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60" i="9" l="1"/>
  <c r="C192" i="9"/>
  <c r="C13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<sst xmlns="http://schemas.openxmlformats.org/spreadsheetml/2006/main" count="821" uniqueCount="105">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</sst>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4.1322273764654041</c:v>
                </c:pt>
                <c:pt idx="1">
                  <c:v>3.6905896840182781</c:v>
                </c:pt>
                <c:pt idx="2">
                  <c:v>3.25027823088781</c:v>
                </c:pt>
                <c:pt idx="3">
                  <c:v>2.8073142991240254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4.3834400808173939</c:v>
                </c:pt>
                <c:pt idx="1">
                  <c:v>3.9418023883702675</c:v>
                </c:pt>
                <c:pt idx="2">
                  <c:v>3.5014909352397998</c:v>
                </c:pt>
                <c:pt idx="3">
                  <c:v>3.0585270034760152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4.6346527851693855</c:v>
                </c:pt>
                <c:pt idx="1">
                  <c:v>4.1930150927222583</c:v>
                </c:pt>
                <c:pt idx="2">
                  <c:v>3.7527036395917905</c:v>
                </c:pt>
                <c:pt idx="3">
                  <c:v>3.309739707828006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4.8858654895213753</c:v>
                </c:pt>
                <c:pt idx="1">
                  <c:v>4.4442277970742481</c:v>
                </c:pt>
                <c:pt idx="2">
                  <c:v>4.0039163439437804</c:v>
                </c:pt>
                <c:pt idx="3">
                  <c:v>3.5609524121799958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5.1370781938733652</c:v>
                </c:pt>
                <c:pt idx="1">
                  <c:v>4.6954405014262388</c:v>
                </c:pt>
                <c:pt idx="2">
                  <c:v>4.2551290482957702</c:v>
                </c:pt>
                <c:pt idx="3">
                  <c:v>3.8121651165319852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5.388290898225355</c:v>
                </c:pt>
                <c:pt idx="1">
                  <c:v>4.9466532057782278</c:v>
                </c:pt>
                <c:pt idx="2">
                  <c:v>4.5063417526477609</c:v>
                </c:pt>
                <c:pt idx="3">
                  <c:v>4.0633778208839759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0.21656291637214931</c:v>
                </c:pt>
                <c:pt idx="16">
                  <c:v>0.24513931844626682</c:v>
                </c:pt>
                <c:pt idx="17">
                  <c:v>0.28227483496565375</c:v>
                </c:pt>
                <c:pt idx="18">
                  <c:v>0.33302834418455673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0.19920408924481348</c:v>
                </c:pt>
                <c:pt idx="31">
                  <c:v>0.22720981140971652</c:v>
                </c:pt>
                <c:pt idx="32">
                  <c:v>0.26424843117911168</c:v>
                </c:pt>
                <c:pt idx="33">
                  <c:v>0.31608553341705048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0.18442158422186031</c:v>
                </c:pt>
                <c:pt idx="46">
                  <c:v>0.21172428246128605</c:v>
                </c:pt>
                <c:pt idx="47">
                  <c:v>0.2483861958443927</c:v>
                </c:pt>
                <c:pt idx="48">
                  <c:v>0.30078319405778275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0.17168147307410658</c:v>
                </c:pt>
                <c:pt idx="61">
                  <c:v>0.19821490687829552</c:v>
                </c:pt>
                <c:pt idx="62">
                  <c:v>0.23432046838954476</c:v>
                </c:pt>
                <c:pt idx="63">
                  <c:v>0.28689407231510683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0.1605878321674698</c:v>
                </c:pt>
                <c:pt idx="76">
                  <c:v>0.18632609928880112</c:v>
                </c:pt>
                <c:pt idx="77">
                  <c:v>0.22176240516780271</c:v>
                </c:pt>
                <c:pt idx="78">
                  <c:v>0.27423103684120331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0.21656291637214931</c:v>
                </c:pt>
                <c:pt idx="1">
                  <c:v>0.24513931844626682</c:v>
                </c:pt>
                <c:pt idx="2">
                  <c:v>0.28227483496565375</c:v>
                </c:pt>
                <c:pt idx="3">
                  <c:v>0.33302834418455673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0.19920408924481348</c:v>
                </c:pt>
                <c:pt idx="1">
                  <c:v>0.22720981140971652</c:v>
                </c:pt>
                <c:pt idx="2">
                  <c:v>0.26424843117911168</c:v>
                </c:pt>
                <c:pt idx="3">
                  <c:v>0.31608553341705048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0.18442158422186031</c:v>
                </c:pt>
                <c:pt idx="1">
                  <c:v>0.21172428246128605</c:v>
                </c:pt>
                <c:pt idx="2">
                  <c:v>0.2483861958443927</c:v>
                </c:pt>
                <c:pt idx="3">
                  <c:v>0.30078319405778275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0.17168147307410658</c:v>
                </c:pt>
                <c:pt idx="1">
                  <c:v>0.19821490687829552</c:v>
                </c:pt>
                <c:pt idx="2">
                  <c:v>0.23432046838954476</c:v>
                </c:pt>
                <c:pt idx="3">
                  <c:v>0.28689407231510683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0.1605878321674698</c:v>
                </c:pt>
                <c:pt idx="1">
                  <c:v>0.18632609928880112</c:v>
                </c:pt>
                <c:pt idx="2">
                  <c:v>0.22176240516780271</c:v>
                </c:pt>
                <c:pt idx="3">
                  <c:v>0.27423103684120331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4.2152142097446674</c:v>
                </c:pt>
                <c:pt idx="1">
                  <c:v>3.7574075418578383</c:v>
                </c:pt>
                <c:pt idx="2">
                  <c:v>3.3009756687694689</c:v>
                </c:pt>
                <c:pt idx="3">
                  <c:v>2.8417942060841814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4.6175957396212972</c:v>
                </c:pt>
                <c:pt idx="1">
                  <c:v>4.0793129651259692</c:v>
                </c:pt>
                <c:pt idx="2">
                  <c:v>3.5426466554189169</c:v>
                </c:pt>
                <c:pt idx="3">
                  <c:v>3.0027474161353149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5.0199772694979261</c:v>
                </c:pt>
                <c:pt idx="1">
                  <c:v>4.4012183883941001</c:v>
                </c:pt>
                <c:pt idx="2">
                  <c:v>3.7843176420683631</c:v>
                </c:pt>
                <c:pt idx="3">
                  <c:v>3.163700626186448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5.4223587993745559</c:v>
                </c:pt>
                <c:pt idx="1">
                  <c:v>4.7231238116622301</c:v>
                </c:pt>
                <c:pt idx="2">
                  <c:v>4.0259886287178102</c:v>
                </c:pt>
                <c:pt idx="3">
                  <c:v>3.3246538362375802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5.8247403292511848</c:v>
                </c:pt>
                <c:pt idx="1">
                  <c:v>5.0450292349303609</c:v>
                </c:pt>
                <c:pt idx="2">
                  <c:v>4.2676596153672568</c:v>
                </c:pt>
                <c:pt idx="3">
                  <c:v>3.4856070462887132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6.2271218591278146</c:v>
                </c:pt>
                <c:pt idx="1">
                  <c:v>5.3669346581984918</c:v>
                </c:pt>
                <c:pt idx="2">
                  <c:v>4.5093306020167034</c:v>
                </c:pt>
                <c:pt idx="3">
                  <c:v>3.6465602563398458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0.21346034846791342</c:v>
                </c:pt>
                <c:pt idx="16">
                  <c:v>0.2419684469200904</c:v>
                </c:pt>
                <c:pt idx="17">
                  <c:v>0.27913568077286732</c:v>
                </c:pt>
                <c:pt idx="18">
                  <c:v>0.33015404207563415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0.19493304152065996</c:v>
                </c:pt>
                <c:pt idx="31">
                  <c:v>0.22276991839923835</c:v>
                </c:pt>
                <c:pt idx="32">
                  <c:v>0.25975164725195438</c:v>
                </c:pt>
                <c:pt idx="33">
                  <c:v>0.31182995727092577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0.18194833226627452</c:v>
                </c:pt>
                <c:pt idx="46">
                  <c:v>0.20912696756074339</c:v>
                </c:pt>
                <c:pt idx="47">
                  <c:v>0.24572153684079284</c:v>
                </c:pt>
                <c:pt idx="48">
                  <c:v>0.29822075684114469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0.17234267139904919</c:v>
                </c:pt>
                <c:pt idx="61">
                  <c:v>0.19893293275086341</c:v>
                </c:pt>
                <c:pt idx="62">
                  <c:v>0.2350963559037835</c:v>
                </c:pt>
                <c:pt idx="63">
                  <c:v>0.28771412260417484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0.16494891434104836</c:v>
                </c:pt>
                <c:pt idx="76">
                  <c:v>0.19102675078519551</c:v>
                </c:pt>
                <c:pt idx="77">
                  <c:v>0.22677073440950637</c:v>
                </c:pt>
                <c:pt idx="78">
                  <c:v>0.27935765251781075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0.21346034846791342</c:v>
                </c:pt>
                <c:pt idx="1">
                  <c:v>0.2419684469200904</c:v>
                </c:pt>
                <c:pt idx="2">
                  <c:v>0.27913568077286732</c:v>
                </c:pt>
                <c:pt idx="3">
                  <c:v>0.33015404207563415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0.19493304152065996</c:v>
                </c:pt>
                <c:pt idx="1">
                  <c:v>0.22276991839923835</c:v>
                </c:pt>
                <c:pt idx="2">
                  <c:v>0.25975164725195438</c:v>
                </c:pt>
                <c:pt idx="3">
                  <c:v>0.31182995727092577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0.18194833226627452</c:v>
                </c:pt>
                <c:pt idx="1">
                  <c:v>0.20912696756074339</c:v>
                </c:pt>
                <c:pt idx="2">
                  <c:v>0.24572153684079284</c:v>
                </c:pt>
                <c:pt idx="3">
                  <c:v>0.29822075684114469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0.17234267139904919</c:v>
                </c:pt>
                <c:pt idx="1">
                  <c:v>0.19893293275086341</c:v>
                </c:pt>
                <c:pt idx="2">
                  <c:v>0.2350963559037835</c:v>
                </c:pt>
                <c:pt idx="3">
                  <c:v>0.28771412260417484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0.16494891434104836</c:v>
                </c:pt>
                <c:pt idx="1">
                  <c:v>0.19102675078519551</c:v>
                </c:pt>
                <c:pt idx="2">
                  <c:v>0.22677073440950637</c:v>
                </c:pt>
                <c:pt idx="3">
                  <c:v>0.27935765251781075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4.1315139288839662</c:v>
                </c:pt>
                <c:pt idx="1">
                  <c:v>3.6902605977935083</c:v>
                </c:pt>
                <c:pt idx="2">
                  <c:v>3.2503323517813985</c:v>
                </c:pt>
                <c:pt idx="3">
                  <c:v>2.8077539356125905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4.6847108007523763</c:v>
                </c:pt>
                <c:pt idx="1">
                  <c:v>4.1327702546698086</c:v>
                </c:pt>
                <c:pt idx="2">
                  <c:v>3.5824871877046056</c:v>
                </c:pt>
                <c:pt idx="3">
                  <c:v>3.0288891625046728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5.1299666398218848</c:v>
                </c:pt>
                <c:pt idx="1">
                  <c:v>4.4889364200773487</c:v>
                </c:pt>
                <c:pt idx="2">
                  <c:v>3.8498312160077206</c:v>
                </c:pt>
                <c:pt idx="3">
                  <c:v>3.2068759805882752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5.4960657651785327</c:v>
                </c:pt>
                <c:pt idx="1">
                  <c:v>4.7817840600090857</c:v>
                </c:pt>
                <c:pt idx="2">
                  <c:v>4.0696473449452544</c:v>
                </c:pt>
                <c:pt idx="3">
                  <c:v>3.3532206496701935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5.8023935214776818</c:v>
                </c:pt>
                <c:pt idx="1">
                  <c:v>5.026819773739347</c:v>
                </c:pt>
                <c:pt idx="2">
                  <c:v>4.2535750762945224</c:v>
                </c:pt>
                <c:pt idx="3">
                  <c:v>3.4756722782626785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6.0624830663171272</c:v>
                </c:pt>
                <c:pt idx="1">
                  <c:v>5.2348689169951559</c:v>
                </c:pt>
                <c:pt idx="2">
                  <c:v>4.4097400954489272</c:v>
                </c:pt>
                <c:pt idx="3">
                  <c:v>3.5796406183512151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-1.6916820511941183E-3</c:v>
                </c:pt>
                <c:pt idx="1">
                  <c:v>-4.4776462732482383E-3</c:v>
                </c:pt>
                <c:pt idx="2">
                  <c:v>-1.0118305035636821E-3</c:v>
                </c:pt>
                <c:pt idx="3">
                  <c:v>-4.4776010521973761E-3</c:v>
                </c:pt>
                <c:pt idx="4">
                  <c:v>-1.8484844442907822E-4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-1.3847021154522743E-2</c:v>
                </c:pt>
                <c:pt idx="1">
                  <c:v>-5.2375885085160501E-3</c:v>
                </c:pt>
                <c:pt idx="2">
                  <c:v>-3.2899331029361961E-2</c:v>
                </c:pt>
                <c:pt idx="3">
                  <c:v>-5.2375948321972954E-3</c:v>
                </c:pt>
                <c:pt idx="4">
                  <c:v>-3.3915434772896491E-4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2.6540535622396472E-3</c:v>
                </c:pt>
                <c:pt idx="1">
                  <c:v>1.0338152412602691E-3</c:v>
                </c:pt>
                <c:pt idx="2">
                  <c:v>5.1150071428884697E-3</c:v>
                </c:pt>
                <c:pt idx="3">
                  <c:v>1.0338344592496496E-3</c:v>
                </c:pt>
                <c:pt idx="4">
                  <c:v>-2.3990323295336458E-5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7.3465638916845322E-3</c:v>
                </c:pt>
                <c:pt idx="1">
                  <c:v>4.2484293330740663E-3</c:v>
                </c:pt>
                <c:pt idx="2">
                  <c:v>2.2672028352946155E-2</c:v>
                </c:pt>
                <c:pt idx="3">
                  <c:v>4.2484311791116669E-3</c:v>
                </c:pt>
                <c:pt idx="4">
                  <c:v>4.6034846791342954E-4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4.3584162776837618E-3</c:v>
                </c:pt>
                <c:pt idx="1">
                  <c:v>3.1732026659859192E-3</c:v>
                </c:pt>
                <c:pt idx="2">
                  <c:v>1.5221461708608004E-2</c:v>
                </c:pt>
                <c:pt idx="3">
                  <c:v>3.1731975761135553E-3</c:v>
                </c:pt>
                <c:pt idx="4">
                  <c:v>1.4027109855900555E-4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-1.3847021154522743E-2</c:v>
                </c:pt>
                <c:pt idx="1">
                  <c:v>-1.0827448174052456E-2</c:v>
                </c:pt>
                <c:pt idx="2">
                  <c:v>-5.5015258178906512E-3</c:v>
                </c:pt>
                <c:pt idx="3">
                  <c:v>5.6949386264215085E-3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-2.0569398216174761E-4</c:v>
                </c:pt>
                <c:pt idx="16">
                  <c:v>6.5840354505652954E-4</c:v>
                </c:pt>
                <c:pt idx="17">
                  <c:v>3.1350534661797602E-3</c:v>
                </c:pt>
                <c:pt idx="18">
                  <c:v>7.3465638916845322E-3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4.3730257494933034E-3</c:v>
                </c:pt>
                <c:pt idx="31">
                  <c:v>4.3535464537472479E-3</c:v>
                </c:pt>
                <c:pt idx="32">
                  <c:v>4.340340360573236E-3</c:v>
                </c:pt>
                <c:pt idx="33">
                  <c:v>4.0695717283045219E-3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5.5443038631652897E-3</c:v>
                </c:pt>
                <c:pt idx="46">
                  <c:v>4.8647514637431277E-3</c:v>
                </c:pt>
                <c:pt idx="47">
                  <c:v>2.657133679488638E-3</c:v>
                </c:pt>
                <c:pt idx="48">
                  <c:v>-6.8270956275878758E-4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5.0405583374056595E-3</c:v>
                </c:pt>
                <c:pt idx="61">
                  <c:v>2.8868834078624173E-3</c:v>
                </c:pt>
                <c:pt idx="62">
                  <c:v>-2.6934236661815825E-4</c:v>
                </c:pt>
                <c:pt idx="63">
                  <c:v>-7.3344824763189043E-3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2.6509734449906563E-3</c:v>
                </c:pt>
                <c:pt idx="76">
                  <c:v>1.7954014016613451E-4</c:v>
                </c:pt>
                <c:pt idx="77">
                  <c:v>-4.7185995165001104E-3</c:v>
                </c:pt>
                <c:pt idx="78">
                  <c:v>-1.3219956900432261E-2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-4.7640789416654727E-3</c:v>
                </c:pt>
                <c:pt idx="1">
                  <c:v>-4.8590243766479246E-3</c:v>
                </c:pt>
                <c:pt idx="2">
                  <c:v>-5.0592754913336146E-3</c:v>
                </c:pt>
                <c:pt idx="3">
                  <c:v>-4.1097184133100928E-3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3.5629338986410686E-3</c:v>
                </c:pt>
                <c:pt idx="16">
                  <c:v>3.1393273073850869E-3</c:v>
                </c:pt>
                <c:pt idx="17">
                  <c:v>3.2748287417884159E-3</c:v>
                </c:pt>
                <c:pt idx="18">
                  <c:v>3.028310353420105E-3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4.2040811832186331E-3</c:v>
                </c:pt>
                <c:pt idx="31">
                  <c:v>4.2098054903440263E-3</c:v>
                </c:pt>
                <c:pt idx="32">
                  <c:v>4.2484293330740663E-3</c:v>
                </c:pt>
                <c:pt idx="33">
                  <c:v>4.0855396434036351E-3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2.4215576926826798E-3</c:v>
                </c:pt>
                <c:pt idx="46">
                  <c:v>2.7242655712563235E-3</c:v>
                </c:pt>
                <c:pt idx="47">
                  <c:v>2.3861974014214582E-3</c:v>
                </c:pt>
                <c:pt idx="48">
                  <c:v>2.7832329309261938E-3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-3.1856691890091993E-4</c:v>
                </c:pt>
                <c:pt idx="61">
                  <c:v>-7.8511822352578253E-4</c:v>
                </c:pt>
                <c:pt idx="62">
                  <c:v>-6.7952738753623843E-4</c:v>
                </c:pt>
                <c:pt idx="63">
                  <c:v>-1.1058620823432563E-3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-4.4122177002583196E-3</c:v>
                </c:pt>
                <c:pt idx="76">
                  <c:v>-4.6739319922179945E-3</c:v>
                </c:pt>
                <c:pt idx="77">
                  <c:v>-5.2375885085160501E-3</c:v>
                </c:pt>
                <c:pt idx="78">
                  <c:v>-4.7688755933216198E-3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2.3592491008028738E-7</c:v>
                </c:pt>
                <c:pt idx="1">
                  <c:v>-4.059090329172621E-5</c:v>
                </c:pt>
                <c:pt idx="2">
                  <c:v>-3.340314386405252E-4</c:v>
                </c:pt>
                <c:pt idx="3">
                  <c:v>2.123415650442384E-4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1.5131326438372755E-2</c:v>
                </c:pt>
                <c:pt idx="16">
                  <c:v>1.1691053349188463E-2</c:v>
                </c:pt>
                <c:pt idx="17">
                  <c:v>6.5926285388240857E-3</c:v>
                </c:pt>
                <c:pt idx="18">
                  <c:v>-3.0452276983331528E-3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2.0765893660888851E-2</c:v>
                </c:pt>
                <c:pt idx="31">
                  <c:v>1.5491867519313751E-2</c:v>
                </c:pt>
                <c:pt idx="32">
                  <c:v>6.4745463643319789E-3</c:v>
                </c:pt>
                <c:pt idx="33">
                  <c:v>-9.8614367665053604E-3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2.2672028352946155E-2</c:v>
                </c:pt>
                <c:pt idx="46">
                  <c:v>1.6010968307773571E-2</c:v>
                </c:pt>
                <c:pt idx="47">
                  <c:v>3.7554679214449604E-3</c:v>
                </c:pt>
                <c:pt idx="48">
                  <c:v>-1.7176252796985425E-2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2.2663184452327456E-2</c:v>
                </c:pt>
                <c:pt idx="61">
                  <c:v>1.3972563425359186E-2</c:v>
                </c:pt>
                <c:pt idx="62">
                  <c:v>1.0498776884776406E-5</c:v>
                </c:pt>
                <c:pt idx="63">
                  <c:v>-2.56818764582466E-2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2.0587604472013937E-2</c:v>
                </c:pt>
                <c:pt idx="76">
                  <c:v>1.1156884341900375E-2</c:v>
                </c:pt>
                <c:pt idx="77">
                  <c:v>-5.0905100212524368E-3</c:v>
                </c:pt>
                <c:pt idx="78">
                  <c:v>-3.2899331029361961E-2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-4.7641324400037877E-3</c:v>
                </c:pt>
                <c:pt idx="1">
                  <c:v>-4.8590533872316932E-3</c:v>
                </c:pt>
                <c:pt idx="2">
                  <c:v>-5.0592635804619368E-3</c:v>
                </c:pt>
                <c:pt idx="3">
                  <c:v>-4.1096351526668795E-3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3.5629163721493107E-3</c:v>
                </c:pt>
                <c:pt idx="16">
                  <c:v>3.1393184462668311E-3</c:v>
                </c:pt>
                <c:pt idx="17">
                  <c:v>3.2748349656537279E-3</c:v>
                </c:pt>
                <c:pt idx="18">
                  <c:v>3.0283441845567194E-3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4.2040892448134692E-3</c:v>
                </c:pt>
                <c:pt idx="31">
                  <c:v>4.2098114097165185E-3</c:v>
                </c:pt>
                <c:pt idx="32">
                  <c:v>4.2484311791116669E-3</c:v>
                </c:pt>
                <c:pt idx="33">
                  <c:v>4.0855334170504798E-3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2.4215842218603123E-3</c:v>
                </c:pt>
                <c:pt idx="46">
                  <c:v>2.7242824612860594E-3</c:v>
                </c:pt>
                <c:pt idx="47">
                  <c:v>2.3861958443927023E-3</c:v>
                </c:pt>
                <c:pt idx="48">
                  <c:v>2.7831940577827674E-3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-3.1852692589340315E-4</c:v>
                </c:pt>
                <c:pt idx="61">
                  <c:v>-7.850931217044943E-4</c:v>
                </c:pt>
                <c:pt idx="62">
                  <c:v>-6.7953161045522514E-4</c:v>
                </c:pt>
                <c:pt idx="63">
                  <c:v>-1.1059276848931487E-3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-4.4121678325302061E-3</c:v>
                </c:pt>
                <c:pt idx="76">
                  <c:v>-4.6739007111988862E-3</c:v>
                </c:pt>
                <c:pt idx="77">
                  <c:v>-5.2375948321972954E-3</c:v>
                </c:pt>
                <c:pt idx="78">
                  <c:v>-4.768963158796713E-3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4.2025565705178236E-5</c:v>
                </c:pt>
                <c:pt idx="1">
                  <c:v>-1.6427566681076478E-5</c:v>
                </c:pt>
                <c:pt idx="2">
                  <c:v>-3.3915434772896491E-4</c:v>
                </c:pt>
                <c:pt idx="3">
                  <c:v>1.5656604246622186E-4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4.6034846791342954E-4</c:v>
                </c:pt>
                <c:pt idx="16">
                  <c:v>-3.1553079909596438E-5</c:v>
                </c:pt>
                <c:pt idx="17">
                  <c:v>1.3568077286729707E-4</c:v>
                </c:pt>
                <c:pt idx="18">
                  <c:v>1.5404207563413097E-4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-6.6958479340045729E-5</c:v>
                </c:pt>
                <c:pt idx="31">
                  <c:v>-2.3008160076165574E-4</c:v>
                </c:pt>
                <c:pt idx="32">
                  <c:v>-2.4835274804563268E-4</c:v>
                </c:pt>
                <c:pt idx="33">
                  <c:v>-1.7004272907422679E-4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-5.1667733725474507E-5</c:v>
                </c:pt>
                <c:pt idx="46">
                  <c:v>1.2696756074340176E-4</c:v>
                </c:pt>
                <c:pt idx="47">
                  <c:v>-2.7846315920715403E-4</c:v>
                </c:pt>
                <c:pt idx="48">
                  <c:v>2.2075684114469807E-4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3.4267139904919919E-4</c:v>
                </c:pt>
                <c:pt idx="61">
                  <c:v>-6.7067249136604223E-5</c:v>
                </c:pt>
                <c:pt idx="62">
                  <c:v>9.6355903783512664E-5</c:v>
                </c:pt>
                <c:pt idx="63">
                  <c:v>-2.8587739582514038E-4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-5.1085658951649515E-5</c:v>
                </c:pt>
                <c:pt idx="76">
                  <c:v>2.6750785195511773E-5</c:v>
                </c:pt>
                <c:pt idx="77">
                  <c:v>-2.2926559049363249E-4</c:v>
                </c:pt>
                <c:pt idx="78">
                  <c:v>3.5765251781072482E-4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0.21279430601783825</c:v>
                </c:pt>
                <c:pt idx="16">
                  <c:v>0.24265840354505652</c:v>
                </c:pt>
                <c:pt idx="17">
                  <c:v>0.28213505346617979</c:v>
                </c:pt>
                <c:pt idx="18">
                  <c:v>0.33734656389168455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0.19937302574949331</c:v>
                </c:pt>
                <c:pt idx="31">
                  <c:v>0.22735354645374725</c:v>
                </c:pt>
                <c:pt idx="32">
                  <c:v>0.26434034036057324</c:v>
                </c:pt>
                <c:pt idx="33">
                  <c:v>0.31606957172830452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0.18754430386316528</c:v>
                </c:pt>
                <c:pt idx="46">
                  <c:v>0.21386475146374312</c:v>
                </c:pt>
                <c:pt idx="47">
                  <c:v>0.24865713367948863</c:v>
                </c:pt>
                <c:pt idx="48">
                  <c:v>0.2973172904372412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0.17704055833740565</c:v>
                </c:pt>
                <c:pt idx="61">
                  <c:v>0.20188688340786243</c:v>
                </c:pt>
                <c:pt idx="62">
                  <c:v>0.23473065763338183</c:v>
                </c:pt>
                <c:pt idx="63">
                  <c:v>0.28066551752368107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0.16765097344499066</c:v>
                </c:pt>
                <c:pt idx="76">
                  <c:v>0.19117954014016614</c:v>
                </c:pt>
                <c:pt idx="77">
                  <c:v>0.2222814004834999</c:v>
                </c:pt>
                <c:pt idx="78">
                  <c:v>0.26578004309956776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4.3830240791082415</c:v>
                </c:pt>
                <c:pt idx="1">
                  <c:v>4.6993738634913074</c:v>
                </c:pt>
                <c:pt idx="2">
                  <c:v>5.0157236478743732</c:v>
                </c:pt>
                <c:pt idx="3">
                  <c:v>5.3320734322574399</c:v>
                </c:pt>
                <c:pt idx="4">
                  <c:v>5.6484232166405066</c:v>
                </c:pt>
                <c:pt idx="5">
                  <c:v>5.9647730010235716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3.8436029972484893</c:v>
                </c:pt>
                <c:pt idx="1">
                  <c:v>4.121019447052948</c:v>
                </c:pt>
                <c:pt idx="2">
                  <c:v>4.3984358968574071</c:v>
                </c:pt>
                <c:pt idx="3">
                  <c:v>4.6758523466618662</c:v>
                </c:pt>
                <c:pt idx="4">
                  <c:v>4.9532687964663253</c:v>
                </c:pt>
                <c:pt idx="5">
                  <c:v>5.2306852462707836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3.3058017985174453</c:v>
                </c:pt>
                <c:pt idx="1">
                  <c:v>3.5444018306639533</c:v>
                </c:pt>
                <c:pt idx="2">
                  <c:v>3.7830018628104614</c:v>
                </c:pt>
                <c:pt idx="3">
                  <c:v>4.0216018949569694</c:v>
                </c:pt>
                <c:pt idx="4">
                  <c:v>4.2602019271034779</c:v>
                </c:pt>
                <c:pt idx="5">
                  <c:v>4.4988019592499855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2.7647608335289844</c:v>
                </c:pt>
                <c:pt idx="1">
                  <c:v>2.9643106141762292</c:v>
                </c:pt>
                <c:pt idx="2">
                  <c:v>3.1638603948234745</c:v>
                </c:pt>
                <c:pt idx="3">
                  <c:v>3.3634101754707184</c:v>
                </c:pt>
                <c:pt idx="4">
                  <c:v>3.5629599561179628</c:v>
                </c:pt>
                <c:pt idx="5">
                  <c:v>3.7625097367652067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4.2152132591847575</c:v>
                </c:pt>
                <c:pt idx="1">
                  <c:v>4.6175953659181337</c:v>
                </c:pt>
                <c:pt idx="2">
                  <c:v>5.019977472651509</c:v>
                </c:pt>
                <c:pt idx="3">
                  <c:v>5.4223595793848842</c:v>
                </c:pt>
                <c:pt idx="4">
                  <c:v>5.8247416861182586</c:v>
                </c:pt>
                <c:pt idx="5">
                  <c:v>6.2271237928516339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3.7574071322832285</c:v>
                </c:pt>
                <c:pt idx="1">
                  <c:v>4.0793128176699289</c:v>
                </c:pt>
                <c:pt idx="2">
                  <c:v>4.4012185030566302</c:v>
                </c:pt>
                <c:pt idx="3">
                  <c:v>4.7231241884433297</c:v>
                </c:pt>
                <c:pt idx="4">
                  <c:v>5.0450298738300292</c:v>
                </c:pt>
                <c:pt idx="5">
                  <c:v>5.3669355592167296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3.300975798555577</c:v>
                </c:pt>
                <c:pt idx="1">
                  <c:v>3.5426467335305776</c:v>
                </c:pt>
                <c:pt idx="2">
                  <c:v>3.7843176685055786</c:v>
                </c:pt>
                <c:pt idx="3">
                  <c:v>4.0259886034805783</c:v>
                </c:pt>
                <c:pt idx="4">
                  <c:v>4.267659538455578</c:v>
                </c:pt>
                <c:pt idx="5">
                  <c:v>4.5093304734305777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2.8417948784801697</c:v>
                </c:pt>
                <c:pt idx="1">
                  <c:v>3.0027477211735198</c:v>
                </c:pt>
                <c:pt idx="2">
                  <c:v>3.16370056386687</c:v>
                </c:pt>
                <c:pt idx="3">
                  <c:v>3.3246534065602202</c:v>
                </c:pt>
                <c:pt idx="4">
                  <c:v>3.4856062492535704</c:v>
                </c:pt>
                <c:pt idx="5">
                  <c:v>3.6465590919469197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4.1322273764654041</c:v>
                </c:pt>
                <c:pt idx="1">
                  <c:v>4.3834400808173939</c:v>
                </c:pt>
                <c:pt idx="2">
                  <c:v>4.6346527851693855</c:v>
                </c:pt>
                <c:pt idx="3">
                  <c:v>4.8858654895213753</c:v>
                </c:pt>
                <c:pt idx="4">
                  <c:v>5.1370781938733652</c:v>
                </c:pt>
                <c:pt idx="5">
                  <c:v>5.388290898225355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3.6905896840182781</c:v>
                </c:pt>
                <c:pt idx="1">
                  <c:v>3.9418023883702675</c:v>
                </c:pt>
                <c:pt idx="2">
                  <c:v>4.1930150927222583</c:v>
                </c:pt>
                <c:pt idx="3">
                  <c:v>4.4442277970742481</c:v>
                </c:pt>
                <c:pt idx="4">
                  <c:v>4.6954405014262388</c:v>
                </c:pt>
                <c:pt idx="5">
                  <c:v>4.9466532057782278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3.25027823088781</c:v>
                </c:pt>
                <c:pt idx="1">
                  <c:v>3.5014909352397998</c:v>
                </c:pt>
                <c:pt idx="2">
                  <c:v>3.7527036395917905</c:v>
                </c:pt>
                <c:pt idx="3">
                  <c:v>4.0039163439437804</c:v>
                </c:pt>
                <c:pt idx="4">
                  <c:v>4.2551290482957702</c:v>
                </c:pt>
                <c:pt idx="5">
                  <c:v>4.5063417526477609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2.8073142991240254</c:v>
                </c:pt>
                <c:pt idx="1">
                  <c:v>3.0585270034760152</c:v>
                </c:pt>
                <c:pt idx="2">
                  <c:v>3.309739707828006</c:v>
                </c:pt>
                <c:pt idx="3">
                  <c:v>3.5609524121799958</c:v>
                </c:pt>
                <c:pt idx="4">
                  <c:v>3.8121651165319852</c:v>
                </c:pt>
                <c:pt idx="5">
                  <c:v>4.0633778208839759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4.2152142097446674</c:v>
                </c:pt>
                <c:pt idx="1">
                  <c:v>4.6175957396212972</c:v>
                </c:pt>
                <c:pt idx="2">
                  <c:v>5.0199772694979261</c:v>
                </c:pt>
                <c:pt idx="3">
                  <c:v>5.4223587993745559</c:v>
                </c:pt>
                <c:pt idx="4">
                  <c:v>5.8247403292511848</c:v>
                </c:pt>
                <c:pt idx="5">
                  <c:v>6.2271218591278146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3.7574075418578383</c:v>
                </c:pt>
                <c:pt idx="1">
                  <c:v>4.0793129651259692</c:v>
                </c:pt>
                <c:pt idx="2">
                  <c:v>4.4012183883941001</c:v>
                </c:pt>
                <c:pt idx="3">
                  <c:v>4.7231238116622301</c:v>
                </c:pt>
                <c:pt idx="4">
                  <c:v>5.0450292349303609</c:v>
                </c:pt>
                <c:pt idx="5">
                  <c:v>5.3669346581984918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3.3009756687694689</c:v>
                </c:pt>
                <c:pt idx="1">
                  <c:v>3.5426466554189169</c:v>
                </c:pt>
                <c:pt idx="2">
                  <c:v>3.7843176420683631</c:v>
                </c:pt>
                <c:pt idx="3">
                  <c:v>4.0259886287178102</c:v>
                </c:pt>
                <c:pt idx="4">
                  <c:v>4.2676596153672568</c:v>
                </c:pt>
                <c:pt idx="5">
                  <c:v>4.5093306020167034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2.8417942060841814</c:v>
                </c:pt>
                <c:pt idx="1">
                  <c:v>3.0027474161353149</c:v>
                </c:pt>
                <c:pt idx="2">
                  <c:v>3.163700626186448</c:v>
                </c:pt>
                <c:pt idx="3">
                  <c:v>3.3246538362375802</c:v>
                </c:pt>
                <c:pt idx="4">
                  <c:v>3.4856070462887132</c:v>
                </c:pt>
                <c:pt idx="5">
                  <c:v>3.6465602563398458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4.1315139288839662</c:v>
                </c:pt>
                <c:pt idx="1">
                  <c:v>4.6847108007523763</c:v>
                </c:pt>
                <c:pt idx="2">
                  <c:v>5.1299666398218848</c:v>
                </c:pt>
                <c:pt idx="3">
                  <c:v>5.4960657651785327</c:v>
                </c:pt>
                <c:pt idx="4">
                  <c:v>5.8023935214776818</c:v>
                </c:pt>
                <c:pt idx="5">
                  <c:v>6.0624830663171272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3.6902605977935083</c:v>
                </c:pt>
                <c:pt idx="1">
                  <c:v>4.1327702546698086</c:v>
                </c:pt>
                <c:pt idx="2">
                  <c:v>4.4889364200773487</c:v>
                </c:pt>
                <c:pt idx="3">
                  <c:v>4.7817840600090857</c:v>
                </c:pt>
                <c:pt idx="4">
                  <c:v>5.026819773739347</c:v>
                </c:pt>
                <c:pt idx="5">
                  <c:v>5.2348689169951559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3.2503323517813985</c:v>
                </c:pt>
                <c:pt idx="1">
                  <c:v>3.5824871877046056</c:v>
                </c:pt>
                <c:pt idx="2">
                  <c:v>3.8498312160077206</c:v>
                </c:pt>
                <c:pt idx="3">
                  <c:v>4.0696473449452544</c:v>
                </c:pt>
                <c:pt idx="4">
                  <c:v>4.2535750762945224</c:v>
                </c:pt>
                <c:pt idx="5">
                  <c:v>4.4097400954489272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2.8077539356125905</c:v>
                </c:pt>
                <c:pt idx="1">
                  <c:v>3.0288891625046728</c:v>
                </c:pt>
                <c:pt idx="2">
                  <c:v>3.2068759805882752</c:v>
                </c:pt>
                <c:pt idx="3">
                  <c:v>3.3532206496701935</c:v>
                </c:pt>
                <c:pt idx="4">
                  <c:v>3.4756722782626785</c:v>
                </c:pt>
                <c:pt idx="5">
                  <c:v>3.5796406183512151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4.1322314049586781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3.6900369003690034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3.2467532467532467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2.808988764044944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8.2644628099173563</c:v>
                </c:pt>
                <c:pt idx="2">
                  <c:v>9.2250922509225077</c:v>
                </c:pt>
                <c:pt idx="3">
                  <c:v>10.811688311688313</c:v>
                </c:pt>
                <c:pt idx="4">
                  <c:v>14.04494382022472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0.21279430601783825</c:v>
                </c:pt>
                <c:pt idx="16">
                  <c:v>0.24265840354505652</c:v>
                </c:pt>
                <c:pt idx="17">
                  <c:v>0.28213505346617979</c:v>
                </c:pt>
                <c:pt idx="18">
                  <c:v>0.33734656389168455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0.19937302574949331</c:v>
                </c:pt>
                <c:pt idx="31">
                  <c:v>0.22735354645374725</c:v>
                </c:pt>
                <c:pt idx="32">
                  <c:v>0.26434034036057324</c:v>
                </c:pt>
                <c:pt idx="33">
                  <c:v>0.31606957172830452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0.18754430386316528</c:v>
                </c:pt>
                <c:pt idx="46">
                  <c:v>0.21386475146374312</c:v>
                </c:pt>
                <c:pt idx="47">
                  <c:v>0.24865713367948863</c:v>
                </c:pt>
                <c:pt idx="48">
                  <c:v>0.2973172904372412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0.17704055833740565</c:v>
                </c:pt>
                <c:pt idx="61">
                  <c:v>0.20188688340786243</c:v>
                </c:pt>
                <c:pt idx="62">
                  <c:v>0.23473065763338183</c:v>
                </c:pt>
                <c:pt idx="63">
                  <c:v>0.28066551752368107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0.16765097344499066</c:v>
                </c:pt>
                <c:pt idx="76">
                  <c:v>0.19117954014016614</c:v>
                </c:pt>
                <c:pt idx="77">
                  <c:v>0.2222814004834999</c:v>
                </c:pt>
                <c:pt idx="78">
                  <c:v>0.26578004309956776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0.21279430601783825</c:v>
                </c:pt>
                <c:pt idx="1">
                  <c:v>0.24265840354505652</c:v>
                </c:pt>
                <c:pt idx="2">
                  <c:v>0.28213505346617979</c:v>
                </c:pt>
                <c:pt idx="3">
                  <c:v>0.33734656389168455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0.19937302574949331</c:v>
                </c:pt>
                <c:pt idx="1">
                  <c:v>0.22735354645374725</c:v>
                </c:pt>
                <c:pt idx="2">
                  <c:v>0.26434034036057324</c:v>
                </c:pt>
                <c:pt idx="3">
                  <c:v>0.31606957172830452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0.18754430386316528</c:v>
                </c:pt>
                <c:pt idx="1">
                  <c:v>0.21386475146374312</c:v>
                </c:pt>
                <c:pt idx="2">
                  <c:v>0.24865713367948863</c:v>
                </c:pt>
                <c:pt idx="3">
                  <c:v>0.2973172904372412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0.17704055833740565</c:v>
                </c:pt>
                <c:pt idx="1">
                  <c:v>0.20188688340786243</c:v>
                </c:pt>
                <c:pt idx="2">
                  <c:v>0.23473065763338183</c:v>
                </c:pt>
                <c:pt idx="3">
                  <c:v>0.28066551752368107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0.16765097344499066</c:v>
                </c:pt>
                <c:pt idx="1">
                  <c:v>0.19117954014016614</c:v>
                </c:pt>
                <c:pt idx="2">
                  <c:v>0.2222814004834999</c:v>
                </c:pt>
                <c:pt idx="3">
                  <c:v>0.26578004309956776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4.3830240791082415</c:v>
                </c:pt>
                <c:pt idx="1">
                  <c:v>3.8436029972484893</c:v>
                </c:pt>
                <c:pt idx="2">
                  <c:v>3.3058017985174453</c:v>
                </c:pt>
                <c:pt idx="3">
                  <c:v>2.7647608335289844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4.6993738634913074</c:v>
                </c:pt>
                <c:pt idx="1">
                  <c:v>4.121019447052948</c:v>
                </c:pt>
                <c:pt idx="2">
                  <c:v>3.5444018306639533</c:v>
                </c:pt>
                <c:pt idx="3">
                  <c:v>2.9643106141762292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5.0157236478743732</c:v>
                </c:pt>
                <c:pt idx="1">
                  <c:v>4.3984358968574071</c:v>
                </c:pt>
                <c:pt idx="2">
                  <c:v>3.7830018628104614</c:v>
                </c:pt>
                <c:pt idx="3">
                  <c:v>3.1638603948234745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5.3320734322574399</c:v>
                </c:pt>
                <c:pt idx="1">
                  <c:v>4.6758523466618662</c:v>
                </c:pt>
                <c:pt idx="2">
                  <c:v>4.0216018949569694</c:v>
                </c:pt>
                <c:pt idx="3">
                  <c:v>3.3634101754707184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5.6484232166405066</c:v>
                </c:pt>
                <c:pt idx="1">
                  <c:v>4.9532687964663253</c:v>
                </c:pt>
                <c:pt idx="2">
                  <c:v>4.2602019271034779</c:v>
                </c:pt>
                <c:pt idx="3">
                  <c:v>3.5629599561179628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5.9647730010235716</c:v>
                </c:pt>
                <c:pt idx="1">
                  <c:v>5.2306852462707836</c:v>
                </c:pt>
                <c:pt idx="2">
                  <c:v>4.4988019592499855</c:v>
                </c:pt>
                <c:pt idx="3">
                  <c:v>3.7625097367652067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0.22815297884547725</c:v>
                </c:pt>
                <c:pt idx="1">
                  <c:v>0.26017255182594756</c:v>
                </c:pt>
                <c:pt idx="2">
                  <c:v>0.30249847418210934</c:v>
                </c:pt>
                <c:pt idx="3">
                  <c:v>0.36169493862642149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0.21279430601783825</c:v>
                </c:pt>
                <c:pt idx="1">
                  <c:v>0.24265840354505652</c:v>
                </c:pt>
                <c:pt idx="2">
                  <c:v>0.28213505346617979</c:v>
                </c:pt>
                <c:pt idx="3">
                  <c:v>0.33734656389168455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0.19937302574949331</c:v>
                </c:pt>
                <c:pt idx="1">
                  <c:v>0.22735354645374725</c:v>
                </c:pt>
                <c:pt idx="2">
                  <c:v>0.26434034036057324</c:v>
                </c:pt>
                <c:pt idx="3">
                  <c:v>0.31606957172830452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0.18754430386316528</c:v>
                </c:pt>
                <c:pt idx="1">
                  <c:v>0.21386475146374312</c:v>
                </c:pt>
                <c:pt idx="2">
                  <c:v>0.24865713367948863</c:v>
                </c:pt>
                <c:pt idx="3">
                  <c:v>0.2973172904372412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0.17704055833740565</c:v>
                </c:pt>
                <c:pt idx="1">
                  <c:v>0.20188688340786243</c:v>
                </c:pt>
                <c:pt idx="2">
                  <c:v>0.23473065763338183</c:v>
                </c:pt>
                <c:pt idx="3">
                  <c:v>0.28066551752368107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0.16765097344499066</c:v>
                </c:pt>
                <c:pt idx="1">
                  <c:v>0.19117954014016614</c:v>
                </c:pt>
                <c:pt idx="2">
                  <c:v>0.2222814004834999</c:v>
                </c:pt>
                <c:pt idx="3">
                  <c:v>0.26578004309956776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4.3830240791082415</c:v>
                </c:pt>
                <c:pt idx="1">
                  <c:v>4.6993738634913074</c:v>
                </c:pt>
                <c:pt idx="2">
                  <c:v>5.0157236478743732</c:v>
                </c:pt>
                <c:pt idx="3">
                  <c:v>5.3320734322574399</c:v>
                </c:pt>
                <c:pt idx="4">
                  <c:v>5.6484232166405066</c:v>
                </c:pt>
                <c:pt idx="5">
                  <c:v>5.9647730010235716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3.8436029972484893</c:v>
                </c:pt>
                <c:pt idx="1">
                  <c:v>4.121019447052948</c:v>
                </c:pt>
                <c:pt idx="2">
                  <c:v>4.3984358968574071</c:v>
                </c:pt>
                <c:pt idx="3">
                  <c:v>4.6758523466618662</c:v>
                </c:pt>
                <c:pt idx="4">
                  <c:v>4.9532687964663253</c:v>
                </c:pt>
                <c:pt idx="5">
                  <c:v>5.2306852462707836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3.3058017985174453</c:v>
                </c:pt>
                <c:pt idx="1">
                  <c:v>3.5444018306639533</c:v>
                </c:pt>
                <c:pt idx="2">
                  <c:v>3.7830018628104614</c:v>
                </c:pt>
                <c:pt idx="3">
                  <c:v>4.0216018949569694</c:v>
                </c:pt>
                <c:pt idx="4">
                  <c:v>4.2602019271034779</c:v>
                </c:pt>
                <c:pt idx="5">
                  <c:v>4.4988019592499855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2.7647608335289844</c:v>
                </c:pt>
                <c:pt idx="1">
                  <c:v>2.9643106141762292</c:v>
                </c:pt>
                <c:pt idx="2">
                  <c:v>3.1638603948234745</c:v>
                </c:pt>
                <c:pt idx="3">
                  <c:v>3.3634101754707184</c:v>
                </c:pt>
                <c:pt idx="4">
                  <c:v>3.5629599561179628</c:v>
                </c:pt>
                <c:pt idx="5">
                  <c:v>3.7625097367652067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0.21656293389864106</c:v>
                </c:pt>
                <c:pt idx="16">
                  <c:v>0.24513932730738508</c:v>
                </c:pt>
                <c:pt idx="17">
                  <c:v>0.28227482874178844</c:v>
                </c:pt>
                <c:pt idx="18">
                  <c:v>0.33302831035342012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0.19920408118321864</c:v>
                </c:pt>
                <c:pt idx="31">
                  <c:v>0.22720980549034403</c:v>
                </c:pt>
                <c:pt idx="32">
                  <c:v>0.26424842933307408</c:v>
                </c:pt>
                <c:pt idx="33">
                  <c:v>0.31608553964340363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0.18442155769268267</c:v>
                </c:pt>
                <c:pt idx="46">
                  <c:v>0.21172426557125631</c:v>
                </c:pt>
                <c:pt idx="47">
                  <c:v>0.24838619740142145</c:v>
                </c:pt>
                <c:pt idx="48">
                  <c:v>0.30078323293092618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0.17168143308109907</c:v>
                </c:pt>
                <c:pt idx="61">
                  <c:v>0.19821488177647423</c:v>
                </c:pt>
                <c:pt idx="62">
                  <c:v>0.23432047261246375</c:v>
                </c:pt>
                <c:pt idx="63">
                  <c:v>0.28689413791765672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0.16058778229974169</c:v>
                </c:pt>
                <c:pt idx="76">
                  <c:v>0.18632606800778201</c:v>
                </c:pt>
                <c:pt idx="77">
                  <c:v>0.22176241149148396</c:v>
                </c:pt>
                <c:pt idx="78">
                  <c:v>0.27423112440667841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0.21656293389864106</c:v>
                </c:pt>
                <c:pt idx="1">
                  <c:v>0.24513932730738508</c:v>
                </c:pt>
                <c:pt idx="2">
                  <c:v>0.28227482874178844</c:v>
                </c:pt>
                <c:pt idx="3">
                  <c:v>0.33302831035342012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0.19920408118321864</c:v>
                </c:pt>
                <c:pt idx="1">
                  <c:v>0.22720980549034403</c:v>
                </c:pt>
                <c:pt idx="2">
                  <c:v>0.26424842933307408</c:v>
                </c:pt>
                <c:pt idx="3">
                  <c:v>0.31608553964340363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0.18442155769268267</c:v>
                </c:pt>
                <c:pt idx="1">
                  <c:v>0.21172426557125631</c:v>
                </c:pt>
                <c:pt idx="2">
                  <c:v>0.24838619740142145</c:v>
                </c:pt>
                <c:pt idx="3">
                  <c:v>0.30078323293092618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0.17168143308109907</c:v>
                </c:pt>
                <c:pt idx="1">
                  <c:v>0.19821488177647423</c:v>
                </c:pt>
                <c:pt idx="2">
                  <c:v>0.23432047261246375</c:v>
                </c:pt>
                <c:pt idx="3">
                  <c:v>0.28689413791765672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0.16058778229974169</c:v>
                </c:pt>
                <c:pt idx="1">
                  <c:v>0.18632606800778201</c:v>
                </c:pt>
                <c:pt idx="2">
                  <c:v>0.22176241149148396</c:v>
                </c:pt>
                <c:pt idx="3">
                  <c:v>0.27423112440667841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4.2152132591847575</c:v>
                </c:pt>
                <c:pt idx="1">
                  <c:v>3.7574071322832285</c:v>
                </c:pt>
                <c:pt idx="2">
                  <c:v>3.300975798555577</c:v>
                </c:pt>
                <c:pt idx="3">
                  <c:v>2.8417948784801697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4.6175953659181337</c:v>
                </c:pt>
                <c:pt idx="1">
                  <c:v>4.0793128176699289</c:v>
                </c:pt>
                <c:pt idx="2">
                  <c:v>3.5426467335305776</c:v>
                </c:pt>
                <c:pt idx="3">
                  <c:v>3.0027477211735198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5.019977472651509</c:v>
                </c:pt>
                <c:pt idx="1">
                  <c:v>4.4012185030566302</c:v>
                </c:pt>
                <c:pt idx="2">
                  <c:v>3.7843176685055786</c:v>
                </c:pt>
                <c:pt idx="3">
                  <c:v>3.16370056386687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5.4223595793848842</c:v>
                </c:pt>
                <c:pt idx="1">
                  <c:v>4.7231241884433297</c:v>
                </c:pt>
                <c:pt idx="2">
                  <c:v>4.0259886034805783</c:v>
                </c:pt>
                <c:pt idx="3">
                  <c:v>3.3246534065602202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5.8247416861182586</c:v>
                </c:pt>
                <c:pt idx="1">
                  <c:v>5.0450298738300292</c:v>
                </c:pt>
                <c:pt idx="2">
                  <c:v>4.267659538455578</c:v>
                </c:pt>
                <c:pt idx="3">
                  <c:v>3.4856062492535704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6.2271237928516339</c:v>
                </c:pt>
                <c:pt idx="1">
                  <c:v>5.3669355592167296</c:v>
                </c:pt>
                <c:pt idx="2">
                  <c:v>4.5093304734305777</c:v>
                </c:pt>
                <c:pt idx="3">
                  <c:v>3.6465590919469197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4.2152132591847575</c:v>
                </c:pt>
                <c:pt idx="1">
                  <c:v>4.6175953659181337</c:v>
                </c:pt>
                <c:pt idx="2">
                  <c:v>5.019977472651509</c:v>
                </c:pt>
                <c:pt idx="3">
                  <c:v>5.4223595793848842</c:v>
                </c:pt>
                <c:pt idx="4">
                  <c:v>5.8247416861182586</c:v>
                </c:pt>
                <c:pt idx="5">
                  <c:v>6.2271237928516339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3.7574071322832285</c:v>
                </c:pt>
                <c:pt idx="1">
                  <c:v>4.0793128176699289</c:v>
                </c:pt>
                <c:pt idx="2">
                  <c:v>4.4012185030566302</c:v>
                </c:pt>
                <c:pt idx="3">
                  <c:v>4.7231241884433297</c:v>
                </c:pt>
                <c:pt idx="4">
                  <c:v>5.0450298738300292</c:v>
                </c:pt>
                <c:pt idx="5">
                  <c:v>5.3669355592167296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3.300975798555577</c:v>
                </c:pt>
                <c:pt idx="1">
                  <c:v>3.5426467335305776</c:v>
                </c:pt>
                <c:pt idx="2">
                  <c:v>3.7843176685055786</c:v>
                </c:pt>
                <c:pt idx="3">
                  <c:v>4.0259886034805783</c:v>
                </c:pt>
                <c:pt idx="4">
                  <c:v>4.267659538455578</c:v>
                </c:pt>
                <c:pt idx="5">
                  <c:v>4.5093304734305777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2.8417948784801697</c:v>
                </c:pt>
                <c:pt idx="1">
                  <c:v>3.0027477211735198</c:v>
                </c:pt>
                <c:pt idx="2">
                  <c:v>3.16370056386687</c:v>
                </c:pt>
                <c:pt idx="3">
                  <c:v>3.3246534065602202</c:v>
                </c:pt>
                <c:pt idx="4">
                  <c:v>3.4856062492535704</c:v>
                </c:pt>
                <c:pt idx="5">
                  <c:v>3.6465590919469197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0.22813132643837275</c:v>
                </c:pt>
                <c:pt idx="16">
                  <c:v>0.25369105334918846</c:v>
                </c:pt>
                <c:pt idx="17">
                  <c:v>0.28559262853882411</c:v>
                </c:pt>
                <c:pt idx="18">
                  <c:v>0.32695477230166686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0.21576589366088886</c:v>
                </c:pt>
                <c:pt idx="31">
                  <c:v>0.23849186751931375</c:v>
                </c:pt>
                <c:pt idx="32">
                  <c:v>0.26647454636433199</c:v>
                </c:pt>
                <c:pt idx="33">
                  <c:v>0.30213856323349464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0.20467202835294615</c:v>
                </c:pt>
                <c:pt idx="46">
                  <c:v>0.22501096830777356</c:v>
                </c:pt>
                <c:pt idx="47">
                  <c:v>0.24975546792144496</c:v>
                </c:pt>
                <c:pt idx="48">
                  <c:v>0.28082374720301456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0.19466318445232744</c:v>
                </c:pt>
                <c:pt idx="61">
                  <c:v>0.2129725634253592</c:v>
                </c:pt>
                <c:pt idx="62">
                  <c:v>0.23501049877688476</c:v>
                </c:pt>
                <c:pt idx="63">
                  <c:v>0.26231812354175338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0.18558760447201395</c:v>
                </c:pt>
                <c:pt idx="76">
                  <c:v>0.20215688434190038</c:v>
                </c:pt>
                <c:pt idx="77">
                  <c:v>0.22190948997874757</c:v>
                </c:pt>
                <c:pt idx="78">
                  <c:v>0.24610066897063806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0.22813132643837275</c:v>
                </c:pt>
                <c:pt idx="1">
                  <c:v>0.25369105334918846</c:v>
                </c:pt>
                <c:pt idx="2">
                  <c:v>0.28559262853882411</c:v>
                </c:pt>
                <c:pt idx="3">
                  <c:v>0.32695477230166686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0.21576589366088886</c:v>
                </c:pt>
                <c:pt idx="1">
                  <c:v>0.23849186751931375</c:v>
                </c:pt>
                <c:pt idx="2">
                  <c:v>0.26647454636433199</c:v>
                </c:pt>
                <c:pt idx="3">
                  <c:v>0.30213856323349464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0.20467202835294615</c:v>
                </c:pt>
                <c:pt idx="1">
                  <c:v>0.22501096830777356</c:v>
                </c:pt>
                <c:pt idx="2">
                  <c:v>0.24975546792144496</c:v>
                </c:pt>
                <c:pt idx="3">
                  <c:v>0.28082374720301456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0.19466318445232744</c:v>
                </c:pt>
                <c:pt idx="1">
                  <c:v>0.2129725634253592</c:v>
                </c:pt>
                <c:pt idx="2">
                  <c:v>0.23501049877688476</c:v>
                </c:pt>
                <c:pt idx="3">
                  <c:v>0.26231812354175338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0.18558760447201395</c:v>
                </c:pt>
                <c:pt idx="1">
                  <c:v>0.20215688434190038</c:v>
                </c:pt>
                <c:pt idx="2">
                  <c:v>0.22190948997874757</c:v>
                </c:pt>
                <c:pt idx="3">
                  <c:v>0.24610066897063806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4.1322273764654041</c:v>
                </c:pt>
                <c:pt idx="1">
                  <c:v>3.6905896840182781</c:v>
                </c:pt>
                <c:pt idx="2">
                  <c:v>3.25027823088781</c:v>
                </c:pt>
                <c:pt idx="3">
                  <c:v>2.8073142991240254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4.3834400808173939</c:v>
                </c:pt>
                <c:pt idx="1">
                  <c:v>3.9418023883702675</c:v>
                </c:pt>
                <c:pt idx="2">
                  <c:v>3.5014909352397998</c:v>
                </c:pt>
                <c:pt idx="3">
                  <c:v>3.0585270034760152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4.6346527851693855</c:v>
                </c:pt>
                <c:pt idx="1">
                  <c:v>4.1930150927222583</c:v>
                </c:pt>
                <c:pt idx="2">
                  <c:v>3.7527036395917905</c:v>
                </c:pt>
                <c:pt idx="3">
                  <c:v>3.309739707828006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4.8858654895213753</c:v>
                </c:pt>
                <c:pt idx="1">
                  <c:v>4.4442277970742481</c:v>
                </c:pt>
                <c:pt idx="2">
                  <c:v>4.0039163439437804</c:v>
                </c:pt>
                <c:pt idx="3">
                  <c:v>3.5609524121799958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5.1370781938733652</c:v>
                </c:pt>
                <c:pt idx="1">
                  <c:v>4.6954405014262388</c:v>
                </c:pt>
                <c:pt idx="2">
                  <c:v>4.2551290482957702</c:v>
                </c:pt>
                <c:pt idx="3">
                  <c:v>3.8121651165319852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5.388290898225355</c:v>
                </c:pt>
                <c:pt idx="1">
                  <c:v>4.9466532057782278</c:v>
                </c:pt>
                <c:pt idx="2">
                  <c:v>4.5063417526477609</c:v>
                </c:pt>
                <c:pt idx="3">
                  <c:v>4.0633778208839759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4.1322273764654041</c:v>
                </c:pt>
                <c:pt idx="1">
                  <c:v>4.3834400808173939</c:v>
                </c:pt>
                <c:pt idx="2">
                  <c:v>4.6346527851693855</c:v>
                </c:pt>
                <c:pt idx="3">
                  <c:v>4.8858654895213753</c:v>
                </c:pt>
                <c:pt idx="4">
                  <c:v>5.1370781938733652</c:v>
                </c:pt>
                <c:pt idx="5">
                  <c:v>5.388290898225355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3.6905896840182781</c:v>
                </c:pt>
                <c:pt idx="1">
                  <c:v>3.9418023883702675</c:v>
                </c:pt>
                <c:pt idx="2">
                  <c:v>4.1930150927222583</c:v>
                </c:pt>
                <c:pt idx="3">
                  <c:v>4.4442277970742481</c:v>
                </c:pt>
                <c:pt idx="4">
                  <c:v>4.6954405014262388</c:v>
                </c:pt>
                <c:pt idx="5">
                  <c:v>4.9466532057782278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3.25027823088781</c:v>
                </c:pt>
                <c:pt idx="1">
                  <c:v>3.5014909352397998</c:v>
                </c:pt>
                <c:pt idx="2">
                  <c:v>3.7527036395917905</c:v>
                </c:pt>
                <c:pt idx="3">
                  <c:v>4.0039163439437804</c:v>
                </c:pt>
                <c:pt idx="4">
                  <c:v>4.2551290482957702</c:v>
                </c:pt>
                <c:pt idx="5">
                  <c:v>4.5063417526477609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2.8073142991240254</c:v>
                </c:pt>
                <c:pt idx="1">
                  <c:v>3.0585270034760152</c:v>
                </c:pt>
                <c:pt idx="2">
                  <c:v>3.309739707828006</c:v>
                </c:pt>
                <c:pt idx="3">
                  <c:v>3.5609524121799958</c:v>
                </c:pt>
                <c:pt idx="4">
                  <c:v>3.8121651165319852</c:v>
                </c:pt>
                <c:pt idx="5">
                  <c:v>4.0633778208839759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0.21656291637214931</c:v>
                </c:pt>
                <c:pt idx="16">
                  <c:v>0.24513931844626682</c:v>
                </c:pt>
                <c:pt idx="17">
                  <c:v>0.28227483496565375</c:v>
                </c:pt>
                <c:pt idx="18">
                  <c:v>0.33302834418455673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0.19920408924481348</c:v>
                </c:pt>
                <c:pt idx="31">
                  <c:v>0.22720981140971652</c:v>
                </c:pt>
                <c:pt idx="32">
                  <c:v>0.26424843117911168</c:v>
                </c:pt>
                <c:pt idx="33">
                  <c:v>0.31608553341705048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0.18442158422186031</c:v>
                </c:pt>
                <c:pt idx="46">
                  <c:v>0.21172428246128605</c:v>
                </c:pt>
                <c:pt idx="47">
                  <c:v>0.2483861958443927</c:v>
                </c:pt>
                <c:pt idx="48">
                  <c:v>0.30078319405778275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0.17168147307410658</c:v>
                </c:pt>
                <c:pt idx="61">
                  <c:v>0.19821490687829552</c:v>
                </c:pt>
                <c:pt idx="62">
                  <c:v>0.23432046838954476</c:v>
                </c:pt>
                <c:pt idx="63">
                  <c:v>0.28689407231510683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0.1605878321674698</c:v>
                </c:pt>
                <c:pt idx="76">
                  <c:v>0.18632609928880112</c:v>
                </c:pt>
                <c:pt idx="77">
                  <c:v>0.22176240516780271</c:v>
                </c:pt>
                <c:pt idx="78">
                  <c:v>0.27423103684120331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4.3830240791082415</c:v>
                </c:pt>
                <c:pt idx="1">
                  <c:v>3.8436029972484893</c:v>
                </c:pt>
                <c:pt idx="2">
                  <c:v>3.3058017985174453</c:v>
                </c:pt>
                <c:pt idx="3">
                  <c:v>2.7647608335289844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4.6993738634913074</c:v>
                </c:pt>
                <c:pt idx="1">
                  <c:v>4.121019447052948</c:v>
                </c:pt>
                <c:pt idx="2">
                  <c:v>3.5444018306639533</c:v>
                </c:pt>
                <c:pt idx="3">
                  <c:v>2.9643106141762292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5.0157236478743732</c:v>
                </c:pt>
                <c:pt idx="1">
                  <c:v>4.3984358968574071</c:v>
                </c:pt>
                <c:pt idx="2">
                  <c:v>3.7830018628104614</c:v>
                </c:pt>
                <c:pt idx="3">
                  <c:v>3.1638603948234745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5.3320734322574399</c:v>
                </c:pt>
                <c:pt idx="1">
                  <c:v>4.6758523466618662</c:v>
                </c:pt>
                <c:pt idx="2">
                  <c:v>4.0216018949569694</c:v>
                </c:pt>
                <c:pt idx="3">
                  <c:v>3.3634101754707184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5.6484232166405066</c:v>
                </c:pt>
                <c:pt idx="1">
                  <c:v>4.9532687964663253</c:v>
                </c:pt>
                <c:pt idx="2">
                  <c:v>4.2602019271034779</c:v>
                </c:pt>
                <c:pt idx="3">
                  <c:v>3.5629599561179628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5.9647730010235716</c:v>
                </c:pt>
                <c:pt idx="1">
                  <c:v>5.2306852462707836</c:v>
                </c:pt>
                <c:pt idx="2">
                  <c:v>4.4988019592499855</c:v>
                </c:pt>
                <c:pt idx="3">
                  <c:v>3.7625097367652067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0.23723586755999621</c:v>
                </c:pt>
                <c:pt idx="1">
                  <c:v>0.26614094661276833</c:v>
                </c:pt>
                <c:pt idx="2">
                  <c:v>0.30294073641953806</c:v>
                </c:pt>
                <c:pt idx="3">
                  <c:v>0.3518903648473331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0.21656291637214931</c:v>
                </c:pt>
                <c:pt idx="1">
                  <c:v>0.24513931844626682</c:v>
                </c:pt>
                <c:pt idx="2">
                  <c:v>0.28227483496565375</c:v>
                </c:pt>
                <c:pt idx="3">
                  <c:v>0.33302834418455673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0.19920408924481348</c:v>
                </c:pt>
                <c:pt idx="1">
                  <c:v>0.22720981140971652</c:v>
                </c:pt>
                <c:pt idx="2">
                  <c:v>0.26424843117911168</c:v>
                </c:pt>
                <c:pt idx="3">
                  <c:v>0.31608553341705048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0.18442158422186031</c:v>
                </c:pt>
                <c:pt idx="1">
                  <c:v>0.21172428246128605</c:v>
                </c:pt>
                <c:pt idx="2">
                  <c:v>0.2483861958443927</c:v>
                </c:pt>
                <c:pt idx="3">
                  <c:v>0.30078319405778275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0.17168147307410658</c:v>
                </c:pt>
                <c:pt idx="1">
                  <c:v>0.19821490687829552</c:v>
                </c:pt>
                <c:pt idx="2">
                  <c:v>0.23432046838954476</c:v>
                </c:pt>
                <c:pt idx="3">
                  <c:v>0.28689407231510683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0.1605878321674698</c:v>
                </c:pt>
                <c:pt idx="1">
                  <c:v>0.18632609928880112</c:v>
                </c:pt>
                <c:pt idx="2">
                  <c:v>0.22176240516780271</c:v>
                </c:pt>
                <c:pt idx="3">
                  <c:v>0.27423103684120331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4.2152142097446674</c:v>
                </c:pt>
                <c:pt idx="1">
                  <c:v>3.7574075418578383</c:v>
                </c:pt>
                <c:pt idx="2">
                  <c:v>3.3009756687694689</c:v>
                </c:pt>
                <c:pt idx="3">
                  <c:v>2.8417942060841814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4.6175957396212972</c:v>
                </c:pt>
                <c:pt idx="1">
                  <c:v>4.0793129651259692</c:v>
                </c:pt>
                <c:pt idx="2">
                  <c:v>3.5426466554189169</c:v>
                </c:pt>
                <c:pt idx="3">
                  <c:v>3.0027474161353149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5.0199772694979261</c:v>
                </c:pt>
                <c:pt idx="1">
                  <c:v>4.4012183883941001</c:v>
                </c:pt>
                <c:pt idx="2">
                  <c:v>3.7843176420683631</c:v>
                </c:pt>
                <c:pt idx="3">
                  <c:v>3.163700626186448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5.4223587993745559</c:v>
                </c:pt>
                <c:pt idx="1">
                  <c:v>4.7231238116622301</c:v>
                </c:pt>
                <c:pt idx="2">
                  <c:v>4.0259886287178102</c:v>
                </c:pt>
                <c:pt idx="3">
                  <c:v>3.3246538362375802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5.8247403292511848</c:v>
                </c:pt>
                <c:pt idx="1">
                  <c:v>5.0450292349303609</c:v>
                </c:pt>
                <c:pt idx="2">
                  <c:v>4.2676596153672568</c:v>
                </c:pt>
                <c:pt idx="3">
                  <c:v>3.4856070462887132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6.2271218591278146</c:v>
                </c:pt>
                <c:pt idx="1">
                  <c:v>5.3669346581984918</c:v>
                </c:pt>
                <c:pt idx="2">
                  <c:v>4.5093306020167034</c:v>
                </c:pt>
                <c:pt idx="3">
                  <c:v>3.6465602563398458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4.2152142097446674</c:v>
                </c:pt>
                <c:pt idx="1">
                  <c:v>4.6175957396212972</c:v>
                </c:pt>
                <c:pt idx="2">
                  <c:v>5.0199772694979261</c:v>
                </c:pt>
                <c:pt idx="3">
                  <c:v>5.4223587993745559</c:v>
                </c:pt>
                <c:pt idx="4">
                  <c:v>5.8247403292511848</c:v>
                </c:pt>
                <c:pt idx="5">
                  <c:v>6.2271218591278146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3.7574075418578383</c:v>
                </c:pt>
                <c:pt idx="1">
                  <c:v>4.0793129651259692</c:v>
                </c:pt>
                <c:pt idx="2">
                  <c:v>4.4012183883941001</c:v>
                </c:pt>
                <c:pt idx="3">
                  <c:v>4.7231238116622301</c:v>
                </c:pt>
                <c:pt idx="4">
                  <c:v>5.0450292349303609</c:v>
                </c:pt>
                <c:pt idx="5">
                  <c:v>5.3669346581984918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3.3009756687694689</c:v>
                </c:pt>
                <c:pt idx="1">
                  <c:v>3.5426466554189169</c:v>
                </c:pt>
                <c:pt idx="2">
                  <c:v>3.7843176420683631</c:v>
                </c:pt>
                <c:pt idx="3">
                  <c:v>4.0259886287178102</c:v>
                </c:pt>
                <c:pt idx="4">
                  <c:v>4.2676596153672568</c:v>
                </c:pt>
                <c:pt idx="5">
                  <c:v>4.5093306020167034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2.8417942060841814</c:v>
                </c:pt>
                <c:pt idx="1">
                  <c:v>3.0027474161353149</c:v>
                </c:pt>
                <c:pt idx="2">
                  <c:v>3.163700626186448</c:v>
                </c:pt>
                <c:pt idx="3">
                  <c:v>3.3246538362375802</c:v>
                </c:pt>
                <c:pt idx="4">
                  <c:v>3.4856070462887132</c:v>
                </c:pt>
                <c:pt idx="5">
                  <c:v>3.6465602563398458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0.21346034846791342</c:v>
                </c:pt>
                <c:pt idx="16">
                  <c:v>0.2419684469200904</c:v>
                </c:pt>
                <c:pt idx="17">
                  <c:v>0.27913568077286732</c:v>
                </c:pt>
                <c:pt idx="18">
                  <c:v>0.33015404207563415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0.19493304152065996</c:v>
                </c:pt>
                <c:pt idx="31">
                  <c:v>0.22276991839923835</c:v>
                </c:pt>
                <c:pt idx="32">
                  <c:v>0.25975164725195438</c:v>
                </c:pt>
                <c:pt idx="33">
                  <c:v>0.31182995727092577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0.18194833226627452</c:v>
                </c:pt>
                <c:pt idx="46">
                  <c:v>0.20912696756074339</c:v>
                </c:pt>
                <c:pt idx="47">
                  <c:v>0.24572153684079284</c:v>
                </c:pt>
                <c:pt idx="48">
                  <c:v>0.29822075684114469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0.17234267139904919</c:v>
                </c:pt>
                <c:pt idx="61">
                  <c:v>0.19893293275086341</c:v>
                </c:pt>
                <c:pt idx="62">
                  <c:v>0.2350963559037835</c:v>
                </c:pt>
                <c:pt idx="63">
                  <c:v>0.28771412260417484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0.16494891434104836</c:v>
                </c:pt>
                <c:pt idx="76">
                  <c:v>0.19102675078519551</c:v>
                </c:pt>
                <c:pt idx="77">
                  <c:v>0.22677073440950637</c:v>
                </c:pt>
                <c:pt idx="78">
                  <c:v>0.27935765251781075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0.24204202556570517</c:v>
                </c:pt>
                <c:pt idx="1">
                  <c:v>0.27098357243331894</c:v>
                </c:pt>
                <c:pt idx="2">
                  <c:v>0.30766084565227103</c:v>
                </c:pt>
                <c:pt idx="3">
                  <c:v>0.3561565660424662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0.21346034846791342</c:v>
                </c:pt>
                <c:pt idx="1">
                  <c:v>0.2419684469200904</c:v>
                </c:pt>
                <c:pt idx="2">
                  <c:v>0.27913568077286732</c:v>
                </c:pt>
                <c:pt idx="3">
                  <c:v>0.33015404207563415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0.19493304152065996</c:v>
                </c:pt>
                <c:pt idx="1">
                  <c:v>0.22276991839923835</c:v>
                </c:pt>
                <c:pt idx="2">
                  <c:v>0.25975164725195438</c:v>
                </c:pt>
                <c:pt idx="3">
                  <c:v>0.31182995727092577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0.18194833226627452</c:v>
                </c:pt>
                <c:pt idx="1">
                  <c:v>0.20912696756074339</c:v>
                </c:pt>
                <c:pt idx="2">
                  <c:v>0.24572153684079284</c:v>
                </c:pt>
                <c:pt idx="3">
                  <c:v>0.29822075684114469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0.17234267139904919</c:v>
                </c:pt>
                <c:pt idx="1">
                  <c:v>0.19893293275086341</c:v>
                </c:pt>
                <c:pt idx="2">
                  <c:v>0.2350963559037835</c:v>
                </c:pt>
                <c:pt idx="3">
                  <c:v>0.28771412260417484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0.16494891434104836</c:v>
                </c:pt>
                <c:pt idx="1">
                  <c:v>0.19102675078519551</c:v>
                </c:pt>
                <c:pt idx="2">
                  <c:v>0.22677073440950637</c:v>
                </c:pt>
                <c:pt idx="3">
                  <c:v>0.27935765251781075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4.1315139288839662</c:v>
                </c:pt>
                <c:pt idx="1">
                  <c:v>3.6902605977935083</c:v>
                </c:pt>
                <c:pt idx="2">
                  <c:v>3.2503323517813985</c:v>
                </c:pt>
                <c:pt idx="3">
                  <c:v>2.8077539356125905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4.6847108007523763</c:v>
                </c:pt>
                <c:pt idx="1">
                  <c:v>4.1327702546698086</c:v>
                </c:pt>
                <c:pt idx="2">
                  <c:v>3.5824871877046056</c:v>
                </c:pt>
                <c:pt idx="3">
                  <c:v>3.0288891625046728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5.1299666398218848</c:v>
                </c:pt>
                <c:pt idx="1">
                  <c:v>4.4889364200773487</c:v>
                </c:pt>
                <c:pt idx="2">
                  <c:v>3.8498312160077206</c:v>
                </c:pt>
                <c:pt idx="3">
                  <c:v>3.2068759805882752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5.4960657651785327</c:v>
                </c:pt>
                <c:pt idx="1">
                  <c:v>4.7817840600090857</c:v>
                </c:pt>
                <c:pt idx="2">
                  <c:v>4.0696473449452544</c:v>
                </c:pt>
                <c:pt idx="3">
                  <c:v>3.3532206496701935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5.8023935214776818</c:v>
                </c:pt>
                <c:pt idx="1">
                  <c:v>5.026819773739347</c:v>
                </c:pt>
                <c:pt idx="2">
                  <c:v>4.2535750762945224</c:v>
                </c:pt>
                <c:pt idx="3">
                  <c:v>3.4756722782626785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6.0624830663171272</c:v>
                </c:pt>
                <c:pt idx="1">
                  <c:v>5.2348689169951559</c:v>
                </c:pt>
                <c:pt idx="2">
                  <c:v>4.4097400954489272</c:v>
                </c:pt>
                <c:pt idx="3">
                  <c:v>3.5796406183512151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4.1315139288839662</c:v>
                </c:pt>
                <c:pt idx="1">
                  <c:v>4.6847108007523763</c:v>
                </c:pt>
                <c:pt idx="2">
                  <c:v>5.1299666398218848</c:v>
                </c:pt>
                <c:pt idx="3">
                  <c:v>5.4960657651785327</c:v>
                </c:pt>
                <c:pt idx="4">
                  <c:v>5.8023935214776818</c:v>
                </c:pt>
                <c:pt idx="5">
                  <c:v>6.0624830663171272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3.6902605977935083</c:v>
                </c:pt>
                <c:pt idx="1">
                  <c:v>4.1327702546698086</c:v>
                </c:pt>
                <c:pt idx="2">
                  <c:v>4.4889364200773487</c:v>
                </c:pt>
                <c:pt idx="3">
                  <c:v>4.7817840600090857</c:v>
                </c:pt>
                <c:pt idx="4">
                  <c:v>5.026819773739347</c:v>
                </c:pt>
                <c:pt idx="5">
                  <c:v>5.2348689169951559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3.2503323517813985</c:v>
                </c:pt>
                <c:pt idx="1">
                  <c:v>3.5824871877046056</c:v>
                </c:pt>
                <c:pt idx="2">
                  <c:v>3.8498312160077206</c:v>
                </c:pt>
                <c:pt idx="3">
                  <c:v>4.0696473449452544</c:v>
                </c:pt>
                <c:pt idx="4">
                  <c:v>4.2535750762945224</c:v>
                </c:pt>
                <c:pt idx="5">
                  <c:v>4.4097400954489272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2.8077539356125905</c:v>
                </c:pt>
                <c:pt idx="1">
                  <c:v>3.0288891625046728</c:v>
                </c:pt>
                <c:pt idx="2">
                  <c:v>3.2068759805882752</c:v>
                </c:pt>
                <c:pt idx="3">
                  <c:v>3.3532206496701935</c:v>
                </c:pt>
                <c:pt idx="4">
                  <c:v>3.4756722782626785</c:v>
                </c:pt>
                <c:pt idx="5">
                  <c:v>3.5796406183512151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4.1322314049586781</c:v>
                </c:pt>
                <c:pt idx="1">
                  <c:v>4.694835680751174</c:v>
                </c:pt>
                <c:pt idx="2">
                  <c:v>5.1282051282051277</c:v>
                </c:pt>
                <c:pt idx="3">
                  <c:v>5.4945054945054945</c:v>
                </c:pt>
                <c:pt idx="4">
                  <c:v>5.8139534883720936</c:v>
                </c:pt>
                <c:pt idx="5">
                  <c:v>6.0606060606060606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3.6900369003690034</c:v>
                </c:pt>
                <c:pt idx="1">
                  <c:v>4.1322314049586781</c:v>
                </c:pt>
                <c:pt idx="2">
                  <c:v>4.4843049327354256</c:v>
                </c:pt>
                <c:pt idx="3">
                  <c:v>4.7846889952153111</c:v>
                </c:pt>
                <c:pt idx="4">
                  <c:v>5.0251256281407031</c:v>
                </c:pt>
                <c:pt idx="5">
                  <c:v>5.2356020942408374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3.2467532467532467</c:v>
                </c:pt>
                <c:pt idx="1">
                  <c:v>3.5842293906810032</c:v>
                </c:pt>
                <c:pt idx="2">
                  <c:v>3.8461538461538458</c:v>
                </c:pt>
                <c:pt idx="3">
                  <c:v>4.0650406504065044</c:v>
                </c:pt>
                <c:pt idx="4">
                  <c:v>4.2553191489361701</c:v>
                </c:pt>
                <c:pt idx="5">
                  <c:v>4.4052863436123344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2.808988764044944</c:v>
                </c:pt>
                <c:pt idx="1">
                  <c:v>3.0303030303030303</c:v>
                </c:pt>
                <c:pt idx="2">
                  <c:v>3.2051282051282053</c:v>
                </c:pt>
                <c:pt idx="3">
                  <c:v>3.3557046979865772</c:v>
                </c:pt>
                <c:pt idx="4">
                  <c:v>3.4722222222222223</c:v>
                </c:pt>
                <c:pt idx="5">
                  <c:v>3.5842293906810032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0.21656293389864106</c:v>
                </c:pt>
                <c:pt idx="16">
                  <c:v>0.24513932730738508</c:v>
                </c:pt>
                <c:pt idx="17">
                  <c:v>0.28227482874178844</c:v>
                </c:pt>
                <c:pt idx="18">
                  <c:v>0.33302831035342012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0.19920408118321864</c:v>
                </c:pt>
                <c:pt idx="31">
                  <c:v>0.22720980549034403</c:v>
                </c:pt>
                <c:pt idx="32">
                  <c:v>0.26424842933307408</c:v>
                </c:pt>
                <c:pt idx="33">
                  <c:v>0.31608553964340363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0.18442155769268267</c:v>
                </c:pt>
                <c:pt idx="46">
                  <c:v>0.21172426557125631</c:v>
                </c:pt>
                <c:pt idx="47">
                  <c:v>0.24838619740142145</c:v>
                </c:pt>
                <c:pt idx="48">
                  <c:v>0.30078323293092618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0.17168143308109907</c:v>
                </c:pt>
                <c:pt idx="61">
                  <c:v>0.19821488177647423</c:v>
                </c:pt>
                <c:pt idx="62">
                  <c:v>0.23432047261246375</c:v>
                </c:pt>
                <c:pt idx="63">
                  <c:v>0.28689413791765672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0.16058778229974169</c:v>
                </c:pt>
                <c:pt idx="76">
                  <c:v>0.18632606800778201</c:v>
                </c:pt>
                <c:pt idx="77">
                  <c:v>0.22176241149148396</c:v>
                </c:pt>
                <c:pt idx="78">
                  <c:v>0.27423112440667841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0.23723592105833452</c:v>
                </c:pt>
                <c:pt idx="1">
                  <c:v>0.26614097562335209</c:v>
                </c:pt>
                <c:pt idx="2">
                  <c:v>0.30294072450866638</c:v>
                </c:pt>
                <c:pt idx="3">
                  <c:v>0.35189028158668989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0.21656293389864106</c:v>
                </c:pt>
                <c:pt idx="1">
                  <c:v>0.24513932730738508</c:v>
                </c:pt>
                <c:pt idx="2">
                  <c:v>0.28227482874178844</c:v>
                </c:pt>
                <c:pt idx="3">
                  <c:v>0.33302831035342012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0.19920408118321864</c:v>
                </c:pt>
                <c:pt idx="1">
                  <c:v>0.22720980549034403</c:v>
                </c:pt>
                <c:pt idx="2">
                  <c:v>0.26424842933307408</c:v>
                </c:pt>
                <c:pt idx="3">
                  <c:v>0.31608553964340363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0.18442155769268267</c:v>
                </c:pt>
                <c:pt idx="1">
                  <c:v>0.21172426557125631</c:v>
                </c:pt>
                <c:pt idx="2">
                  <c:v>0.24838619740142145</c:v>
                </c:pt>
                <c:pt idx="3">
                  <c:v>0.30078323293092618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0.17168143308109907</c:v>
                </c:pt>
                <c:pt idx="1">
                  <c:v>0.19821488177647423</c:v>
                </c:pt>
                <c:pt idx="2">
                  <c:v>0.23432047261246375</c:v>
                </c:pt>
                <c:pt idx="3">
                  <c:v>0.28689413791765672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0.16058778229974169</c:v>
                </c:pt>
                <c:pt idx="1">
                  <c:v>0.18632606800778201</c:v>
                </c:pt>
                <c:pt idx="2">
                  <c:v>0.22176241149148396</c:v>
                </c:pt>
                <c:pt idx="3">
                  <c:v>0.27423112440667841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4.2152132591847575</c:v>
                </c:pt>
                <c:pt idx="1">
                  <c:v>3.7574071322832285</c:v>
                </c:pt>
                <c:pt idx="2">
                  <c:v>3.300975798555577</c:v>
                </c:pt>
                <c:pt idx="3">
                  <c:v>2.8417948784801697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4.6175953659181337</c:v>
                </c:pt>
                <c:pt idx="1">
                  <c:v>4.0793128176699289</c:v>
                </c:pt>
                <c:pt idx="2">
                  <c:v>3.5426467335305776</c:v>
                </c:pt>
                <c:pt idx="3">
                  <c:v>3.0027477211735198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5.019977472651509</c:v>
                </c:pt>
                <c:pt idx="1">
                  <c:v>4.4012185030566302</c:v>
                </c:pt>
                <c:pt idx="2">
                  <c:v>3.7843176685055786</c:v>
                </c:pt>
                <c:pt idx="3">
                  <c:v>3.16370056386687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5.4223595793848842</c:v>
                </c:pt>
                <c:pt idx="1">
                  <c:v>4.7231241884433297</c:v>
                </c:pt>
                <c:pt idx="2">
                  <c:v>4.0259886034805783</c:v>
                </c:pt>
                <c:pt idx="3">
                  <c:v>3.3246534065602202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5.8247416861182586</c:v>
                </c:pt>
                <c:pt idx="1">
                  <c:v>5.0450298738300292</c:v>
                </c:pt>
                <c:pt idx="2">
                  <c:v>4.267659538455578</c:v>
                </c:pt>
                <c:pt idx="3">
                  <c:v>3.4856062492535704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6.2271237928516339</c:v>
                </c:pt>
                <c:pt idx="1">
                  <c:v>5.3669355592167296</c:v>
                </c:pt>
                <c:pt idx="2">
                  <c:v>4.5093304734305777</c:v>
                </c:pt>
                <c:pt idx="3">
                  <c:v>3.6465590919469197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4.1322314049586781</c:v>
                </c:pt>
                <c:pt idx="1">
                  <c:v>3.6900369003690034</c:v>
                </c:pt>
                <c:pt idx="2">
                  <c:v>3.2467532467532467</c:v>
                </c:pt>
                <c:pt idx="3">
                  <c:v>2.808988764044944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4.694835680751174</c:v>
                </c:pt>
                <c:pt idx="1">
                  <c:v>4.1322314049586781</c:v>
                </c:pt>
                <c:pt idx="2">
                  <c:v>3.5842293906810032</c:v>
                </c:pt>
                <c:pt idx="3">
                  <c:v>3.0303030303030303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4.4843049327354256</c:v>
                </c:pt>
                <c:pt idx="2">
                  <c:v>3.8461538461538458</c:v>
                </c:pt>
                <c:pt idx="3">
                  <c:v>3.2051282051282053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5.4945054945054945</c:v>
                </c:pt>
                <c:pt idx="1">
                  <c:v>4.7846889952153111</c:v>
                </c:pt>
                <c:pt idx="2">
                  <c:v>4.0650406504065044</c:v>
                </c:pt>
                <c:pt idx="3">
                  <c:v>3.3557046979865772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5.8139534883720936</c:v>
                </c:pt>
                <c:pt idx="1">
                  <c:v>5.0251256281407031</c:v>
                </c:pt>
                <c:pt idx="2">
                  <c:v>4.2553191489361701</c:v>
                </c:pt>
                <c:pt idx="3">
                  <c:v>3.4722222222222223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6.0606060606060606</c:v>
                </c:pt>
                <c:pt idx="1">
                  <c:v>5.2356020942408374</c:v>
                </c:pt>
                <c:pt idx="2">
                  <c:v>4.4052863436123344</c:v>
                </c:pt>
                <c:pt idx="3">
                  <c:v>3.5842293906810032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0.21299999999999999</c:v>
                </c:pt>
                <c:pt idx="16">
                  <c:v>0.24199999999999999</c:v>
                </c:pt>
                <c:pt idx="17">
                  <c:v>0.27900000000000003</c:v>
                </c:pt>
                <c:pt idx="18">
                  <c:v>0.33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0.19500000000000001</c:v>
                </c:pt>
                <c:pt idx="31">
                  <c:v>0.223</c:v>
                </c:pt>
                <c:pt idx="32">
                  <c:v>0.26</c:v>
                </c:pt>
                <c:pt idx="33">
                  <c:v>0.312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0.182</c:v>
                </c:pt>
                <c:pt idx="46">
                  <c:v>0.20899999999999999</c:v>
                </c:pt>
                <c:pt idx="47">
                  <c:v>0.246</c:v>
                </c:pt>
                <c:pt idx="48">
                  <c:v>0.29799999999999999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0.17199999999999999</c:v>
                </c:pt>
                <c:pt idx="61">
                  <c:v>0.19900000000000001</c:v>
                </c:pt>
                <c:pt idx="62">
                  <c:v>0.23499999999999999</c:v>
                </c:pt>
                <c:pt idx="63">
                  <c:v>0.28799999999999998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0.16500000000000001</c:v>
                </c:pt>
                <c:pt idx="76">
                  <c:v>0.191</c:v>
                </c:pt>
                <c:pt idx="77">
                  <c:v>0.22700000000000001</c:v>
                </c:pt>
                <c:pt idx="78">
                  <c:v>0.27900000000000003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0.22813132643837275</c:v>
                </c:pt>
                <c:pt idx="16">
                  <c:v>0.25369105334918846</c:v>
                </c:pt>
                <c:pt idx="17">
                  <c:v>0.28559262853882411</c:v>
                </c:pt>
                <c:pt idx="18">
                  <c:v>0.32695477230166686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0.21576589366088886</c:v>
                </c:pt>
                <c:pt idx="31">
                  <c:v>0.23849186751931375</c:v>
                </c:pt>
                <c:pt idx="32">
                  <c:v>0.26647454636433199</c:v>
                </c:pt>
                <c:pt idx="33">
                  <c:v>0.30213856323349464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0.20467202835294615</c:v>
                </c:pt>
                <c:pt idx="46">
                  <c:v>0.22501096830777356</c:v>
                </c:pt>
                <c:pt idx="47">
                  <c:v>0.24975546792144496</c:v>
                </c:pt>
                <c:pt idx="48">
                  <c:v>0.28082374720301456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0.19466318445232744</c:v>
                </c:pt>
                <c:pt idx="61">
                  <c:v>0.2129725634253592</c:v>
                </c:pt>
                <c:pt idx="62">
                  <c:v>0.23501049877688476</c:v>
                </c:pt>
                <c:pt idx="63">
                  <c:v>0.26231812354175338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0.18558760447201395</c:v>
                </c:pt>
                <c:pt idx="76">
                  <c:v>0.20215688434190038</c:v>
                </c:pt>
                <c:pt idx="77">
                  <c:v>0.22190948997874757</c:v>
                </c:pt>
                <c:pt idx="78">
                  <c:v>0.24610066897063806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0.24200023592491007</c:v>
                </c:pt>
                <c:pt idx="1">
                  <c:v>0.27095940909670829</c:v>
                </c:pt>
                <c:pt idx="2">
                  <c:v>0.30766596856135947</c:v>
                </c:pt>
                <c:pt idx="3">
                  <c:v>0.35621234156504422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0.22813132643837275</c:v>
                </c:pt>
                <c:pt idx="1">
                  <c:v>0.25369105334918846</c:v>
                </c:pt>
                <c:pt idx="2">
                  <c:v>0.28559262853882411</c:v>
                </c:pt>
                <c:pt idx="3">
                  <c:v>0.32695477230166686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0.21576589366088886</c:v>
                </c:pt>
                <c:pt idx="1">
                  <c:v>0.23849186751931375</c:v>
                </c:pt>
                <c:pt idx="2">
                  <c:v>0.26647454636433199</c:v>
                </c:pt>
                <c:pt idx="3">
                  <c:v>0.30213856323349464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0.20467202835294615</c:v>
                </c:pt>
                <c:pt idx="1">
                  <c:v>0.22501096830777356</c:v>
                </c:pt>
                <c:pt idx="2">
                  <c:v>0.24975546792144496</c:v>
                </c:pt>
                <c:pt idx="3">
                  <c:v>0.28082374720301456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0.19466318445232744</c:v>
                </c:pt>
                <c:pt idx="1">
                  <c:v>0.2129725634253592</c:v>
                </c:pt>
                <c:pt idx="2">
                  <c:v>0.23501049877688476</c:v>
                </c:pt>
                <c:pt idx="3">
                  <c:v>0.26231812354175338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0.18558760447201395</c:v>
                </c:pt>
                <c:pt idx="1">
                  <c:v>0.20215688434190038</c:v>
                </c:pt>
                <c:pt idx="2">
                  <c:v>0.22190948997874757</c:v>
                </c:pt>
                <c:pt idx="3">
                  <c:v>0.24610066897063806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0.24199999999999999</c:v>
                </c:pt>
                <c:pt idx="1">
                  <c:v>0.27100000000000002</c:v>
                </c:pt>
                <c:pt idx="2">
                  <c:v>0.308</c:v>
                </c:pt>
                <c:pt idx="3">
                  <c:v>0.35599999999999998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0.21299999999999999</c:v>
                </c:pt>
                <c:pt idx="1">
                  <c:v>0.24199999999999999</c:v>
                </c:pt>
                <c:pt idx="2">
                  <c:v>0.27900000000000003</c:v>
                </c:pt>
                <c:pt idx="3">
                  <c:v>0.33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0.19500000000000001</c:v>
                </c:pt>
                <c:pt idx="1">
                  <c:v>0.223</c:v>
                </c:pt>
                <c:pt idx="2">
                  <c:v>0.26</c:v>
                </c:pt>
                <c:pt idx="3">
                  <c:v>0.312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0.182</c:v>
                </c:pt>
                <c:pt idx="1">
                  <c:v>0.20899999999999999</c:v>
                </c:pt>
                <c:pt idx="2">
                  <c:v>0.246</c:v>
                </c:pt>
                <c:pt idx="3">
                  <c:v>0.29799999999999999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0.17199999999999999</c:v>
                </c:pt>
                <c:pt idx="1">
                  <c:v>0.19900000000000001</c:v>
                </c:pt>
                <c:pt idx="2">
                  <c:v>0.23499999999999999</c:v>
                </c:pt>
                <c:pt idx="3">
                  <c:v>0.28799999999999998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0.16500000000000001</c:v>
                </c:pt>
                <c:pt idx="1">
                  <c:v>0.191</c:v>
                </c:pt>
                <c:pt idx="2">
                  <c:v>0.22700000000000001</c:v>
                </c:pt>
                <c:pt idx="3">
                  <c:v>0.27900000000000003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88B8B929-E906-4E73-9270-F2DAA4A2E2D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88B8B929-E906-4E73-9270-F2DAA4A2E2D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124</xdr:row>
      <xdr:rowOff>14114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711CEC23-2B61-4F3B-8B6B-82D240063CDD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711CEC23-2B61-4F3B-8B6B-82D240063CDD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162282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C014A4D3-E28C-4CC2-9669-821F227F6EBD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C014A4D3-E28C-4CC2-9669-821F227F6EBD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56448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24057015-C9AC-4F81-8A95-F2F5A830C70B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24057015-C9AC-4F81-8A95-F2F5A830C70B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56448</xdr:rowOff>
    </xdr:from>
    <xdr:ext cx="1792991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EBBBEA8-5087-4D4E-892B-2CE6B43115FA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FEBBBEA8-5087-4D4E-892B-2CE6B43115FA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169337</xdr:rowOff>
    </xdr:from>
    <xdr:ext cx="4329454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6D4EB02-BE27-466C-816D-20ECD6840B5D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6D4EB02-BE27-466C-816D-20ECD6840B5D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173" zoomScale="90" zoomScaleNormal="90" workbookViewId="0">
      <selection activeCell="B65" sqref="B65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1</v>
      </c>
      <c r="E5" s="74">
        <v>2</v>
      </c>
      <c r="F5" s="74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0.24199999999999999</v>
      </c>
      <c r="D6">
        <v>0.21299999999999999</v>
      </c>
      <c r="E6">
        <v>0.19500000000000001</v>
      </c>
      <c r="F6" s="73">
        <v>0.182</v>
      </c>
      <c r="G6">
        <v>0.17199999999999999</v>
      </c>
      <c r="H6">
        <v>0.16500000000000001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0.27100000000000002</v>
      </c>
      <c r="D7">
        <v>0.24199999999999999</v>
      </c>
      <c r="E7">
        <v>0.223</v>
      </c>
      <c r="F7" s="73">
        <v>0.20899999999999999</v>
      </c>
      <c r="G7">
        <v>0.19900000000000001</v>
      </c>
      <c r="H7">
        <v>0.191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0.308</v>
      </c>
      <c r="D8">
        <v>0.27900000000000003</v>
      </c>
      <c r="E8">
        <v>0.26</v>
      </c>
      <c r="F8" s="73">
        <v>0.246</v>
      </c>
      <c r="G8">
        <v>0.23499999999999999</v>
      </c>
      <c r="H8">
        <v>0.22700000000000001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0.35599999999999998</v>
      </c>
      <c r="D9">
        <v>0.33</v>
      </c>
      <c r="E9">
        <v>0.312</v>
      </c>
      <c r="F9" s="73">
        <v>0.29799999999999999</v>
      </c>
      <c r="G9">
        <v>0.28799999999999998</v>
      </c>
      <c r="H9">
        <v>0.27900000000000003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3"/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8.1285988483685205</v>
      </c>
      <c r="I23">
        <f t="shared" ref="I23:I37" si="0">B6</f>
        <v>2</v>
      </c>
      <c r="J23" s="51">
        <f>$D$25*I23/(I23+$D$24)</f>
        <v>0.24200023592491007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0.24200023592491007</v>
      </c>
      <c r="O23">
        <f t="shared" ref="O23:O35" si="3">IFERROR(M23,NA())</f>
        <v>2</v>
      </c>
      <c r="P23">
        <f t="shared" ref="P23:P37" si="4">IFERROR(N23,NA())</f>
        <v>0.24200023592491007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2.2953677765084164</v>
      </c>
      <c r="H24">
        <f>(C7/2-C7)/SLOPE(C7:R7,C5:R5)</f>
        <v>8.7338858195211788</v>
      </c>
      <c r="I24">
        <f t="shared" si="0"/>
        <v>2.5</v>
      </c>
      <c r="J24" s="51">
        <f t="shared" ref="J24:J37" si="5">$D$25*I24/(I24+$D$24)</f>
        <v>0.27095940909670829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0.27095940909670829</v>
      </c>
      <c r="O24">
        <f t="shared" si="3"/>
        <v>2.5</v>
      </c>
      <c r="P24">
        <f t="shared" si="4"/>
        <v>0.27095940909670829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0.51974000764964656</v>
      </c>
      <c r="I25">
        <f t="shared" si="0"/>
        <v>3.33</v>
      </c>
      <c r="J25" s="51">
        <f t="shared" si="5"/>
        <v>0.30766596856135947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0.30766596856135947</v>
      </c>
      <c r="O25">
        <f t="shared" si="3"/>
        <v>3.33</v>
      </c>
      <c r="P25">
        <f t="shared" si="4"/>
        <v>0.30766596856135947</v>
      </c>
    </row>
    <row r="26" spans="1:157">
      <c r="I26">
        <f t="shared" si="0"/>
        <v>5</v>
      </c>
      <c r="J26" s="51">
        <f t="shared" si="5"/>
        <v>0.35621234156504422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0.35621234156504422</v>
      </c>
      <c r="O26">
        <f t="shared" si="3"/>
        <v>5</v>
      </c>
      <c r="P26">
        <f t="shared" si="4"/>
        <v>0.35621234156504422</v>
      </c>
    </row>
    <row r="27" spans="1:157">
      <c r="B27" s="52" t="s">
        <v>91</v>
      </c>
      <c r="I27">
        <f t="shared" si="0"/>
        <v>0</v>
      </c>
      <c r="J27" s="5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8.1285988483685205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E36" t="s">
        <v>46</v>
      </c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3.1995676394087869</v>
      </c>
      <c r="E40" s="6"/>
      <c r="F40" s="55">
        <v>0.5931484228198306</v>
      </c>
      <c r="G40" s="6"/>
      <c r="H40" s="7">
        <v>13.854993097769471</v>
      </c>
      <c r="I40" s="8"/>
      <c r="J40" s="24">
        <f>'Non-competitive'!BJ1</f>
        <v>8.6305820027266899E-4</v>
      </c>
      <c r="K40" s="82">
        <f>(J40/(L40-M40))^0.5</f>
        <v>6.4107729281884379E-3</v>
      </c>
      <c r="L40" s="18">
        <f>'Non-competitive'!B52</f>
        <v>24</v>
      </c>
      <c r="M40" s="19">
        <v>3</v>
      </c>
      <c r="N40" s="15">
        <f>L40*(LOG(J40/L40))+(M40*LOG(L40))</f>
        <v>-102.51947407620622</v>
      </c>
    </row>
    <row r="41" spans="3:16">
      <c r="C41" s="4" t="s">
        <v>49</v>
      </c>
      <c r="D41" s="56">
        <v>2.3767534865925417</v>
      </c>
      <c r="E41" s="9"/>
      <c r="F41" s="57">
        <v>0.51916157231852922</v>
      </c>
      <c r="G41" s="9"/>
      <c r="H41" s="10">
        <v>5.6886988665835352</v>
      </c>
      <c r="I41" s="11"/>
      <c r="J41" s="25">
        <f>Competitive!BJ1</f>
        <v>3.219914928022551E-4</v>
      </c>
      <c r="K41" s="83">
        <f t="shared" ref="K41:K44" si="7">(J41/(L41-M41))^0.5</f>
        <v>3.9157283139511622E-3</v>
      </c>
      <c r="L41" s="20">
        <f>L40</f>
        <v>24</v>
      </c>
      <c r="M41" s="21">
        <v>3</v>
      </c>
      <c r="N41" s="12">
        <f>L41*(LOG(J41/L41))+(M41*LOG(L41))</f>
        <v>-112.79617053495885</v>
      </c>
    </row>
    <row r="42" spans="3:16">
      <c r="C42" s="4" t="s">
        <v>48</v>
      </c>
      <c r="D42" s="56">
        <v>2.2953677765084164</v>
      </c>
      <c r="E42" s="9"/>
      <c r="F42" s="57">
        <v>0.51974000764964656</v>
      </c>
      <c r="G42" s="9"/>
      <c r="H42" s="10">
        <v>7.6590032307198888</v>
      </c>
      <c r="I42" s="11"/>
      <c r="J42" s="25">
        <f>Uncompetitive!BJ1</f>
        <v>5.3334355517498742E-3</v>
      </c>
      <c r="K42" s="83">
        <f t="shared" si="7"/>
        <v>1.5936534175029989E-2</v>
      </c>
      <c r="L42" s="20">
        <f>L41</f>
        <v>24</v>
      </c>
      <c r="M42" s="21">
        <v>3</v>
      </c>
      <c r="N42" s="12">
        <f>L42*(LOG(J42/L42))+(M42*LOG(L42))</f>
        <v>-83.536266839363634</v>
      </c>
    </row>
    <row r="43" spans="3:16">
      <c r="C43" s="4" t="s">
        <v>50</v>
      </c>
      <c r="D43" s="56">
        <v>2.376758459931255</v>
      </c>
      <c r="E43" s="9"/>
      <c r="F43" s="57">
        <v>0.51916204517117204</v>
      </c>
      <c r="G43" s="9"/>
      <c r="H43" s="10">
        <v>5.6887278371203056</v>
      </c>
      <c r="I43" s="75">
        <v>1932298.2653278797</v>
      </c>
      <c r="J43" s="25">
        <f>'Mixed Non-competitive'!BJ1</f>
        <v>3.2199187878049129E-4</v>
      </c>
      <c r="K43" s="83">
        <f t="shared" si="7"/>
        <v>4.0124299294846963E-3</v>
      </c>
      <c r="L43" s="20">
        <f>L42</f>
        <v>24</v>
      </c>
      <c r="M43" s="21">
        <v>4</v>
      </c>
      <c r="N43" s="12">
        <f>L43*(LOG(J43/L43))+(M43*LOG(L43))</f>
        <v>-111.41594679889593</v>
      </c>
    </row>
    <row r="44" spans="3:16">
      <c r="C44" s="4" t="s">
        <v>51</v>
      </c>
      <c r="D44" s="58">
        <v>2.2919306895261453</v>
      </c>
      <c r="E44" s="59">
        <v>7.618730017524225</v>
      </c>
      <c r="F44" s="59">
        <v>0.51941379884026095</v>
      </c>
      <c r="G44" s="59">
        <v>0.52001143118537663</v>
      </c>
      <c r="H44" s="13">
        <v>8.2594752791552271</v>
      </c>
      <c r="I44" s="14"/>
      <c r="J44" s="26">
        <f>'Modifier equation'!BJ1</f>
        <v>1.0864448133957674E-6</v>
      </c>
      <c r="K44" s="84">
        <f t="shared" si="7"/>
        <v>2.3912612983151442E-4</v>
      </c>
      <c r="L44" s="22">
        <f>L43</f>
        <v>24</v>
      </c>
      <c r="M44" s="23">
        <v>5</v>
      </c>
      <c r="N44" s="16">
        <f>L44*(LOG(J44/L44))+(M44*LOG(L44))</f>
        <v>-169.35982948917353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-1.3847021154522743E-2</v>
      </c>
      <c r="O51" s="85">
        <f>MIN(Competitive!AB21:AB260)</f>
        <v>-5.2375885085160501E-3</v>
      </c>
      <c r="P51" s="85">
        <f>MIN(Uncompetitive!AB21:AB260)</f>
        <v>-3.2899331029361961E-2</v>
      </c>
      <c r="Q51" s="85">
        <f>MIN('Mixed Non-competitive'!AB21:AB260)</f>
        <v>-5.2375948321972954E-3</v>
      </c>
      <c r="R51" s="85">
        <f>MIN('Modifier equation'!AB21:AB260)</f>
        <v>-3.3915434772896491E-4</v>
      </c>
    </row>
    <row r="52" spans="1:18">
      <c r="C52" s="4"/>
      <c r="D52" s="57"/>
      <c r="K52" s="21"/>
      <c r="L52" s="10"/>
      <c r="M52" s="4" t="s">
        <v>93</v>
      </c>
      <c r="N52" s="85">
        <f>_xlfn.QUARTILE.INC('Non-competitive'!AB21:AB260, 1)</f>
        <v>-1.6916820511941183E-3</v>
      </c>
      <c r="O52" s="85">
        <f>_xlfn.QUARTILE.INC(Competitive!AB21:AB260,1)</f>
        <v>-4.4776462732482383E-3</v>
      </c>
      <c r="P52" s="85">
        <f>_xlfn.QUARTILE.INC(Uncompetitive!AB21:AB260,1)</f>
        <v>-1.0118305035636821E-3</v>
      </c>
      <c r="Q52" s="85">
        <f>_xlfn.QUARTILE.INC('Mixed Non-competitive'!AB21:AB260,1)</f>
        <v>-4.4776010521973761E-3</v>
      </c>
      <c r="R52" s="85">
        <f>_xlfn.QUARTILE.INC('Modifier equation'!AB21:AB260,1)</f>
        <v>-1.8484844442907822E-4</v>
      </c>
    </row>
    <row r="53" spans="1:18">
      <c r="C53" s="4"/>
      <c r="D53" s="57"/>
      <c r="K53" s="21"/>
      <c r="L53" s="10"/>
      <c r="M53" s="4" t="s">
        <v>94</v>
      </c>
      <c r="N53" s="85">
        <f>_xlfn.QUARTILE.INC('Non-competitive'!AB21:AB260, 2)</f>
        <v>2.6540535622396472E-3</v>
      </c>
      <c r="O53" s="85">
        <f>_xlfn.QUARTILE.INC(Competitive!AB21:AB260, 2)</f>
        <v>1.0338152412602691E-3</v>
      </c>
      <c r="P53" s="85">
        <f>_xlfn.QUARTILE.INC(Uncompetitive!AB21:AB260, 2)</f>
        <v>5.1150071428884697E-3</v>
      </c>
      <c r="Q53" s="85">
        <f>_xlfn.QUARTILE.INC('Mixed Non-competitive'!AB21:AB260, 2)</f>
        <v>1.0338344592496496E-3</v>
      </c>
      <c r="R53" s="85">
        <f>_xlfn.QUARTILE.INC('Modifier equation'!AB21:AB260, 2)</f>
        <v>-2.3990323295336458E-5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>
        <f>_xlfn.QUARTILE.INC('Non-competitive'!AB21:AB260, 3)</f>
        <v>4.3584162776837618E-3</v>
      </c>
      <c r="O54" s="85">
        <f>_xlfn.QUARTILE.INC(Competitive!AB21:AB260, 3)</f>
        <v>3.1732026659859192E-3</v>
      </c>
      <c r="P54" s="85">
        <f>_xlfn.QUARTILE.INC(Uncompetitive!AB21:AB260, 3)</f>
        <v>1.5221461708608004E-2</v>
      </c>
      <c r="Q54" s="85">
        <f>_xlfn.QUARTILE.INC('Mixed Non-competitive'!AB21:AB260, 3)</f>
        <v>3.1731975761135553E-3</v>
      </c>
      <c r="R54" s="85">
        <f>_xlfn.QUARTILE.INC('Modifier equation'!AB21:AB260, 3)</f>
        <v>1.4027109855900555E-4</v>
      </c>
    </row>
    <row r="55" spans="1:18">
      <c r="C55" s="4"/>
      <c r="D55" s="57"/>
      <c r="E55" t="s">
        <v>97</v>
      </c>
      <c r="F55" s="21">
        <f>N52</f>
        <v>-1.6916820511941183E-3</v>
      </c>
      <c r="G55" s="21">
        <f>O52</f>
        <v>-4.4776462732482383E-3</v>
      </c>
      <c r="H55" s="21">
        <f>P52</f>
        <v>-1.0118305035636821E-3</v>
      </c>
      <c r="I55" s="21">
        <f>Q52</f>
        <v>-4.4776010521973761E-3</v>
      </c>
      <c r="J55" s="21">
        <f>R52</f>
        <v>-1.8484844442907822E-4</v>
      </c>
      <c r="K55" s="21"/>
      <c r="L55" s="10"/>
      <c r="M55" s="4" t="s">
        <v>96</v>
      </c>
      <c r="N55" s="85">
        <f>MAX('Non-competitive'!AB21:AB260)</f>
        <v>7.3465638916845322E-3</v>
      </c>
      <c r="O55" s="85">
        <f>MAX(Competitive!AB21:AB260)</f>
        <v>4.2484293330740663E-3</v>
      </c>
      <c r="P55" s="85">
        <f>MAX(Uncompetitive!AB21:AB260)</f>
        <v>2.2672028352946155E-2</v>
      </c>
      <c r="Q55" s="85">
        <f>MAX('Mixed Non-competitive'!AB21:AB260)</f>
        <v>4.2484311791116669E-3</v>
      </c>
      <c r="R55" s="85">
        <f>MAX('Modifier equation'!AB21:AB260)</f>
        <v>4.6034846791342954E-4</v>
      </c>
    </row>
    <row r="56" spans="1:18">
      <c r="C56" s="4"/>
      <c r="D56" s="57"/>
      <c r="E56" t="s">
        <v>98</v>
      </c>
      <c r="F56" s="21">
        <f>N51</f>
        <v>-1.3847021154522743E-2</v>
      </c>
      <c r="G56" s="21">
        <f>O51</f>
        <v>-5.2375885085160501E-3</v>
      </c>
      <c r="H56" s="21">
        <f>P51</f>
        <v>-3.2899331029361961E-2</v>
      </c>
      <c r="I56" s="21">
        <f>Q51</f>
        <v>-5.2375948321972954E-3</v>
      </c>
      <c r="J56" s="21">
        <f>R51</f>
        <v>-3.3915434772896491E-4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2.6540535622396472E-3</v>
      </c>
      <c r="G57" s="21">
        <f>O53</f>
        <v>1.0338152412602691E-3</v>
      </c>
      <c r="H57" s="21">
        <f>P53</f>
        <v>5.1150071428884697E-3</v>
      </c>
      <c r="I57" s="21">
        <f>Q53</f>
        <v>1.0338344592496496E-3</v>
      </c>
      <c r="J57" s="21">
        <f>R53</f>
        <v>-2.3990323295336458E-5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7.3465638916845322E-3</v>
      </c>
      <c r="G58" s="21">
        <f>O55</f>
        <v>4.2484293330740663E-3</v>
      </c>
      <c r="H58" s="21">
        <f>P55</f>
        <v>2.2672028352946155E-2</v>
      </c>
      <c r="I58" s="21">
        <f>Q55</f>
        <v>4.2484311791116669E-3</v>
      </c>
      <c r="J58" s="21">
        <f>R55</f>
        <v>4.6034846791342954E-4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4.3584162776837618E-3</v>
      </c>
      <c r="G59" s="21">
        <f>O54</f>
        <v>3.1732026659859192E-3</v>
      </c>
      <c r="H59" s="21">
        <f>P54</f>
        <v>1.5221461708608004E-2</v>
      </c>
      <c r="I59" s="21">
        <f>Q54</f>
        <v>3.1731975761135553E-3</v>
      </c>
      <c r="J59" s="21">
        <f>R54</f>
        <v>1.4027109855900555E-4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3.1995676394087869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0.5931484228198306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13.854993097769471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8.6305820027266899E-4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2.3767534865925417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0.51916157231852922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5.6886988665835352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3.219914928022551E-4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2.2953677765084164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0.51974000764964656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7.6590032307198888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5.3334355517498742E-3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2.376758459931255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0.51916204517117204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5.6887278371203056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1932298.2653278797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3.2199187878049129E-4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2.2919306895261453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7.618730017524225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0.51941379884026095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0.52001143118537663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8.2594752791552271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1.0864448133957674E-6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4.4219450458967451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4.4219450458967451</v>
      </c>
      <c r="AF6" s="33"/>
      <c r="AG6" s="33"/>
      <c r="AH6" s="33"/>
    </row>
    <row r="7" spans="1:48" ht="13">
      <c r="A7" s="38">
        <f>'Raw data and fitting summary'!B6</f>
        <v>2</v>
      </c>
      <c r="B7" s="39"/>
      <c r="C7" s="38">
        <f>'Raw data and fitting summary'!C6</f>
        <v>0.24199999999999999</v>
      </c>
      <c r="D7" s="33">
        <f>IFERROR(A7/C7,)</f>
        <v>8.2644628099173563</v>
      </c>
      <c r="E7" s="33">
        <f t="shared" ref="E7:E21" si="0">1/C7</f>
        <v>4.1322314049586781</v>
      </c>
      <c r="J7" s="37" t="s">
        <v>62</v>
      </c>
      <c r="K7" s="33">
        <f>((F29-F37)/(F36-F28))</f>
        <v>4.4340485215399825</v>
      </c>
      <c r="L7" s="33">
        <f>((F33-F37)/(F36-F32))</f>
        <v>4.4461884534351572</v>
      </c>
      <c r="M7" s="33"/>
      <c r="N7" s="33"/>
      <c r="AD7" s="37" t="s">
        <v>62</v>
      </c>
      <c r="AE7" s="33">
        <f t="shared" ref="AE7:AR19" si="1">IFERROR(K7,"")</f>
        <v>4.4340485215399825</v>
      </c>
      <c r="AF7" s="33">
        <f t="shared" si="1"/>
        <v>4.4461884534351572</v>
      </c>
      <c r="AG7" s="33"/>
      <c r="AH7" s="33"/>
    </row>
    <row r="8" spans="1:48" ht="13">
      <c r="A8" s="38">
        <f>'Raw data and fitting summary'!B7</f>
        <v>2.5</v>
      </c>
      <c r="B8" s="39"/>
      <c r="C8" s="38">
        <f>'Raw data and fitting summary'!C7</f>
        <v>0.27100000000000002</v>
      </c>
      <c r="D8" s="33">
        <f t="shared" ref="D8:D21" si="2">A8/C8</f>
        <v>9.2250922509225077</v>
      </c>
      <c r="E8" s="33">
        <f t="shared" si="0"/>
        <v>3.6900369003690034</v>
      </c>
      <c r="J8" s="37" t="s">
        <v>63</v>
      </c>
      <c r="K8" s="33">
        <f>((F29-F41)/(F40-F28))</f>
        <v>4.4108088030457795</v>
      </c>
      <c r="L8" s="33">
        <f>((F33-F41)/(F40-F32))</f>
        <v>4.4052406816202971</v>
      </c>
      <c r="M8" s="33">
        <f>((F37-F41)/(F40-F36))</f>
        <v>4.3645381060438506</v>
      </c>
      <c r="N8" s="33"/>
      <c r="AD8" s="37" t="s">
        <v>63</v>
      </c>
      <c r="AE8" s="33">
        <f t="shared" si="1"/>
        <v>4.4108088030457795</v>
      </c>
      <c r="AF8" s="33">
        <f t="shared" si="1"/>
        <v>4.4052406816202971</v>
      </c>
      <c r="AG8" s="33">
        <f t="shared" si="1"/>
        <v>4.3645381060438506</v>
      </c>
      <c r="AH8" s="33"/>
    </row>
    <row r="9" spans="1:48" ht="13">
      <c r="A9" s="38">
        <f>'Raw data and fitting summary'!B8</f>
        <v>3.33</v>
      </c>
      <c r="B9" s="39"/>
      <c r="C9" s="38">
        <f>'Raw data and fitting summary'!C8</f>
        <v>0.308</v>
      </c>
      <c r="D9" s="33">
        <f t="shared" si="2"/>
        <v>10.811688311688313</v>
      </c>
      <c r="E9" s="33">
        <f t="shared" si="0"/>
        <v>3.2467532467532467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5</v>
      </c>
      <c r="B10" s="39"/>
      <c r="C10" s="38">
        <f>'Raw data and fitting summary'!C9</f>
        <v>0.35599999999999998</v>
      </c>
      <c r="D10" s="33">
        <f t="shared" si="2"/>
        <v>14.04494382022472</v>
      </c>
      <c r="E10" s="33">
        <f t="shared" si="0"/>
        <v>2.808988764044944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4.4163769244712618</v>
      </c>
      <c r="AH25" s="40" t="s">
        <v>82</v>
      </c>
      <c r="AI25" s="41">
        <f>AF25*AF51</f>
        <v>2.2953677765084164</v>
      </c>
    </row>
    <row r="26" spans="1:48" ht="13">
      <c r="J26" s="32"/>
      <c r="K26" s="42"/>
      <c r="L26" s="32"/>
      <c r="AE26" s="42" t="s">
        <v>83</v>
      </c>
      <c r="AF26" s="32">
        <f>STDEV(AE6:AO15)</f>
        <v>2.8405279599814558E-2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4.1322314049586781</v>
      </c>
      <c r="E28" s="29" t="s">
        <v>86</v>
      </c>
      <c r="F28" s="33">
        <f>LINEST(C28:C29,B28:B29,TRUE)</f>
        <v>-0.5</v>
      </c>
    </row>
    <row r="29" spans="1:48" ht="13">
      <c r="B29" s="33">
        <f>D7</f>
        <v>8.2644628099173563</v>
      </c>
      <c r="C29" s="33">
        <v>0</v>
      </c>
      <c r="E29" s="29" t="s">
        <v>87</v>
      </c>
      <c r="F29" s="33">
        <f>C28</f>
        <v>4.1322314049586781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3.6900369003690034</v>
      </c>
      <c r="E32" s="29" t="s">
        <v>86</v>
      </c>
      <c r="F32" s="33">
        <f>LINEST(C32:C33,B32:B33,TRUE)</f>
        <v>-0.39999999999999997</v>
      </c>
      <c r="J32" s="37" t="s">
        <v>61</v>
      </c>
      <c r="K32" s="33">
        <f>1/(((F33*F28)-(F29*F32))/(F28-F32))</f>
        <v>0.52049206349206412</v>
      </c>
      <c r="L32" s="33"/>
      <c r="M32" s="33"/>
      <c r="N32" s="33"/>
      <c r="AD32" s="37" t="s">
        <v>61</v>
      </c>
      <c r="AE32" s="33">
        <f>IFERROR(K32,"")</f>
        <v>0.52049206349206412</v>
      </c>
      <c r="AF32" s="33"/>
      <c r="AG32" s="33"/>
      <c r="AH32" s="33"/>
    </row>
    <row r="33" spans="1:49" ht="13">
      <c r="B33" s="33">
        <f>D8</f>
        <v>9.2250922509225077</v>
      </c>
      <c r="C33" s="33">
        <v>0</v>
      </c>
      <c r="E33" s="29" t="s">
        <v>87</v>
      </c>
      <c r="F33" s="33">
        <f>C32</f>
        <v>3.6900369003690034</v>
      </c>
      <c r="J33" s="37" t="s">
        <v>62</v>
      </c>
      <c r="K33" s="33">
        <f>1/(((F37*F28)-(F29*F36))/(F28-F36))</f>
        <v>0.52213673232908497</v>
      </c>
      <c r="L33" s="33">
        <f>1/(((F37*F32)-(F33*F36))/(F32-F36))</f>
        <v>0.52313252284225664</v>
      </c>
      <c r="M33" s="33"/>
      <c r="N33" s="33"/>
      <c r="AD33" s="37" t="s">
        <v>62</v>
      </c>
      <c r="AE33" s="33">
        <f t="shared" ref="AE33:AR45" si="3">IFERROR(K33,"")</f>
        <v>0.52213673232908497</v>
      </c>
      <c r="AF33" s="33">
        <f t="shared" si="3"/>
        <v>0.52313252284225664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0.5189879518072289</v>
      </c>
      <c r="L34" s="33">
        <f>1/(((F41*F32)-(F33*F40))/(F32-F40))</f>
        <v>0.51868817204301043</v>
      </c>
      <c r="M34" s="33">
        <f>1/(((F41*F36)-(F37*F40))/(F36-F40))</f>
        <v>0.51650727744555991</v>
      </c>
      <c r="N34" s="33"/>
      <c r="AD34" s="37" t="s">
        <v>63</v>
      </c>
      <c r="AE34" s="33">
        <f t="shared" si="3"/>
        <v>0.5189879518072289</v>
      </c>
      <c r="AF34" s="33">
        <f t="shared" si="3"/>
        <v>0.51868817204301043</v>
      </c>
      <c r="AG34" s="33">
        <f t="shared" si="3"/>
        <v>0.51650727744555991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>
        <f>E9</f>
        <v>3.2467532467532467</v>
      </c>
      <c r="E36" s="29" t="s">
        <v>86</v>
      </c>
      <c r="F36" s="33">
        <f>LINEST(C36:C37,B36:B37,TRUE)</f>
        <v>-0.30030030030030042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10.811688311688313</v>
      </c>
      <c r="C37" s="33">
        <v>0</v>
      </c>
      <c r="E37" s="29" t="s">
        <v>87</v>
      </c>
      <c r="F37" s="33">
        <f>C36</f>
        <v>3.2467532467532467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2.808988764044944</v>
      </c>
      <c r="E40" s="29" t="s">
        <v>86</v>
      </c>
      <c r="F40" s="33">
        <f>LINEST(C40:C41,B40:B41,TRUE)</f>
        <v>-0.19999999999999998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14.04494382022472</v>
      </c>
      <c r="C41" s="33">
        <v>0</v>
      </c>
      <c r="E41" s="29" t="s">
        <v>87</v>
      </c>
      <c r="F41" s="33">
        <f>C40</f>
        <v>2.808988764044944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0.51974000764964656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2.43163264270513E-3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4.1322314049586781</v>
      </c>
      <c r="O67" s="45">
        <f>E8</f>
        <v>3.6900369003690034</v>
      </c>
      <c r="P67" s="45">
        <f>E9</f>
        <v>3.2467532467532467</v>
      </c>
      <c r="Q67" s="45">
        <f>E10</f>
        <v>2.808988764044944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8.2644628099173563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9.2250922509225077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10.811688311688313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14.04494382022472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8.6305820027266899E-4</v>
      </c>
      <c r="BW1" t="s">
        <v>38</v>
      </c>
      <c r="CN1" t="s">
        <v>35</v>
      </c>
      <c r="CQ1" t="s">
        <v>40</v>
      </c>
      <c r="CR1">
        <f>SUM(CN4:DC18)</f>
        <v>0.46624953763930799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3.1995676394087869</v>
      </c>
      <c r="U4">
        <f>'Raw data and fitting summary'!F40</f>
        <v>0.5931484228198306</v>
      </c>
      <c r="V4">
        <f>'Raw data and fitting summary'!H40</f>
        <v>13.854993097769471</v>
      </c>
      <c r="X4">
        <f>($U$4*B4/((B4+$T$4)*(1+$C$3/$V$4)))*C20</f>
        <v>0.22815297884547725</v>
      </c>
      <c r="Y4">
        <f>($U$4*B4/((B4+$T$4)*(1+$D$3/$V$4)))*D20</f>
        <v>0.21279430601783825</v>
      </c>
      <c r="Z4">
        <f>($U$4*B4/((B4+$T$4)*(1+$E$3/$V$4)))*E20</f>
        <v>0.19937302574949331</v>
      </c>
      <c r="AA4">
        <f>($U$4*B4/((B4+$T$4)*(1+$F$3/$V$4)))*F20</f>
        <v>0.18754430386316528</v>
      </c>
      <c r="AB4">
        <f>($U$4*B4/((B4+$T$4)*(1+$G$3/$V$4)))*G20</f>
        <v>0.17704055833740565</v>
      </c>
      <c r="AC4">
        <f>($U$4*B4/((B4+$T$4)*(1+$H$3/$V$4)))*H20</f>
        <v>0.16765097344499066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0.22815297884547725</v>
      </c>
      <c r="AP4">
        <f t="shared" ref="AP4:BD18" si="4">IFERROR(Y4, 0)</f>
        <v>0.21279430601783825</v>
      </c>
      <c r="AQ4">
        <f t="shared" si="4"/>
        <v>0.19937302574949331</v>
      </c>
      <c r="AR4">
        <f t="shared" si="4"/>
        <v>0.18754430386316528</v>
      </c>
      <c r="AS4">
        <f t="shared" si="4"/>
        <v>0.17704055833740565</v>
      </c>
      <c r="AT4">
        <f t="shared" si="4"/>
        <v>0.16765097344499066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1.9173999485380035E-4</v>
      </c>
      <c r="BG4">
        <f>(D4-AP4)^2</f>
        <v>4.2310014297557345E-8</v>
      </c>
      <c r="BH4">
        <f t="shared" ref="BH4:BU18" si="5">(E4-AQ4)^2</f>
        <v>1.9123354205731467E-5</v>
      </c>
      <c r="BI4">
        <f t="shared" si="5"/>
        <v>3.0739305327109555E-5</v>
      </c>
      <c r="BJ4">
        <f t="shared" si="5"/>
        <v>2.5407228352789707E-5</v>
      </c>
      <c r="BK4">
        <f t="shared" si="5"/>
        <v>7.0276602060456283E-6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6.0691827144194382E-2</v>
      </c>
      <c r="BX4">
        <f t="shared" ref="BX4:CL18" si="6">ABS((AP4-D4)/AP4)</f>
        <v>9.6663292364836389E-4</v>
      </c>
      <c r="BY4">
        <f t="shared" si="6"/>
        <v>2.1933888664497119E-2</v>
      </c>
      <c r="BZ4">
        <f t="shared" si="6"/>
        <v>2.956263532914593E-2</v>
      </c>
      <c r="CA4">
        <f t="shared" si="6"/>
        <v>2.8471206737832998E-2</v>
      </c>
      <c r="CB4">
        <f t="shared" si="6"/>
        <v>1.5812454831110712E-2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6.0691827144194382E-2</v>
      </c>
      <c r="CO4">
        <f t="shared" ref="CO4:DC18" si="7">IFERROR(BX4, 0)</f>
        <v>9.6663292364836389E-4</v>
      </c>
      <c r="CP4">
        <f t="shared" si="7"/>
        <v>2.1933888664497119E-2</v>
      </c>
      <c r="CQ4">
        <f t="shared" si="7"/>
        <v>2.956263532914593E-2</v>
      </c>
      <c r="CR4">
        <f t="shared" si="7"/>
        <v>2.8471206737832998E-2</v>
      </c>
      <c r="CS4">
        <f t="shared" si="7"/>
        <v>1.5812454831110712E-2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0.26017255182594756</v>
      </c>
      <c r="Y5">
        <f t="shared" ref="Y5:Y18" si="9">($U$4*B5/((B5+$T$4)*(1+$D$3/$V$4)))*D21</f>
        <v>0.24265840354505652</v>
      </c>
      <c r="Z5">
        <f t="shared" ref="Z5:Z18" si="10">($U$4*B5/((B5+$T$4)*(1+$E$3/$V$4)))*E21</f>
        <v>0.22735354645374725</v>
      </c>
      <c r="AA5">
        <f t="shared" ref="AA5:AA18" si="11">($U$4*B5/((B5+$T$4)*(1+$F$3/$V$4)))*F21</f>
        <v>0.21386475146374312</v>
      </c>
      <c r="AB5">
        <f t="shared" ref="AB5:AB18" si="12">($U$4*B5/((B5+$T$4)*(1+$G$3/$V$4)))*G21</f>
        <v>0.20188688340786243</v>
      </c>
      <c r="AC5">
        <f t="shared" ref="AC5:AC18" si="13">($U$4*B5/((B5+$T$4)*(1+$H$3/$V$4)))*H21</f>
        <v>0.19117954014016614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0.26017255182594756</v>
      </c>
      <c r="AP5">
        <f t="shared" si="4"/>
        <v>0.24265840354505652</v>
      </c>
      <c r="AQ5">
        <f t="shared" si="4"/>
        <v>0.22735354645374725</v>
      </c>
      <c r="AR5">
        <f t="shared" si="4"/>
        <v>0.21386475146374312</v>
      </c>
      <c r="AS5">
        <f t="shared" si="4"/>
        <v>0.20188688340786243</v>
      </c>
      <c r="AT5">
        <f t="shared" si="4"/>
        <v>0.19117954014016614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1.1723363396179187E-4</v>
      </c>
      <c r="BG5">
        <f t="shared" si="25"/>
        <v>4.3349522814300554E-7</v>
      </c>
      <c r="BH5">
        <f t="shared" si="5"/>
        <v>1.8953366724935239E-5</v>
      </c>
      <c r="BI5">
        <f t="shared" si="5"/>
        <v>2.3665806803990903E-5</v>
      </c>
      <c r="BJ5">
        <f t="shared" si="5"/>
        <v>8.3340958105913232E-6</v>
      </c>
      <c r="BK5">
        <f t="shared" si="5"/>
        <v>3.2234661930875225E-8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4.1616412254340707E-2</v>
      </c>
      <c r="BX5">
        <f t="shared" si="6"/>
        <v>2.7132938131865601E-3</v>
      </c>
      <c r="BY5">
        <f t="shared" si="6"/>
        <v>1.914879500079816E-2</v>
      </c>
      <c r="BZ5">
        <f t="shared" si="6"/>
        <v>2.2746859547670053E-2</v>
      </c>
      <c r="CA5">
        <f t="shared" si="6"/>
        <v>1.4299509503201278E-2</v>
      </c>
      <c r="CB5">
        <f t="shared" si="6"/>
        <v>9.3911796228038824E-4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4.1616412254340707E-2</v>
      </c>
      <c r="CO5">
        <f t="shared" si="7"/>
        <v>2.7132938131865601E-3</v>
      </c>
      <c r="CP5">
        <f t="shared" si="7"/>
        <v>1.914879500079816E-2</v>
      </c>
      <c r="CQ5">
        <f t="shared" si="7"/>
        <v>2.2746859547670053E-2</v>
      </c>
      <c r="CR5">
        <f t="shared" si="7"/>
        <v>1.4299509503201278E-2</v>
      </c>
      <c r="CS5">
        <f t="shared" si="7"/>
        <v>9.3911796228038824E-4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0.30249847418210934</v>
      </c>
      <c r="Y6">
        <f t="shared" si="9"/>
        <v>0.28213505346617979</v>
      </c>
      <c r="Z6">
        <f t="shared" si="10"/>
        <v>0.26434034036057324</v>
      </c>
      <c r="AA6">
        <f t="shared" si="11"/>
        <v>0.24865713367948863</v>
      </c>
      <c r="AB6">
        <f t="shared" si="12"/>
        <v>0.23473065763338183</v>
      </c>
      <c r="AC6">
        <f t="shared" si="13"/>
        <v>0.2222814004834999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0.30249847418210934</v>
      </c>
      <c r="AP6">
        <f t="shared" si="4"/>
        <v>0.28213505346617979</v>
      </c>
      <c r="AQ6">
        <f t="shared" si="4"/>
        <v>0.26434034036057324</v>
      </c>
      <c r="AR6">
        <f t="shared" si="4"/>
        <v>0.24865713367948863</v>
      </c>
      <c r="AS6">
        <f t="shared" si="4"/>
        <v>0.23473065763338183</v>
      </c>
      <c r="AT6">
        <f t="shared" si="4"/>
        <v>0.2222814004834999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3.0266786324917398E-5</v>
      </c>
      <c r="BG6">
        <f t="shared" si="25"/>
        <v>9.8285602358057292E-6</v>
      </c>
      <c r="BH6">
        <f t="shared" si="5"/>
        <v>1.8838554445621008E-5</v>
      </c>
      <c r="BI6">
        <f t="shared" si="5"/>
        <v>7.0603593906728275E-6</v>
      </c>
      <c r="BJ6">
        <f t="shared" si="5"/>
        <v>7.254531045547036E-8</v>
      </c>
      <c r="BK6">
        <f t="shared" si="5"/>
        <v>2.2265181397115076E-5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1.8186953943373073E-2</v>
      </c>
      <c r="BX6">
        <f t="shared" si="6"/>
        <v>1.1111889244756914E-2</v>
      </c>
      <c r="BY6">
        <f t="shared" si="6"/>
        <v>1.6419515669279981E-2</v>
      </c>
      <c r="BZ6">
        <f t="shared" si="6"/>
        <v>1.0685933840585492E-2</v>
      </c>
      <c r="CA6">
        <f t="shared" si="6"/>
        <v>1.1474528693172894E-3</v>
      </c>
      <c r="CB6">
        <f t="shared" si="6"/>
        <v>2.1228044749746731E-2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1.8186953943373073E-2</v>
      </c>
      <c r="CO6">
        <f t="shared" si="7"/>
        <v>1.1111889244756914E-2</v>
      </c>
      <c r="CP6">
        <f t="shared" si="7"/>
        <v>1.6419515669279981E-2</v>
      </c>
      <c r="CQ6">
        <f t="shared" si="7"/>
        <v>1.0685933840585492E-2</v>
      </c>
      <c r="CR6">
        <f t="shared" si="7"/>
        <v>1.1474528693172894E-3</v>
      </c>
      <c r="CS6">
        <f t="shared" si="7"/>
        <v>2.1228044749746731E-2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0.36169493862642149</v>
      </c>
      <c r="Y7">
        <f t="shared" si="9"/>
        <v>0.33734656389168455</v>
      </c>
      <c r="Z7">
        <f t="shared" si="10"/>
        <v>0.31606957172830452</v>
      </c>
      <c r="AA7">
        <f t="shared" si="11"/>
        <v>0.2973172904372412</v>
      </c>
      <c r="AB7">
        <f t="shared" si="12"/>
        <v>0.28066551752368107</v>
      </c>
      <c r="AC7">
        <f t="shared" si="13"/>
        <v>0.26578004309956776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0.36169493862642149</v>
      </c>
      <c r="AP7">
        <f t="shared" si="4"/>
        <v>0.33734656389168455</v>
      </c>
      <c r="AQ7">
        <f t="shared" si="4"/>
        <v>0.31606957172830452</v>
      </c>
      <c r="AR7">
        <f t="shared" si="4"/>
        <v>0.2973172904372412</v>
      </c>
      <c r="AS7">
        <f t="shared" si="4"/>
        <v>0.28066551752368107</v>
      </c>
      <c r="AT7">
        <f t="shared" si="4"/>
        <v>0.26578004309956776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3.2432325958707695E-5</v>
      </c>
      <c r="BG7">
        <f t="shared" si="25"/>
        <v>5.3972001014602977E-5</v>
      </c>
      <c r="BH7">
        <f t="shared" si="5"/>
        <v>1.6561414051815454E-5</v>
      </c>
      <c r="BI7">
        <f t="shared" si="5"/>
        <v>4.6609234708229492E-7</v>
      </c>
      <c r="BJ7">
        <f t="shared" si="5"/>
        <v>5.3794633195429087E-5</v>
      </c>
      <c r="BK7">
        <f t="shared" si="5"/>
        <v>1.7476726044928656E-4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1.5745143263681542E-2</v>
      </c>
      <c r="BX7">
        <f t="shared" si="6"/>
        <v>2.1777497321844284E-2</v>
      </c>
      <c r="BY7">
        <f t="shared" si="6"/>
        <v>1.2875556815075994E-2</v>
      </c>
      <c r="BZ7">
        <f t="shared" si="6"/>
        <v>2.2962322902740713E-3</v>
      </c>
      <c r="CA7">
        <f t="shared" si="6"/>
        <v>2.613246736197317E-2</v>
      </c>
      <c r="CB7">
        <f t="shared" si="6"/>
        <v>4.9740216557492764E-2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1.5745143263681542E-2</v>
      </c>
      <c r="CO7">
        <f t="shared" si="7"/>
        <v>2.1777497321844284E-2</v>
      </c>
      <c r="CP7">
        <f t="shared" si="7"/>
        <v>1.2875556815075994E-2</v>
      </c>
      <c r="CQ7">
        <f t="shared" si="7"/>
        <v>2.2962322902740713E-3</v>
      </c>
      <c r="CR7">
        <f t="shared" si="7"/>
        <v>2.613246736197317E-2</v>
      </c>
      <c r="CS7">
        <f t="shared" si="7"/>
        <v>4.9740216557492764E-2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8.6305820027266899E-4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0.46624953763930799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0.22815297884547725</v>
      </c>
      <c r="AP20">
        <f t="shared" ref="AP20:BD34" si="30">IFERROR(Y4, NA())</f>
        <v>0.21279430601783825</v>
      </c>
      <c r="AQ20">
        <f t="shared" si="30"/>
        <v>0.19937302574949331</v>
      </c>
      <c r="AR20">
        <f t="shared" si="30"/>
        <v>0.18754430386316528</v>
      </c>
      <c r="AS20">
        <f t="shared" si="30"/>
        <v>0.17704055833740565</v>
      </c>
      <c r="AT20">
        <f t="shared" si="30"/>
        <v>0.16765097344499066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0.22815297884547725</v>
      </c>
      <c r="AA21">
        <f t="shared" ref="AA21:AA35" si="49">X4-C4</f>
        <v>-1.3847021154522743E-2</v>
      </c>
      <c r="AB21">
        <f>IFERROR(AA21,"")</f>
        <v>-1.3847021154522743E-2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0.26017255182594756</v>
      </c>
      <c r="AP21">
        <f t="shared" si="30"/>
        <v>0.24265840354505652</v>
      </c>
      <c r="AQ21">
        <f t="shared" si="30"/>
        <v>0.22735354645374725</v>
      </c>
      <c r="AR21">
        <f t="shared" si="30"/>
        <v>0.21386475146374312</v>
      </c>
      <c r="AS21">
        <f t="shared" si="30"/>
        <v>0.20188688340786243</v>
      </c>
      <c r="AT21">
        <f t="shared" si="30"/>
        <v>0.19117954014016614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0.26017255182594756</v>
      </c>
      <c r="AA22">
        <f t="shared" si="49"/>
        <v>-1.0827448174052456E-2</v>
      </c>
      <c r="AB22">
        <f t="shared" ref="AB22:AB85" si="54">IFERROR(AA22,"")</f>
        <v>-1.0827448174052456E-2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0.30249847418210934</v>
      </c>
      <c r="AP22">
        <f t="shared" si="30"/>
        <v>0.28213505346617979</v>
      </c>
      <c r="AQ22">
        <f t="shared" si="30"/>
        <v>0.26434034036057324</v>
      </c>
      <c r="AR22">
        <f t="shared" si="30"/>
        <v>0.24865713367948863</v>
      </c>
      <c r="AS22">
        <f t="shared" si="30"/>
        <v>0.23473065763338183</v>
      </c>
      <c r="AT22">
        <f t="shared" si="30"/>
        <v>0.2222814004834999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0.30249847418210934</v>
      </c>
      <c r="AA23">
        <f t="shared" si="49"/>
        <v>-5.5015258178906512E-3</v>
      </c>
      <c r="AB23">
        <f t="shared" si="54"/>
        <v>-5.5015258178906512E-3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0.36169493862642149</v>
      </c>
      <c r="AP23">
        <f t="shared" si="30"/>
        <v>0.33734656389168455</v>
      </c>
      <c r="AQ23">
        <f t="shared" si="30"/>
        <v>0.31606957172830452</v>
      </c>
      <c r="AR23">
        <f t="shared" si="30"/>
        <v>0.2973172904372412</v>
      </c>
      <c r="AS23">
        <f t="shared" si="30"/>
        <v>0.28066551752368107</v>
      </c>
      <c r="AT23">
        <f t="shared" si="30"/>
        <v>0.26578004309956776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0.36169493862642149</v>
      </c>
      <c r="AA24">
        <f t="shared" si="49"/>
        <v>5.6949386264215085E-3</v>
      </c>
      <c r="AB24">
        <f t="shared" si="54"/>
        <v>5.6949386264215085E-3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0.21299999999999999</v>
      </c>
      <c r="X36">
        <f t="shared" si="58"/>
        <v>0.21299999999999999</v>
      </c>
      <c r="Y36">
        <f>AP20</f>
        <v>0.21279430601783825</v>
      </c>
      <c r="AA36">
        <f t="shared" ref="AA36:AA50" si="70">Y4-D4</f>
        <v>-2.0569398216174761E-4</v>
      </c>
      <c r="AB36">
        <f t="shared" si="54"/>
        <v>-2.0569398216174761E-4</v>
      </c>
      <c r="AC36">
        <v>1</v>
      </c>
      <c r="AN36">
        <f t="shared" ref="AN36:AN50" si="71">1/AN20</f>
        <v>0.5</v>
      </c>
      <c r="AO36">
        <f t="shared" ref="AO36:BT44" si="72">1/AO20</f>
        <v>4.3830240791082415</v>
      </c>
      <c r="AP36">
        <f t="shared" si="72"/>
        <v>4.6993738634913074</v>
      </c>
      <c r="AQ36">
        <f t="shared" si="72"/>
        <v>5.0157236478743732</v>
      </c>
      <c r="AR36">
        <f t="shared" si="72"/>
        <v>5.3320734322574399</v>
      </c>
      <c r="AS36">
        <f t="shared" si="72"/>
        <v>5.6484232166405066</v>
      </c>
      <c r="AT36">
        <f t="shared" si="72"/>
        <v>5.9647730010235716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4.1322314049586781</v>
      </c>
      <c r="BF36">
        <f t="shared" si="72"/>
        <v>4.694835680751174</v>
      </c>
      <c r="BG36">
        <f t="shared" si="72"/>
        <v>5.1282051282051277</v>
      </c>
      <c r="BH36">
        <f t="shared" si="72"/>
        <v>5.4945054945054945</v>
      </c>
      <c r="BI36">
        <f t="shared" si="72"/>
        <v>5.8139534883720936</v>
      </c>
      <c r="BJ36">
        <f t="shared" si="72"/>
        <v>6.0606060606060606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0.24199999999999999</v>
      </c>
      <c r="X37">
        <f t="shared" si="58"/>
        <v>0.24199999999999999</v>
      </c>
      <c r="Y37">
        <f t="shared" ref="Y37:Y49" si="74">AP21</f>
        <v>0.24265840354505652</v>
      </c>
      <c r="AA37">
        <f t="shared" si="70"/>
        <v>6.5840354505652954E-4</v>
      </c>
      <c r="AB37">
        <f t="shared" si="54"/>
        <v>6.5840354505652954E-4</v>
      </c>
      <c r="AC37">
        <v>1</v>
      </c>
      <c r="AN37">
        <f t="shared" si="71"/>
        <v>0.4</v>
      </c>
      <c r="AO37">
        <f t="shared" ref="AO37:BC37" si="75">1/AO21</f>
        <v>3.8436029972484893</v>
      </c>
      <c r="AP37">
        <f t="shared" si="75"/>
        <v>4.121019447052948</v>
      </c>
      <c r="AQ37">
        <f t="shared" si="75"/>
        <v>4.3984358968574071</v>
      </c>
      <c r="AR37">
        <f t="shared" si="75"/>
        <v>4.6758523466618662</v>
      </c>
      <c r="AS37">
        <f t="shared" si="75"/>
        <v>4.9532687964663253</v>
      </c>
      <c r="AT37">
        <f t="shared" si="75"/>
        <v>5.2306852462707836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3.6900369003690034</v>
      </c>
      <c r="BF37">
        <f t="shared" si="72"/>
        <v>4.1322314049586781</v>
      </c>
      <c r="BG37">
        <f t="shared" si="72"/>
        <v>4.4843049327354256</v>
      </c>
      <c r="BH37">
        <f t="shared" si="72"/>
        <v>4.7846889952153111</v>
      </c>
      <c r="BI37">
        <f t="shared" si="72"/>
        <v>5.0251256281407031</v>
      </c>
      <c r="BJ37">
        <f t="shared" si="72"/>
        <v>5.2356020942408374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0.27900000000000003</v>
      </c>
      <c r="X38">
        <f t="shared" si="58"/>
        <v>0.27900000000000003</v>
      </c>
      <c r="Y38">
        <f t="shared" si="74"/>
        <v>0.28213505346617979</v>
      </c>
      <c r="AA38">
        <f t="shared" si="70"/>
        <v>3.1350534661797602E-3</v>
      </c>
      <c r="AB38">
        <f t="shared" si="54"/>
        <v>3.1350534661797602E-3</v>
      </c>
      <c r="AC38">
        <v>1</v>
      </c>
      <c r="AN38">
        <f t="shared" si="71"/>
        <v>0.3003003003003003</v>
      </c>
      <c r="AO38">
        <f t="shared" si="72"/>
        <v>3.3058017985174453</v>
      </c>
      <c r="AP38">
        <f t="shared" si="72"/>
        <v>3.5444018306639533</v>
      </c>
      <c r="AQ38">
        <f t="shared" si="72"/>
        <v>3.7830018628104614</v>
      </c>
      <c r="AR38">
        <f t="shared" si="72"/>
        <v>4.0216018949569694</v>
      </c>
      <c r="AS38">
        <f t="shared" si="72"/>
        <v>4.2602019271034779</v>
      </c>
      <c r="AT38">
        <f t="shared" si="72"/>
        <v>4.4988019592499855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3.2467532467532467</v>
      </c>
      <c r="BF38">
        <f t="shared" si="72"/>
        <v>3.5842293906810032</v>
      </c>
      <c r="BG38">
        <f t="shared" si="72"/>
        <v>3.8461538461538458</v>
      </c>
      <c r="BH38">
        <f t="shared" si="72"/>
        <v>4.0650406504065044</v>
      </c>
      <c r="BI38">
        <f t="shared" si="72"/>
        <v>4.2553191489361701</v>
      </c>
      <c r="BJ38">
        <f t="shared" si="72"/>
        <v>4.4052863436123344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0.33</v>
      </c>
      <c r="X39">
        <f t="shared" si="58"/>
        <v>0.33</v>
      </c>
      <c r="Y39">
        <f t="shared" si="74"/>
        <v>0.33734656389168455</v>
      </c>
      <c r="AA39">
        <f t="shared" si="70"/>
        <v>7.3465638916845322E-3</v>
      </c>
      <c r="AB39">
        <f t="shared" si="54"/>
        <v>7.3465638916845322E-3</v>
      </c>
      <c r="AC39">
        <v>1</v>
      </c>
      <c r="AN39">
        <f t="shared" si="71"/>
        <v>0.2</v>
      </c>
      <c r="AO39">
        <f t="shared" si="72"/>
        <v>2.7647608335289844</v>
      </c>
      <c r="AP39">
        <f t="shared" si="72"/>
        <v>2.9643106141762292</v>
      </c>
      <c r="AQ39">
        <f t="shared" si="72"/>
        <v>3.1638603948234745</v>
      </c>
      <c r="AR39">
        <f t="shared" si="72"/>
        <v>3.3634101754707184</v>
      </c>
      <c r="AS39">
        <f t="shared" si="72"/>
        <v>3.5629599561179628</v>
      </c>
      <c r="AT39">
        <f t="shared" si="72"/>
        <v>3.7625097367652067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2.808988764044944</v>
      </c>
      <c r="BF39">
        <f t="shared" si="72"/>
        <v>3.0303030303030303</v>
      </c>
      <c r="BG39">
        <f t="shared" si="72"/>
        <v>3.2051282051282053</v>
      </c>
      <c r="BH39">
        <f t="shared" si="72"/>
        <v>3.3557046979865772</v>
      </c>
      <c r="BI39">
        <f t="shared" si="72"/>
        <v>3.4722222222222223</v>
      </c>
      <c r="BJ39">
        <f t="shared" si="72"/>
        <v>3.5842293906810032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0.19500000000000001</v>
      </c>
      <c r="X51">
        <f t="shared" si="58"/>
        <v>0.19500000000000001</v>
      </c>
      <c r="Y51">
        <f>AQ20</f>
        <v>0.19937302574949331</v>
      </c>
      <c r="AA51">
        <f t="shared" ref="AA51:AA65" si="90">Z4-E4</f>
        <v>4.3730257494933034E-3</v>
      </c>
      <c r="AB51">
        <f t="shared" si="54"/>
        <v>4.3730257494933034E-3</v>
      </c>
      <c r="AC51">
        <v>1</v>
      </c>
    </row>
    <row r="52" spans="1:72">
      <c r="A52" s="4" t="s">
        <v>54</v>
      </c>
      <c r="B52">
        <f>SUM(B36:R50)</f>
        <v>24</v>
      </c>
      <c r="W52">
        <f t="shared" ref="W52:W65" si="91">E5*E21</f>
        <v>0.223</v>
      </c>
      <c r="X52">
        <f t="shared" si="58"/>
        <v>0.223</v>
      </c>
      <c r="Y52">
        <f t="shared" ref="Y52:Y65" si="92">AQ21</f>
        <v>0.22735354645374725</v>
      </c>
      <c r="AA52">
        <f t="shared" si="90"/>
        <v>4.3535464537472479E-3</v>
      </c>
      <c r="AB52">
        <f t="shared" si="54"/>
        <v>4.3535464537472479E-3</v>
      </c>
      <c r="AC52">
        <v>1</v>
      </c>
      <c r="AO52">
        <f t="shared" ref="AO52:AO66" si="93">C4*C20</f>
        <v>0.24199999999999999</v>
      </c>
      <c r="AP52">
        <f t="shared" ref="AP52:AP66" si="94">D4*D20</f>
        <v>0.21299999999999999</v>
      </c>
      <c r="AQ52">
        <f t="shared" ref="AQ52:AQ66" si="95">E4*E20</f>
        <v>0.19500000000000001</v>
      </c>
      <c r="AR52">
        <f t="shared" ref="AR52:AR66" si="96">F4*F20</f>
        <v>0.182</v>
      </c>
      <c r="AS52">
        <f t="shared" ref="AS52:AS66" si="97">G4*G20</f>
        <v>0.17199999999999999</v>
      </c>
      <c r="AT52">
        <f t="shared" ref="AT52:AT66" si="98">H4*H20</f>
        <v>0.16500000000000001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0.26</v>
      </c>
      <c r="X53">
        <f t="shared" si="58"/>
        <v>0.26</v>
      </c>
      <c r="Y53">
        <f t="shared" si="92"/>
        <v>0.26434034036057324</v>
      </c>
      <c r="AA53">
        <f t="shared" si="90"/>
        <v>4.340340360573236E-3</v>
      </c>
      <c r="AB53">
        <f t="shared" si="54"/>
        <v>4.340340360573236E-3</v>
      </c>
      <c r="AC53">
        <v>1</v>
      </c>
      <c r="AO53">
        <f t="shared" si="93"/>
        <v>0.27100000000000002</v>
      </c>
      <c r="AP53">
        <f t="shared" si="94"/>
        <v>0.24199999999999999</v>
      </c>
      <c r="AQ53">
        <f t="shared" si="95"/>
        <v>0.223</v>
      </c>
      <c r="AR53">
        <f t="shared" si="96"/>
        <v>0.20899999999999999</v>
      </c>
      <c r="AS53">
        <f t="shared" si="97"/>
        <v>0.19900000000000001</v>
      </c>
      <c r="AT53">
        <f t="shared" si="98"/>
        <v>0.191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0.312</v>
      </c>
      <c r="X54">
        <f t="shared" si="58"/>
        <v>0.312</v>
      </c>
      <c r="Y54">
        <f t="shared" si="92"/>
        <v>0.31606957172830452</v>
      </c>
      <c r="AA54">
        <f t="shared" si="90"/>
        <v>4.0695717283045219E-3</v>
      </c>
      <c r="AB54">
        <f t="shared" si="54"/>
        <v>4.0695717283045219E-3</v>
      </c>
      <c r="AC54">
        <v>1</v>
      </c>
      <c r="AO54">
        <f t="shared" si="93"/>
        <v>0.308</v>
      </c>
      <c r="AP54">
        <f t="shared" si="94"/>
        <v>0.27900000000000003</v>
      </c>
      <c r="AQ54">
        <f t="shared" si="95"/>
        <v>0.26</v>
      </c>
      <c r="AR54">
        <f t="shared" si="96"/>
        <v>0.246</v>
      </c>
      <c r="AS54">
        <f t="shared" si="97"/>
        <v>0.23499999999999999</v>
      </c>
      <c r="AT54">
        <f t="shared" si="98"/>
        <v>0.22700000000000001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0.35599999999999998</v>
      </c>
      <c r="AP55">
        <f t="shared" si="94"/>
        <v>0.33</v>
      </c>
      <c r="AQ55">
        <f t="shared" si="95"/>
        <v>0.312</v>
      </c>
      <c r="AR55">
        <f t="shared" si="96"/>
        <v>0.29799999999999999</v>
      </c>
      <c r="AS55">
        <f t="shared" si="97"/>
        <v>0.28799999999999998</v>
      </c>
      <c r="AT55">
        <f t="shared" si="98"/>
        <v>0.27900000000000003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0.182</v>
      </c>
      <c r="X66">
        <f t="shared" si="58"/>
        <v>0.182</v>
      </c>
      <c r="Y66">
        <f>AR20</f>
        <v>0.18754430386316528</v>
      </c>
      <c r="AA66">
        <f t="shared" ref="AA66:AA80" si="109">AA4-F4</f>
        <v>5.5443038631652897E-3</v>
      </c>
      <c r="AB66">
        <f t="shared" si="54"/>
        <v>5.5443038631652897E-3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0.20899999999999999</v>
      </c>
      <c r="X67">
        <f t="shared" si="58"/>
        <v>0.20899999999999999</v>
      </c>
      <c r="Y67">
        <f t="shared" ref="Y67:Y80" si="111">AR21</f>
        <v>0.21386475146374312</v>
      </c>
      <c r="AA67">
        <f t="shared" si="109"/>
        <v>4.8647514637431277E-3</v>
      </c>
      <c r="AB67">
        <f t="shared" si="54"/>
        <v>4.8647514637431277E-3</v>
      </c>
      <c r="AC67">
        <v>1</v>
      </c>
    </row>
    <row r="68" spans="23:74" ht="15" thickBot="1">
      <c r="W68">
        <f t="shared" si="110"/>
        <v>0.246</v>
      </c>
      <c r="X68">
        <f t="shared" si="58"/>
        <v>0.246</v>
      </c>
      <c r="Y68">
        <f t="shared" si="111"/>
        <v>0.24865713367948863</v>
      </c>
      <c r="AA68">
        <f t="shared" si="109"/>
        <v>2.657133679488638E-3</v>
      </c>
      <c r="AB68">
        <f t="shared" si="54"/>
        <v>2.657133679488638E-3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1</v>
      </c>
      <c r="AR68" s="76">
        <f t="shared" si="112"/>
        <v>2</v>
      </c>
      <c r="AS68" s="76">
        <f t="shared" si="112"/>
        <v>3</v>
      </c>
      <c r="AT68" s="76">
        <f t="shared" si="112"/>
        <v>4</v>
      </c>
      <c r="AU68" s="76">
        <f t="shared" si="112"/>
        <v>5</v>
      </c>
      <c r="AV68" s="76">
        <f t="shared" si="112"/>
        <v>0</v>
      </c>
      <c r="AW68" s="76">
        <f t="shared" si="112"/>
        <v>0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1</v>
      </c>
      <c r="BH68" s="76">
        <f t="shared" si="113"/>
        <v>2</v>
      </c>
      <c r="BI68" s="76">
        <f t="shared" si="113"/>
        <v>3</v>
      </c>
      <c r="BJ68" s="76">
        <f t="shared" si="113"/>
        <v>4</v>
      </c>
      <c r="BK68" s="76">
        <f t="shared" si="113"/>
        <v>5</v>
      </c>
      <c r="BL68" s="76">
        <f t="shared" si="113"/>
        <v>0</v>
      </c>
      <c r="BM68" s="76">
        <f t="shared" si="113"/>
        <v>0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>
        <f t="shared" si="110"/>
        <v>0.29799999999999999</v>
      </c>
      <c r="X69">
        <f t="shared" si="58"/>
        <v>0.29799999999999999</v>
      </c>
      <c r="Y69">
        <f t="shared" si="111"/>
        <v>0.2973172904372412</v>
      </c>
      <c r="AA69">
        <f t="shared" si="109"/>
        <v>-6.8270956275878758E-4</v>
      </c>
      <c r="AB69">
        <f t="shared" si="54"/>
        <v>-6.8270956275878758E-4</v>
      </c>
      <c r="AC69">
        <v>1</v>
      </c>
      <c r="AN69">
        <v>1</v>
      </c>
      <c r="AO69">
        <f>AN36</f>
        <v>0.5</v>
      </c>
      <c r="AP69">
        <f t="shared" ref="AP69:BU77" si="114">AO36</f>
        <v>4.3830240791082415</v>
      </c>
      <c r="AQ69">
        <f t="shared" si="114"/>
        <v>4.6993738634913074</v>
      </c>
      <c r="AR69">
        <f t="shared" si="114"/>
        <v>5.0157236478743732</v>
      </c>
      <c r="AS69">
        <f t="shared" si="114"/>
        <v>5.3320734322574399</v>
      </c>
      <c r="AT69">
        <f t="shared" si="114"/>
        <v>5.6484232166405066</v>
      </c>
      <c r="AU69">
        <f t="shared" si="114"/>
        <v>5.9647730010235716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4.1322314049586781</v>
      </c>
      <c r="BG69">
        <f t="shared" si="114"/>
        <v>4.694835680751174</v>
      </c>
      <c r="BH69">
        <f t="shared" si="114"/>
        <v>5.1282051282051277</v>
      </c>
      <c r="BI69">
        <f t="shared" si="114"/>
        <v>5.4945054945054945</v>
      </c>
      <c r="BJ69">
        <f t="shared" si="114"/>
        <v>5.8139534883720936</v>
      </c>
      <c r="BK69">
        <f t="shared" si="114"/>
        <v>6.0606060606060606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  <c r="AN70">
        <v>2</v>
      </c>
      <c r="AO70">
        <f t="shared" ref="AO70:BD83" si="115">AN37</f>
        <v>0.4</v>
      </c>
      <c r="AP70">
        <f t="shared" si="115"/>
        <v>3.8436029972484893</v>
      </c>
      <c r="AQ70">
        <f t="shared" si="115"/>
        <v>4.121019447052948</v>
      </c>
      <c r="AR70">
        <f t="shared" si="115"/>
        <v>4.3984358968574071</v>
      </c>
      <c r="AS70">
        <f t="shared" si="115"/>
        <v>4.6758523466618662</v>
      </c>
      <c r="AT70">
        <f t="shared" si="115"/>
        <v>4.9532687964663253</v>
      </c>
      <c r="AU70">
        <f t="shared" si="115"/>
        <v>5.2306852462707836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3.6900369003690034</v>
      </c>
      <c r="BG70">
        <f t="shared" si="114"/>
        <v>4.1322314049586781</v>
      </c>
      <c r="BH70">
        <f t="shared" si="114"/>
        <v>4.4843049327354256</v>
      </c>
      <c r="BI70">
        <f t="shared" si="114"/>
        <v>4.7846889952153111</v>
      </c>
      <c r="BJ70">
        <f t="shared" si="114"/>
        <v>5.0251256281407031</v>
      </c>
      <c r="BK70">
        <f t="shared" si="114"/>
        <v>5.2356020942408374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0.3003003003003003</v>
      </c>
      <c r="AP71">
        <f t="shared" si="114"/>
        <v>3.3058017985174453</v>
      </c>
      <c r="AQ71">
        <f t="shared" si="114"/>
        <v>3.5444018306639533</v>
      </c>
      <c r="AR71">
        <f t="shared" si="114"/>
        <v>3.7830018628104614</v>
      </c>
      <c r="AS71">
        <f t="shared" si="114"/>
        <v>4.0216018949569694</v>
      </c>
      <c r="AT71">
        <f t="shared" si="114"/>
        <v>4.2602019271034779</v>
      </c>
      <c r="AU71">
        <f t="shared" si="114"/>
        <v>4.4988019592499855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3.2467532467532467</v>
      </c>
      <c r="BG71">
        <f t="shared" si="114"/>
        <v>3.5842293906810032</v>
      </c>
      <c r="BH71">
        <f t="shared" si="114"/>
        <v>3.8461538461538458</v>
      </c>
      <c r="BI71">
        <f t="shared" si="114"/>
        <v>4.0650406504065044</v>
      </c>
      <c r="BJ71">
        <f t="shared" si="114"/>
        <v>4.2553191489361701</v>
      </c>
      <c r="BK71">
        <f t="shared" si="114"/>
        <v>4.4052863436123344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0.2</v>
      </c>
      <c r="AP72">
        <f t="shared" si="114"/>
        <v>2.7647608335289844</v>
      </c>
      <c r="AQ72">
        <f t="shared" si="114"/>
        <v>2.9643106141762292</v>
      </c>
      <c r="AR72">
        <f t="shared" si="114"/>
        <v>3.1638603948234745</v>
      </c>
      <c r="AS72">
        <f t="shared" si="114"/>
        <v>3.3634101754707184</v>
      </c>
      <c r="AT72">
        <f t="shared" si="114"/>
        <v>3.5629599561179628</v>
      </c>
      <c r="AU72">
        <f t="shared" si="114"/>
        <v>3.7625097367652067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2.808988764044944</v>
      </c>
      <c r="BG72">
        <f t="shared" si="114"/>
        <v>3.0303030303030303</v>
      </c>
      <c r="BH72">
        <f t="shared" si="114"/>
        <v>3.2051282051282053</v>
      </c>
      <c r="BI72">
        <f t="shared" si="114"/>
        <v>3.3557046979865772</v>
      </c>
      <c r="BJ72">
        <f t="shared" si="114"/>
        <v>3.4722222222222223</v>
      </c>
      <c r="BK72">
        <f t="shared" si="114"/>
        <v>3.5842293906810032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 t="e">
        <f t="shared" si="115"/>
        <v>#N/A</v>
      </c>
      <c r="AP73" t="e">
        <f t="shared" si="114"/>
        <v>#N/A</v>
      </c>
      <c r="AQ73" t="e">
        <f t="shared" si="114"/>
        <v>#N/A</v>
      </c>
      <c r="AR73" t="e">
        <f t="shared" si="114"/>
        <v>#N/A</v>
      </c>
      <c r="AS73" t="e">
        <f t="shared" si="114"/>
        <v>#N/A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 t="e">
        <f t="shared" si="114"/>
        <v>#N/A</v>
      </c>
      <c r="BG73" t="e">
        <f t="shared" si="114"/>
        <v>#N/A</v>
      </c>
      <c r="BH73" t="e">
        <f t="shared" si="114"/>
        <v>#N/A</v>
      </c>
      <c r="BI73" t="e">
        <f t="shared" si="114"/>
        <v>#N/A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0.17199999999999999</v>
      </c>
      <c r="X81">
        <f t="shared" si="58"/>
        <v>0.17199999999999999</v>
      </c>
      <c r="Y81">
        <f>AS20</f>
        <v>0.17704055833740565</v>
      </c>
      <c r="AA81">
        <f t="shared" ref="AA81:AA95" si="117">AB4-G4</f>
        <v>5.0405583374056595E-3</v>
      </c>
      <c r="AB81">
        <f t="shared" si="54"/>
        <v>5.0405583374056595E-3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0.19900000000000001</v>
      </c>
      <c r="X82">
        <f t="shared" si="58"/>
        <v>0.19900000000000001</v>
      </c>
      <c r="Y82">
        <f t="shared" ref="Y82:Y95" si="119">AS21</f>
        <v>0.20188688340786243</v>
      </c>
      <c r="AA82">
        <f t="shared" si="117"/>
        <v>2.8868834078624173E-3</v>
      </c>
      <c r="AB82">
        <f t="shared" si="54"/>
        <v>2.8868834078624173E-3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0.23499999999999999</v>
      </c>
      <c r="X83">
        <f t="shared" si="58"/>
        <v>0.23499999999999999</v>
      </c>
      <c r="Y83">
        <f t="shared" si="119"/>
        <v>0.23473065763338183</v>
      </c>
      <c r="AA83">
        <f t="shared" si="117"/>
        <v>-2.6934236661815825E-4</v>
      </c>
      <c r="AB83">
        <f t="shared" si="54"/>
        <v>-2.6934236661815825E-4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0.28799999999999998</v>
      </c>
      <c r="X84">
        <f t="shared" si="58"/>
        <v>0.28799999999999998</v>
      </c>
      <c r="Y84">
        <f t="shared" si="119"/>
        <v>0.28066551752368107</v>
      </c>
      <c r="AA84">
        <f t="shared" si="117"/>
        <v>-7.3344824763189043E-3</v>
      </c>
      <c r="AB84">
        <f t="shared" si="54"/>
        <v>-7.3344824763189043E-3</v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>
        <f>H4*H20</f>
        <v>0.16500000000000001</v>
      </c>
      <c r="X96">
        <f t="shared" si="121"/>
        <v>0.16500000000000001</v>
      </c>
      <c r="Y96">
        <f>AT20</f>
        <v>0.16765097344499066</v>
      </c>
      <c r="AA96">
        <f t="shared" ref="AA96:AA110" si="122">AC4-H4</f>
        <v>2.6509734449906563E-3</v>
      </c>
      <c r="AB96">
        <f t="shared" si="120"/>
        <v>2.6509734449906563E-3</v>
      </c>
      <c r="AC96">
        <v>1</v>
      </c>
    </row>
    <row r="97" spans="23:29">
      <c r="W97">
        <f t="shared" ref="W97:W110" si="123">H5*H21</f>
        <v>0.191</v>
      </c>
      <c r="X97">
        <f t="shared" si="121"/>
        <v>0.191</v>
      </c>
      <c r="Y97">
        <f t="shared" ref="Y97:Y110" si="124">AT21</f>
        <v>0.19117954014016614</v>
      </c>
      <c r="AA97">
        <f t="shared" si="122"/>
        <v>1.7954014016613451E-4</v>
      </c>
      <c r="AB97">
        <f t="shared" si="120"/>
        <v>1.7954014016613451E-4</v>
      </c>
      <c r="AC97">
        <v>1</v>
      </c>
    </row>
    <row r="98" spans="23:29">
      <c r="W98">
        <f t="shared" si="123"/>
        <v>0.22700000000000001</v>
      </c>
      <c r="X98">
        <f t="shared" si="121"/>
        <v>0.22700000000000001</v>
      </c>
      <c r="Y98">
        <f t="shared" si="124"/>
        <v>0.2222814004834999</v>
      </c>
      <c r="AA98">
        <f t="shared" si="122"/>
        <v>-4.7185995165001104E-3</v>
      </c>
      <c r="AB98">
        <f t="shared" si="120"/>
        <v>-4.7185995165001104E-3</v>
      </c>
      <c r="AC98">
        <v>1</v>
      </c>
    </row>
    <row r="99" spans="23:29">
      <c r="W99">
        <f t="shared" si="123"/>
        <v>0.27900000000000003</v>
      </c>
      <c r="X99">
        <f t="shared" si="121"/>
        <v>0.27900000000000003</v>
      </c>
      <c r="Y99">
        <f t="shared" si="124"/>
        <v>0.26578004309956776</v>
      </c>
      <c r="AA99">
        <f t="shared" si="122"/>
        <v>-1.3219956900432261E-2</v>
      </c>
      <c r="AB99">
        <f t="shared" si="120"/>
        <v>-1.3219956900432261E-2</v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3.219914928022551E-4</v>
      </c>
      <c r="BW1" t="s">
        <v>38</v>
      </c>
      <c r="CN1" t="s">
        <v>35</v>
      </c>
      <c r="CQ1" t="s">
        <v>40</v>
      </c>
      <c r="CR1">
        <f>SUM(CN4:DC18)</f>
        <v>0.33630417725553918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2.3767534865925417</v>
      </c>
      <c r="U4">
        <f>'Raw data and fitting summary'!F41</f>
        <v>0.51916157231852922</v>
      </c>
      <c r="V4">
        <f>'Raw data and fitting summary'!H41</f>
        <v>5.6886988665835352</v>
      </c>
      <c r="X4">
        <f>($U$4*B4/(B4+$T$4*(1+$C$3/$V$4)))*C20</f>
        <v>0.23723592105833452</v>
      </c>
      <c r="Y4">
        <f t="shared" ref="Y4:Y18" si="4">($U$4*B4/(B4+$T$4*(1+$D$3/$V$4)))*D20</f>
        <v>0.21656293389864106</v>
      </c>
      <c r="Z4">
        <f t="shared" ref="Z4:Z18" si="5">($U$4*B4/(B4+$T$4*(1+$E$3/$V$4)))*E20</f>
        <v>0.19920408118321864</v>
      </c>
      <c r="AA4">
        <f t="shared" ref="AA4:AA18" si="6">($U$4*B4/(B4+$T$4*(1+$F$3/$V$4)))*F20</f>
        <v>0.18442155769268267</v>
      </c>
      <c r="AB4">
        <f t="shared" ref="AB4:AB18" si="7">($U$4*B4/(B4+$T$4*(1+$G$3/$V$4)))*G20</f>
        <v>0.17168143308109907</v>
      </c>
      <c r="AC4">
        <f t="shared" ref="AC4:AC18" si="8">($U$4*B4/(B4+$T$4*(1+$H$3/$V$4)))*H20</f>
        <v>0.16058778229974169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0.23723592105833452</v>
      </c>
      <c r="AP4">
        <f t="shared" ref="AP4:BD18" si="19">IFERROR(Y4, 0)</f>
        <v>0.21656293389864106</v>
      </c>
      <c r="AQ4">
        <f t="shared" si="19"/>
        <v>0.19920408118321864</v>
      </c>
      <c r="AR4">
        <f t="shared" si="19"/>
        <v>0.18442155769268267</v>
      </c>
      <c r="AS4">
        <f t="shared" si="19"/>
        <v>0.17168143308109907</v>
      </c>
      <c r="AT4">
        <f t="shared" si="19"/>
        <v>0.16058778229974169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2.269644816242041E-5</v>
      </c>
      <c r="BG4">
        <f>(D4-AP4)^2</f>
        <v>1.2694497966085644E-5</v>
      </c>
      <c r="BH4">
        <f t="shared" ref="BH4:BU4" si="20">(E4-AQ4)^2</f>
        <v>1.7674298595092981E-5</v>
      </c>
      <c r="BI4">
        <f t="shared" si="20"/>
        <v>5.8639416589906643E-6</v>
      </c>
      <c r="BJ4">
        <f t="shared" si="20"/>
        <v>1.0148488181802529E-7</v>
      </c>
      <c r="BK4">
        <f t="shared" si="20"/>
        <v>1.9467665034472815E-5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2.0081608722711187E-2</v>
      </c>
      <c r="BX4">
        <f t="shared" ref="BX4:CJ4" si="21">ABS((AP4-D4)/AP4)</f>
        <v>1.6452187059437625E-2</v>
      </c>
      <c r="BY4">
        <f t="shared" si="21"/>
        <v>2.1104392832955642E-2</v>
      </c>
      <c r="BZ4">
        <f t="shared" si="21"/>
        <v>1.3130556551951087E-2</v>
      </c>
      <c r="CA4">
        <f t="shared" si="21"/>
        <v>1.8555700123404429E-3</v>
      </c>
      <c r="CB4">
        <f t="shared" si="21"/>
        <v>2.7475425820519702E-2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2.0081608722711187E-2</v>
      </c>
      <c r="CO4">
        <f t="shared" ref="CO4:DC4" si="22">IFERROR(BX4, 0)</f>
        <v>1.6452187059437625E-2</v>
      </c>
      <c r="CP4">
        <f t="shared" si="22"/>
        <v>2.1104392832955642E-2</v>
      </c>
      <c r="CQ4">
        <f t="shared" si="22"/>
        <v>1.3130556551951087E-2</v>
      </c>
      <c r="CR4">
        <f t="shared" si="22"/>
        <v>1.8555700123404429E-3</v>
      </c>
      <c r="CS4">
        <f t="shared" si="22"/>
        <v>2.7475425820519702E-2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0.26614097562335209</v>
      </c>
      <c r="Y5">
        <f t="shared" si="4"/>
        <v>0.24513932730738508</v>
      </c>
      <c r="Z5">
        <f t="shared" si="5"/>
        <v>0.22720980549034403</v>
      </c>
      <c r="AA5">
        <f t="shared" si="6"/>
        <v>0.21172426557125631</v>
      </c>
      <c r="AB5">
        <f t="shared" si="7"/>
        <v>0.19821488177647423</v>
      </c>
      <c r="AC5">
        <f t="shared" si="8"/>
        <v>0.18632606800778201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0.26614097562335209</v>
      </c>
      <c r="AP5">
        <f t="shared" si="19"/>
        <v>0.24513932730738508</v>
      </c>
      <c r="AQ5">
        <f t="shared" si="19"/>
        <v>0.22720980549034403</v>
      </c>
      <c r="AR5">
        <f t="shared" si="19"/>
        <v>0.21172426557125631</v>
      </c>
      <c r="AS5">
        <f t="shared" si="19"/>
        <v>0.19821488177647423</v>
      </c>
      <c r="AT5">
        <f t="shared" si="19"/>
        <v>0.18632606800778201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2.3610117892858754E-5</v>
      </c>
      <c r="BG5">
        <f t="shared" ref="BG5:BG18" si="26">(D5-AP5)^2</f>
        <v>9.8553759428936993E-6</v>
      </c>
      <c r="BH5">
        <f t="shared" ref="BH5:BH18" si="27">(E5-AQ5)^2</f>
        <v>1.7722462266530709E-5</v>
      </c>
      <c r="BI5">
        <f t="shared" ref="BI5:BI18" si="28">(F5-AR5)^2</f>
        <v>7.4216229027325426E-6</v>
      </c>
      <c r="BJ5">
        <f t="shared" ref="BJ5:BJ18" si="29">(G5-AS5)^2</f>
        <v>6.1641062491228068E-7</v>
      </c>
      <c r="BK5">
        <f t="shared" ref="BK5:BK18" si="30">(H5-AT5)^2</f>
        <v>2.1845640267878871E-5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1.8257332848754981E-2</v>
      </c>
      <c r="BX5">
        <f t="shared" ref="BX5:BX18" si="42">ABS((AP5-D5)/AP5)</f>
        <v>1.280629812387721E-2</v>
      </c>
      <c r="BY5">
        <f t="shared" ref="BY5:BY18" si="43">ABS((AQ5-E5)/AQ5)</f>
        <v>1.8528273818371518E-2</v>
      </c>
      <c r="BZ5">
        <f t="shared" ref="BZ5:BZ18" si="44">ABS((AR5-F5)/AR5)</f>
        <v>1.2867044615344127E-2</v>
      </c>
      <c r="CA5">
        <f t="shared" ref="CA5:CA18" si="45">ABS((AS5-G5)/AS5)</f>
        <v>3.9609448921759357E-3</v>
      </c>
      <c r="CB5">
        <f t="shared" ref="CB5:CB18" si="46">ABS((AT5-H5)/AT5)</f>
        <v>2.5084691810395448E-2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1.8257332848754981E-2</v>
      </c>
      <c r="CO5">
        <f t="shared" ref="CO5:CO18" si="58">IFERROR(BX5, 0)</f>
        <v>1.280629812387721E-2</v>
      </c>
      <c r="CP5">
        <f t="shared" ref="CP5:CP18" si="59">IFERROR(BY5, 0)</f>
        <v>1.8528273818371518E-2</v>
      </c>
      <c r="CQ5">
        <f t="shared" ref="CQ5:CQ18" si="60">IFERROR(BZ5, 0)</f>
        <v>1.2867044615344127E-2</v>
      </c>
      <c r="CR5">
        <f t="shared" ref="CR5:CR18" si="61">IFERROR(CA5, 0)</f>
        <v>3.9609448921759357E-3</v>
      </c>
      <c r="CS5">
        <f t="shared" ref="CS5:CS18" si="62">IFERROR(CB5, 0)</f>
        <v>2.5084691810395448E-2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0.30294072450866638</v>
      </c>
      <c r="Y6">
        <f t="shared" si="4"/>
        <v>0.28227482874178844</v>
      </c>
      <c r="Z6">
        <f t="shared" si="5"/>
        <v>0.26424842933307408</v>
      </c>
      <c r="AA6">
        <f t="shared" si="6"/>
        <v>0.24838619740142145</v>
      </c>
      <c r="AB6">
        <f t="shared" si="7"/>
        <v>0.23432047261246375</v>
      </c>
      <c r="AC6">
        <f t="shared" si="8"/>
        <v>0.22176241149148396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0.30294072450866638</v>
      </c>
      <c r="AP6">
        <f t="shared" si="19"/>
        <v>0.28227482874178844</v>
      </c>
      <c r="AQ6">
        <f t="shared" si="19"/>
        <v>0.26424842933307408</v>
      </c>
      <c r="AR6">
        <f t="shared" si="19"/>
        <v>0.24838619740142145</v>
      </c>
      <c r="AS6">
        <f t="shared" si="19"/>
        <v>0.23432047261246375</v>
      </c>
      <c r="AT6">
        <f t="shared" si="19"/>
        <v>0.22176241149148396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2.5596268497208987E-5</v>
      </c>
      <c r="BG6">
        <f t="shared" si="26"/>
        <v>1.07245032880435E-5</v>
      </c>
      <c r="BH6">
        <f t="shared" si="27"/>
        <v>1.8049151798124156E-5</v>
      </c>
      <c r="BI6">
        <f t="shared" si="28"/>
        <v>5.6939380385505197E-6</v>
      </c>
      <c r="BJ6">
        <f t="shared" si="29"/>
        <v>4.6175747041182515E-7</v>
      </c>
      <c r="BK6">
        <f t="shared" si="30"/>
        <v>2.743233338453938E-5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1.6700545955117638E-2</v>
      </c>
      <c r="BX6">
        <f t="shared" si="42"/>
        <v>1.1601561344968783E-2</v>
      </c>
      <c r="BY6">
        <f t="shared" si="43"/>
        <v>1.607740618854956E-2</v>
      </c>
      <c r="BZ6">
        <f t="shared" si="44"/>
        <v>9.6068035437777612E-3</v>
      </c>
      <c r="CA6">
        <f t="shared" si="45"/>
        <v>2.8999915370608283E-3</v>
      </c>
      <c r="CB6">
        <f t="shared" si="46"/>
        <v>2.3618017468741235E-2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1.6700545955117638E-2</v>
      </c>
      <c r="CO6">
        <f t="shared" si="58"/>
        <v>1.1601561344968783E-2</v>
      </c>
      <c r="CP6">
        <f t="shared" si="59"/>
        <v>1.607740618854956E-2</v>
      </c>
      <c r="CQ6">
        <f t="shared" si="60"/>
        <v>9.6068035437777612E-3</v>
      </c>
      <c r="CR6">
        <f t="shared" si="61"/>
        <v>2.8999915370608283E-3</v>
      </c>
      <c r="CS6">
        <f t="shared" si="62"/>
        <v>2.3618017468741235E-2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0.35189028158668989</v>
      </c>
      <c r="Y7">
        <f t="shared" si="4"/>
        <v>0.33302831035342012</v>
      </c>
      <c r="Z7">
        <f t="shared" si="5"/>
        <v>0.31608553964340363</v>
      </c>
      <c r="AA7">
        <f t="shared" si="6"/>
        <v>0.30078323293092618</v>
      </c>
      <c r="AB7">
        <f t="shared" si="7"/>
        <v>0.28689413791765672</v>
      </c>
      <c r="AC7">
        <f t="shared" si="8"/>
        <v>0.27423112440667841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0.35189028158668989</v>
      </c>
      <c r="AP7">
        <f t="shared" si="19"/>
        <v>0.33302831035342012</v>
      </c>
      <c r="AQ7">
        <f t="shared" si="19"/>
        <v>0.31608553964340363</v>
      </c>
      <c r="AR7">
        <f t="shared" si="19"/>
        <v>0.30078323293092618</v>
      </c>
      <c r="AS7">
        <f t="shared" si="19"/>
        <v>0.28689413791765672</v>
      </c>
      <c r="AT7">
        <f t="shared" si="19"/>
        <v>0.27423112440667841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1.6889785436700028E-5</v>
      </c>
      <c r="BG7">
        <f t="shared" si="26"/>
        <v>9.170663596631401E-6</v>
      </c>
      <c r="BH7">
        <f t="shared" si="27"/>
        <v>1.6691634177822703E-5</v>
      </c>
      <c r="BI7">
        <f t="shared" si="28"/>
        <v>7.7463855477920108E-6</v>
      </c>
      <c r="BJ7">
        <f t="shared" si="29"/>
        <v>1.2229309451645631E-6</v>
      </c>
      <c r="BK7">
        <f t="shared" si="30"/>
        <v>2.2742174424578632E-5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1.1678976738940271E-2</v>
      </c>
      <c r="BX7">
        <f t="shared" si="42"/>
        <v>9.0932520127383967E-3</v>
      </c>
      <c r="BY7">
        <f t="shared" si="43"/>
        <v>1.2925424073536532E-2</v>
      </c>
      <c r="BZ7">
        <f t="shared" si="44"/>
        <v>9.2532848450543569E-3</v>
      </c>
      <c r="CA7">
        <f t="shared" si="45"/>
        <v>3.854599785028221E-3</v>
      </c>
      <c r="CB7">
        <f t="shared" si="46"/>
        <v>1.7389986653190713E-2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1.1678976738940271E-2</v>
      </c>
      <c r="CO7">
        <f t="shared" si="58"/>
        <v>9.0932520127383967E-3</v>
      </c>
      <c r="CP7">
        <f t="shared" si="59"/>
        <v>1.2925424073536532E-2</v>
      </c>
      <c r="CQ7">
        <f t="shared" si="60"/>
        <v>9.2532848450543569E-3</v>
      </c>
      <c r="CR7">
        <f t="shared" si="61"/>
        <v>3.854599785028221E-3</v>
      </c>
      <c r="CS7">
        <f t="shared" si="62"/>
        <v>1.7389986653190713E-2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#DIV/0!</v>
      </c>
      <c r="Y8" t="e">
        <f t="shared" si="4"/>
        <v>#DIV/0!</v>
      </c>
      <c r="Z8" t="e">
        <f t="shared" si="5"/>
        <v>#DIV/0!</v>
      </c>
      <c r="AA8" t="e">
        <f t="shared" si="6"/>
        <v>#DIV/0!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3.219914928022551E-4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0.33630417725553918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0.23723592105833452</v>
      </c>
      <c r="AP20">
        <f t="shared" ref="AP20:BD34" si="75">IFERROR(Y4, NA())</f>
        <v>0.21656293389864106</v>
      </c>
      <c r="AQ20">
        <f t="shared" si="75"/>
        <v>0.19920408118321864</v>
      </c>
      <c r="AR20">
        <f t="shared" si="75"/>
        <v>0.18442155769268267</v>
      </c>
      <c r="AS20">
        <f t="shared" si="75"/>
        <v>0.17168143308109907</v>
      </c>
      <c r="AT20">
        <f t="shared" si="75"/>
        <v>0.16058778229974169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0.24199999999999999</v>
      </c>
      <c r="BF20">
        <f t="shared" ref="BF20:BF34" si="77">IFERROR(AP52,NA())</f>
        <v>0.21299999999999999</v>
      </c>
      <c r="BG20">
        <f t="shared" ref="BG20:BG34" si="78">IFERROR(AQ52,NA())</f>
        <v>0.19500000000000001</v>
      </c>
      <c r="BH20">
        <f t="shared" ref="BH20:BH34" si="79">IFERROR(AR52,NA())</f>
        <v>0.182</v>
      </c>
      <c r="BI20">
        <f t="shared" ref="BI20:BI34" si="80">IFERROR(AS52,NA())</f>
        <v>0.17199999999999999</v>
      </c>
      <c r="BJ20">
        <f t="shared" ref="BJ20:BJ34" si="81">IFERROR(AT52,NA())</f>
        <v>0.16500000000000001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0.24199999999999999</v>
      </c>
      <c r="X21">
        <f>IFERROR(W21, NA())</f>
        <v>0.24199999999999999</v>
      </c>
      <c r="Y21">
        <f>AO20</f>
        <v>0.23723592105833452</v>
      </c>
      <c r="AA21">
        <f t="shared" ref="AA21:AA35" si="94">X4-C4</f>
        <v>-4.7640789416654727E-3</v>
      </c>
      <c r="AB21">
        <f>IFERROR(AA21,"")</f>
        <v>-4.7640789416654727E-3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0.26614097562335209</v>
      </c>
      <c r="AP21">
        <f t="shared" si="75"/>
        <v>0.24513932730738508</v>
      </c>
      <c r="AQ21">
        <f t="shared" si="75"/>
        <v>0.22720980549034403</v>
      </c>
      <c r="AR21">
        <f t="shared" si="75"/>
        <v>0.21172426557125631</v>
      </c>
      <c r="AS21">
        <f t="shared" si="75"/>
        <v>0.19821488177647423</v>
      </c>
      <c r="AT21">
        <f t="shared" si="75"/>
        <v>0.18632606800778201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0.27100000000000002</v>
      </c>
      <c r="BF21">
        <f t="shared" si="77"/>
        <v>0.24199999999999999</v>
      </c>
      <c r="BG21">
        <f t="shared" si="78"/>
        <v>0.223</v>
      </c>
      <c r="BH21">
        <f t="shared" si="79"/>
        <v>0.20899999999999999</v>
      </c>
      <c r="BI21">
        <f t="shared" si="80"/>
        <v>0.19900000000000001</v>
      </c>
      <c r="BJ21">
        <f t="shared" si="81"/>
        <v>0.191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0.27100000000000002</v>
      </c>
      <c r="X22">
        <f>IFERROR(W22, NA())</f>
        <v>0.27100000000000002</v>
      </c>
      <c r="Y22">
        <f t="shared" ref="Y22:Y34" si="98">AO21</f>
        <v>0.26614097562335209</v>
      </c>
      <c r="AA22">
        <f t="shared" si="94"/>
        <v>-4.8590243766479246E-3</v>
      </c>
      <c r="AB22">
        <f t="shared" ref="AB22:AB85" si="99">IFERROR(AA22,"")</f>
        <v>-4.8590243766479246E-3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0.30294072450866638</v>
      </c>
      <c r="AP22">
        <f t="shared" si="75"/>
        <v>0.28227482874178844</v>
      </c>
      <c r="AQ22">
        <f t="shared" si="75"/>
        <v>0.26424842933307408</v>
      </c>
      <c r="AR22">
        <f t="shared" si="75"/>
        <v>0.24838619740142145</v>
      </c>
      <c r="AS22">
        <f t="shared" si="75"/>
        <v>0.23432047261246375</v>
      </c>
      <c r="AT22">
        <f t="shared" si="75"/>
        <v>0.22176241149148396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0.308</v>
      </c>
      <c r="BF22">
        <f t="shared" si="77"/>
        <v>0.27900000000000003</v>
      </c>
      <c r="BG22">
        <f t="shared" si="78"/>
        <v>0.26</v>
      </c>
      <c r="BH22">
        <f t="shared" si="79"/>
        <v>0.246</v>
      </c>
      <c r="BI22">
        <f t="shared" si="80"/>
        <v>0.23499999999999999</v>
      </c>
      <c r="BJ22">
        <f t="shared" si="81"/>
        <v>0.22700000000000001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0.308</v>
      </c>
      <c r="X23">
        <f>IFERROR(W23, NA())</f>
        <v>0.308</v>
      </c>
      <c r="Y23">
        <f t="shared" si="98"/>
        <v>0.30294072450866638</v>
      </c>
      <c r="AA23">
        <f t="shared" si="94"/>
        <v>-5.0592754913336146E-3</v>
      </c>
      <c r="AB23">
        <f t="shared" si="99"/>
        <v>-5.0592754913336146E-3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0.35189028158668989</v>
      </c>
      <c r="AP23">
        <f t="shared" si="75"/>
        <v>0.33302831035342012</v>
      </c>
      <c r="AQ23">
        <f t="shared" si="75"/>
        <v>0.31608553964340363</v>
      </c>
      <c r="AR23">
        <f t="shared" si="75"/>
        <v>0.30078323293092618</v>
      </c>
      <c r="AS23">
        <f t="shared" si="75"/>
        <v>0.28689413791765672</v>
      </c>
      <c r="AT23">
        <f t="shared" si="75"/>
        <v>0.27423112440667841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0.35599999999999998</v>
      </c>
      <c r="BF23">
        <f t="shared" si="77"/>
        <v>0.33</v>
      </c>
      <c r="BG23">
        <f t="shared" si="78"/>
        <v>0.312</v>
      </c>
      <c r="BH23">
        <f t="shared" si="79"/>
        <v>0.29799999999999999</v>
      </c>
      <c r="BI23">
        <f t="shared" si="80"/>
        <v>0.28799999999999998</v>
      </c>
      <c r="BJ23">
        <f t="shared" si="81"/>
        <v>0.27900000000000003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0.35599999999999998</v>
      </c>
      <c r="X24">
        <f>IFERROR(W24, NA())</f>
        <v>0.35599999999999998</v>
      </c>
      <c r="Y24">
        <f t="shared" si="98"/>
        <v>0.35189028158668989</v>
      </c>
      <c r="AA24">
        <f t="shared" si="94"/>
        <v>-4.1097184133100928E-3</v>
      </c>
      <c r="AB24">
        <f t="shared" si="99"/>
        <v>-4.1097184133100928E-3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0.21299999999999999</v>
      </c>
      <c r="X36">
        <f t="shared" si="103"/>
        <v>0.21299999999999999</v>
      </c>
      <c r="Y36">
        <f>AP20</f>
        <v>0.21656293389864106</v>
      </c>
      <c r="AA36">
        <f t="shared" ref="AA36:AA50" si="114">Y4-D4</f>
        <v>3.5629338986410686E-3</v>
      </c>
      <c r="AB36">
        <f t="shared" si="99"/>
        <v>3.5629338986410686E-3</v>
      </c>
      <c r="AC36">
        <v>2</v>
      </c>
      <c r="AN36">
        <f t="shared" ref="AN36:AN50" si="115">1/AN20</f>
        <v>0.5</v>
      </c>
      <c r="AO36">
        <f t="shared" ref="AO36:BT44" si="116">1/AO20</f>
        <v>4.2152132591847575</v>
      </c>
      <c r="AP36">
        <f t="shared" si="116"/>
        <v>4.6175953659181337</v>
      </c>
      <c r="AQ36">
        <f t="shared" si="116"/>
        <v>5.019977472651509</v>
      </c>
      <c r="AR36">
        <f t="shared" si="116"/>
        <v>5.4223595793848842</v>
      </c>
      <c r="AS36">
        <f t="shared" si="116"/>
        <v>5.8247416861182586</v>
      </c>
      <c r="AT36">
        <f t="shared" si="116"/>
        <v>6.2271237928516339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4.1322314049586781</v>
      </c>
      <c r="BF36">
        <f t="shared" si="116"/>
        <v>4.694835680751174</v>
      </c>
      <c r="BG36">
        <f t="shared" si="116"/>
        <v>5.1282051282051277</v>
      </c>
      <c r="BH36">
        <f t="shared" si="116"/>
        <v>5.4945054945054945</v>
      </c>
      <c r="BI36">
        <f t="shared" si="116"/>
        <v>5.8139534883720936</v>
      </c>
      <c r="BJ36">
        <f t="shared" si="116"/>
        <v>6.0606060606060606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0.24199999999999999</v>
      </c>
      <c r="X37">
        <f t="shared" si="103"/>
        <v>0.24199999999999999</v>
      </c>
      <c r="Y37">
        <f t="shared" ref="Y37:Y49" si="117">AP21</f>
        <v>0.24513932730738508</v>
      </c>
      <c r="AA37">
        <f t="shared" si="114"/>
        <v>3.1393273073850869E-3</v>
      </c>
      <c r="AB37">
        <f t="shared" si="99"/>
        <v>3.1393273073850869E-3</v>
      </c>
      <c r="AC37">
        <v>2</v>
      </c>
      <c r="AN37">
        <f t="shared" si="115"/>
        <v>0.4</v>
      </c>
      <c r="AO37">
        <f t="shared" ref="AO37:BC37" si="118">1/AO21</f>
        <v>3.7574071322832285</v>
      </c>
      <c r="AP37">
        <f t="shared" si="118"/>
        <v>4.0793128176699289</v>
      </c>
      <c r="AQ37">
        <f t="shared" si="118"/>
        <v>4.4012185030566302</v>
      </c>
      <c r="AR37">
        <f t="shared" si="118"/>
        <v>4.7231241884433297</v>
      </c>
      <c r="AS37">
        <f t="shared" si="118"/>
        <v>5.0450298738300292</v>
      </c>
      <c r="AT37">
        <f t="shared" si="118"/>
        <v>5.3669355592167296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3.6900369003690034</v>
      </c>
      <c r="BF37">
        <f t="shared" si="116"/>
        <v>4.1322314049586781</v>
      </c>
      <c r="BG37">
        <f t="shared" si="116"/>
        <v>4.4843049327354256</v>
      </c>
      <c r="BH37">
        <f t="shared" si="116"/>
        <v>4.7846889952153111</v>
      </c>
      <c r="BI37">
        <f t="shared" si="116"/>
        <v>5.0251256281407031</v>
      </c>
      <c r="BJ37">
        <f t="shared" si="116"/>
        <v>5.2356020942408374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0.27900000000000003</v>
      </c>
      <c r="X38">
        <f t="shared" si="103"/>
        <v>0.27900000000000003</v>
      </c>
      <c r="Y38">
        <f t="shared" si="117"/>
        <v>0.28227482874178844</v>
      </c>
      <c r="AA38">
        <f t="shared" si="114"/>
        <v>3.2748287417884159E-3</v>
      </c>
      <c r="AB38">
        <f t="shared" si="99"/>
        <v>3.2748287417884159E-3</v>
      </c>
      <c r="AC38">
        <v>2</v>
      </c>
      <c r="AN38">
        <f t="shared" si="115"/>
        <v>0.3003003003003003</v>
      </c>
      <c r="AO38">
        <f t="shared" si="116"/>
        <v>3.300975798555577</v>
      </c>
      <c r="AP38">
        <f t="shared" si="116"/>
        <v>3.5426467335305776</v>
      </c>
      <c r="AQ38">
        <f t="shared" si="116"/>
        <v>3.7843176685055786</v>
      </c>
      <c r="AR38">
        <f t="shared" si="116"/>
        <v>4.0259886034805783</v>
      </c>
      <c r="AS38">
        <f t="shared" si="116"/>
        <v>4.267659538455578</v>
      </c>
      <c r="AT38">
        <f t="shared" si="116"/>
        <v>4.5093304734305777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3.2467532467532467</v>
      </c>
      <c r="BF38">
        <f t="shared" si="116"/>
        <v>3.5842293906810032</v>
      </c>
      <c r="BG38">
        <f t="shared" si="116"/>
        <v>3.8461538461538458</v>
      </c>
      <c r="BH38">
        <f t="shared" si="116"/>
        <v>4.0650406504065044</v>
      </c>
      <c r="BI38">
        <f t="shared" si="116"/>
        <v>4.2553191489361701</v>
      </c>
      <c r="BJ38">
        <f t="shared" si="116"/>
        <v>4.4052863436123344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0.33</v>
      </c>
      <c r="X39">
        <f t="shared" si="103"/>
        <v>0.33</v>
      </c>
      <c r="Y39">
        <f t="shared" si="117"/>
        <v>0.33302831035342012</v>
      </c>
      <c r="AA39">
        <f t="shared" si="114"/>
        <v>3.028310353420105E-3</v>
      </c>
      <c r="AB39">
        <f t="shared" si="99"/>
        <v>3.028310353420105E-3</v>
      </c>
      <c r="AC39">
        <v>2</v>
      </c>
      <c r="AN39">
        <f t="shared" si="115"/>
        <v>0.2</v>
      </c>
      <c r="AO39">
        <f t="shared" si="116"/>
        <v>2.8417948784801697</v>
      </c>
      <c r="AP39">
        <f t="shared" si="116"/>
        <v>3.0027477211735198</v>
      </c>
      <c r="AQ39">
        <f t="shared" si="116"/>
        <v>3.16370056386687</v>
      </c>
      <c r="AR39">
        <f t="shared" si="116"/>
        <v>3.3246534065602202</v>
      </c>
      <c r="AS39">
        <f t="shared" si="116"/>
        <v>3.4856062492535704</v>
      </c>
      <c r="AT39">
        <f t="shared" si="116"/>
        <v>3.6465590919469197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2.808988764044944</v>
      </c>
      <c r="BF39">
        <f t="shared" si="116"/>
        <v>3.0303030303030303</v>
      </c>
      <c r="BG39">
        <f t="shared" si="116"/>
        <v>3.2051282051282053</v>
      </c>
      <c r="BH39">
        <f t="shared" si="116"/>
        <v>3.3557046979865772</v>
      </c>
      <c r="BI39">
        <f t="shared" si="116"/>
        <v>3.4722222222222223</v>
      </c>
      <c r="BJ39">
        <f t="shared" si="116"/>
        <v>3.5842293906810032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0.19500000000000001</v>
      </c>
      <c r="X51">
        <f t="shared" si="103"/>
        <v>0.19500000000000001</v>
      </c>
      <c r="Y51">
        <f>AQ20</f>
        <v>0.19920408118321864</v>
      </c>
      <c r="AA51">
        <f t="shared" ref="AA51:AA65" si="120">Z4-E4</f>
        <v>4.2040811832186331E-3</v>
      </c>
      <c r="AB51">
        <f t="shared" si="99"/>
        <v>4.2040811832186331E-3</v>
      </c>
      <c r="AC51">
        <v>2</v>
      </c>
    </row>
    <row r="52" spans="23:72">
      <c r="W52">
        <f t="shared" ref="W52:W65" si="121">E5*E21</f>
        <v>0.223</v>
      </c>
      <c r="X52">
        <f t="shared" si="103"/>
        <v>0.223</v>
      </c>
      <c r="Y52">
        <f t="shared" ref="Y52:Y65" si="122">AQ21</f>
        <v>0.22720980549034403</v>
      </c>
      <c r="AA52">
        <f t="shared" si="120"/>
        <v>4.2098054903440263E-3</v>
      </c>
      <c r="AB52">
        <f t="shared" si="99"/>
        <v>4.2098054903440263E-3</v>
      </c>
      <c r="AC52">
        <v>2</v>
      </c>
      <c r="AO52">
        <f t="shared" ref="AO52:AO66" si="123">C4*C20</f>
        <v>0.24199999999999999</v>
      </c>
      <c r="AP52">
        <f t="shared" ref="AP52:AP66" si="124">D4*D20</f>
        <v>0.21299999999999999</v>
      </c>
      <c r="AQ52">
        <f t="shared" ref="AQ52:AQ66" si="125">E4*E20</f>
        <v>0.19500000000000001</v>
      </c>
      <c r="AR52">
        <f t="shared" ref="AR52:AR66" si="126">F4*F20</f>
        <v>0.182</v>
      </c>
      <c r="AS52">
        <f t="shared" ref="AS52:AS66" si="127">G4*G20</f>
        <v>0.17199999999999999</v>
      </c>
      <c r="AT52">
        <f t="shared" ref="AT52:AT66" si="128">H4*H20</f>
        <v>0.16500000000000001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0.26</v>
      </c>
      <c r="X53">
        <f t="shared" si="103"/>
        <v>0.26</v>
      </c>
      <c r="Y53">
        <f t="shared" si="122"/>
        <v>0.26424842933307408</v>
      </c>
      <c r="AA53">
        <f t="shared" si="120"/>
        <v>4.2484293330740663E-3</v>
      </c>
      <c r="AB53">
        <f t="shared" si="99"/>
        <v>4.2484293330740663E-3</v>
      </c>
      <c r="AC53">
        <v>2</v>
      </c>
      <c r="AO53">
        <f t="shared" si="123"/>
        <v>0.27100000000000002</v>
      </c>
      <c r="AP53">
        <f t="shared" si="124"/>
        <v>0.24199999999999999</v>
      </c>
      <c r="AQ53">
        <f t="shared" si="125"/>
        <v>0.223</v>
      </c>
      <c r="AR53">
        <f t="shared" si="126"/>
        <v>0.20899999999999999</v>
      </c>
      <c r="AS53">
        <f t="shared" si="127"/>
        <v>0.19900000000000001</v>
      </c>
      <c r="AT53">
        <f t="shared" si="128"/>
        <v>0.191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0.312</v>
      </c>
      <c r="X54">
        <f t="shared" si="103"/>
        <v>0.312</v>
      </c>
      <c r="Y54">
        <f t="shared" si="122"/>
        <v>0.31608553964340363</v>
      </c>
      <c r="AA54">
        <f t="shared" si="120"/>
        <v>4.0855396434036351E-3</v>
      </c>
      <c r="AB54">
        <f t="shared" si="99"/>
        <v>4.0855396434036351E-3</v>
      </c>
      <c r="AC54">
        <v>2</v>
      </c>
      <c r="AO54">
        <f t="shared" si="123"/>
        <v>0.308</v>
      </c>
      <c r="AP54">
        <f t="shared" si="124"/>
        <v>0.27900000000000003</v>
      </c>
      <c r="AQ54">
        <f t="shared" si="125"/>
        <v>0.26</v>
      </c>
      <c r="AR54">
        <f t="shared" si="126"/>
        <v>0.246</v>
      </c>
      <c r="AS54">
        <f t="shared" si="127"/>
        <v>0.23499999999999999</v>
      </c>
      <c r="AT54">
        <f t="shared" si="128"/>
        <v>0.22700000000000001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0.35599999999999998</v>
      </c>
      <c r="AP55">
        <f t="shared" si="124"/>
        <v>0.33</v>
      </c>
      <c r="AQ55">
        <f t="shared" si="125"/>
        <v>0.312</v>
      </c>
      <c r="AR55">
        <f t="shared" si="126"/>
        <v>0.29799999999999999</v>
      </c>
      <c r="AS55">
        <f t="shared" si="127"/>
        <v>0.28799999999999998</v>
      </c>
      <c r="AT55">
        <f t="shared" si="128"/>
        <v>0.27900000000000003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0.182</v>
      </c>
      <c r="X66">
        <f t="shared" si="103"/>
        <v>0.182</v>
      </c>
      <c r="Y66">
        <f>AR20</f>
        <v>0.18442155769268267</v>
      </c>
      <c r="AA66">
        <f t="shared" ref="AA66:AA80" si="139">AA4-F4</f>
        <v>2.4215576926826798E-3</v>
      </c>
      <c r="AB66">
        <f t="shared" si="99"/>
        <v>2.4215576926826798E-3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0.20899999999999999</v>
      </c>
      <c r="X67">
        <f t="shared" si="103"/>
        <v>0.20899999999999999</v>
      </c>
      <c r="Y67">
        <f t="shared" ref="Y67:Y80" si="141">AR21</f>
        <v>0.21172426557125631</v>
      </c>
      <c r="AA67">
        <f t="shared" si="139"/>
        <v>2.7242655712563235E-3</v>
      </c>
      <c r="AB67">
        <f t="shared" si="99"/>
        <v>2.7242655712563235E-3</v>
      </c>
      <c r="AC67">
        <v>2</v>
      </c>
    </row>
    <row r="68" spans="23:74" ht="15" thickBot="1">
      <c r="W68">
        <f t="shared" si="140"/>
        <v>0.246</v>
      </c>
      <c r="X68">
        <f t="shared" si="103"/>
        <v>0.246</v>
      </c>
      <c r="Y68">
        <f t="shared" si="141"/>
        <v>0.24838619740142145</v>
      </c>
      <c r="AA68">
        <f t="shared" si="139"/>
        <v>2.3861974014214582E-3</v>
      </c>
      <c r="AB68">
        <f t="shared" si="99"/>
        <v>2.3861974014214582E-3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1</v>
      </c>
      <c r="AR68" s="76">
        <f t="shared" si="142"/>
        <v>2</v>
      </c>
      <c r="AS68" s="76">
        <f t="shared" si="142"/>
        <v>3</v>
      </c>
      <c r="AT68" s="76">
        <f t="shared" si="142"/>
        <v>4</v>
      </c>
      <c r="AU68" s="76">
        <f t="shared" si="142"/>
        <v>5</v>
      </c>
      <c r="AV68" s="76">
        <f t="shared" si="142"/>
        <v>0</v>
      </c>
      <c r="AW68" s="76">
        <f t="shared" si="142"/>
        <v>0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1</v>
      </c>
      <c r="BH68" s="76">
        <f t="shared" si="143"/>
        <v>2</v>
      </c>
      <c r="BI68" s="76">
        <f t="shared" si="143"/>
        <v>3</v>
      </c>
      <c r="BJ68" s="76">
        <f t="shared" si="143"/>
        <v>4</v>
      </c>
      <c r="BK68" s="76">
        <f t="shared" si="143"/>
        <v>5</v>
      </c>
      <c r="BL68" s="76">
        <f t="shared" si="143"/>
        <v>0</v>
      </c>
      <c r="BM68" s="76">
        <f t="shared" si="143"/>
        <v>0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>
        <f t="shared" si="140"/>
        <v>0.29799999999999999</v>
      </c>
      <c r="X69">
        <f t="shared" si="103"/>
        <v>0.29799999999999999</v>
      </c>
      <c r="Y69">
        <f t="shared" si="141"/>
        <v>0.30078323293092618</v>
      </c>
      <c r="AA69">
        <f t="shared" si="139"/>
        <v>2.7832329309261938E-3</v>
      </c>
      <c r="AB69">
        <f t="shared" si="99"/>
        <v>2.7832329309261938E-3</v>
      </c>
      <c r="AC69">
        <v>2</v>
      </c>
      <c r="AN69">
        <v>1</v>
      </c>
      <c r="AO69">
        <f>AN36</f>
        <v>0.5</v>
      </c>
      <c r="AP69">
        <f t="shared" ref="AP69:BU77" si="144">AO36</f>
        <v>4.2152132591847575</v>
      </c>
      <c r="AQ69">
        <f t="shared" si="144"/>
        <v>4.6175953659181337</v>
      </c>
      <c r="AR69">
        <f t="shared" si="144"/>
        <v>5.019977472651509</v>
      </c>
      <c r="AS69">
        <f t="shared" si="144"/>
        <v>5.4223595793848842</v>
      </c>
      <c r="AT69">
        <f t="shared" si="144"/>
        <v>5.8247416861182586</v>
      </c>
      <c r="AU69">
        <f t="shared" si="144"/>
        <v>6.2271237928516339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4.1322314049586781</v>
      </c>
      <c r="BG69">
        <f t="shared" si="144"/>
        <v>4.694835680751174</v>
      </c>
      <c r="BH69">
        <f t="shared" si="144"/>
        <v>5.1282051282051277</v>
      </c>
      <c r="BI69">
        <f t="shared" si="144"/>
        <v>5.4945054945054945</v>
      </c>
      <c r="BJ69">
        <f t="shared" si="144"/>
        <v>5.8139534883720936</v>
      </c>
      <c r="BK69">
        <f t="shared" si="144"/>
        <v>6.0606060606060606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  <c r="AN70">
        <v>2</v>
      </c>
      <c r="AO70">
        <f t="shared" ref="AO70:BD83" si="145">AN37</f>
        <v>0.4</v>
      </c>
      <c r="AP70">
        <f t="shared" si="145"/>
        <v>3.7574071322832285</v>
      </c>
      <c r="AQ70">
        <f t="shared" si="145"/>
        <v>4.0793128176699289</v>
      </c>
      <c r="AR70">
        <f t="shared" si="145"/>
        <v>4.4012185030566302</v>
      </c>
      <c r="AS70">
        <f t="shared" si="145"/>
        <v>4.7231241884433297</v>
      </c>
      <c r="AT70">
        <f t="shared" si="145"/>
        <v>5.0450298738300292</v>
      </c>
      <c r="AU70">
        <f t="shared" si="145"/>
        <v>5.3669355592167296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3.6900369003690034</v>
      </c>
      <c r="BG70">
        <f t="shared" si="144"/>
        <v>4.1322314049586781</v>
      </c>
      <c r="BH70">
        <f t="shared" si="144"/>
        <v>4.4843049327354256</v>
      </c>
      <c r="BI70">
        <f t="shared" si="144"/>
        <v>4.7846889952153111</v>
      </c>
      <c r="BJ70">
        <f t="shared" si="144"/>
        <v>5.0251256281407031</v>
      </c>
      <c r="BK70">
        <f t="shared" si="144"/>
        <v>5.2356020942408374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0.3003003003003003</v>
      </c>
      <c r="AP71">
        <f t="shared" si="144"/>
        <v>3.300975798555577</v>
      </c>
      <c r="AQ71">
        <f t="shared" si="144"/>
        <v>3.5426467335305776</v>
      </c>
      <c r="AR71">
        <f t="shared" si="144"/>
        <v>3.7843176685055786</v>
      </c>
      <c r="AS71">
        <f t="shared" si="144"/>
        <v>4.0259886034805783</v>
      </c>
      <c r="AT71">
        <f t="shared" si="144"/>
        <v>4.267659538455578</v>
      </c>
      <c r="AU71">
        <f t="shared" si="144"/>
        <v>4.5093304734305777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3.2467532467532467</v>
      </c>
      <c r="BG71">
        <f t="shared" si="144"/>
        <v>3.5842293906810032</v>
      </c>
      <c r="BH71">
        <f t="shared" si="144"/>
        <v>3.8461538461538458</v>
      </c>
      <c r="BI71">
        <f t="shared" si="144"/>
        <v>4.0650406504065044</v>
      </c>
      <c r="BJ71">
        <f t="shared" si="144"/>
        <v>4.2553191489361701</v>
      </c>
      <c r="BK71">
        <f t="shared" si="144"/>
        <v>4.4052863436123344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0.2</v>
      </c>
      <c r="AP72">
        <f t="shared" si="144"/>
        <v>2.8417948784801697</v>
      </c>
      <c r="AQ72">
        <f t="shared" si="144"/>
        <v>3.0027477211735198</v>
      </c>
      <c r="AR72">
        <f t="shared" si="144"/>
        <v>3.16370056386687</v>
      </c>
      <c r="AS72">
        <f t="shared" si="144"/>
        <v>3.3246534065602202</v>
      </c>
      <c r="AT72">
        <f t="shared" si="144"/>
        <v>3.4856062492535704</v>
      </c>
      <c r="AU72">
        <f t="shared" si="144"/>
        <v>3.6465590919469197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2.808988764044944</v>
      </c>
      <c r="BG72">
        <f t="shared" si="144"/>
        <v>3.0303030303030303</v>
      </c>
      <c r="BH72">
        <f t="shared" si="144"/>
        <v>3.2051282051282053</v>
      </c>
      <c r="BI72">
        <f t="shared" si="144"/>
        <v>3.3557046979865772</v>
      </c>
      <c r="BJ72">
        <f t="shared" si="144"/>
        <v>3.4722222222222223</v>
      </c>
      <c r="BK72">
        <f t="shared" si="144"/>
        <v>3.5842293906810032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 t="e">
        <f t="shared" si="145"/>
        <v>#N/A</v>
      </c>
      <c r="AP73" t="e">
        <f t="shared" si="144"/>
        <v>#N/A</v>
      </c>
      <c r="AQ73" t="e">
        <f t="shared" si="144"/>
        <v>#N/A</v>
      </c>
      <c r="AR73" t="e">
        <f t="shared" si="144"/>
        <v>#N/A</v>
      </c>
      <c r="AS73" t="e">
        <f t="shared" si="144"/>
        <v>#N/A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 t="e">
        <f t="shared" si="144"/>
        <v>#N/A</v>
      </c>
      <c r="BG73" t="e">
        <f t="shared" si="144"/>
        <v>#N/A</v>
      </c>
      <c r="BH73" t="e">
        <f t="shared" si="144"/>
        <v>#N/A</v>
      </c>
      <c r="BI73" t="e">
        <f t="shared" si="144"/>
        <v>#N/A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0.17199999999999999</v>
      </c>
      <c r="X81">
        <f t="shared" si="103"/>
        <v>0.17199999999999999</v>
      </c>
      <c r="Y81">
        <f>AS20</f>
        <v>0.17168143308109907</v>
      </c>
      <c r="AA81">
        <f t="shared" ref="AA81:AA95" si="147">AB4-G4</f>
        <v>-3.1856691890091993E-4</v>
      </c>
      <c r="AB81">
        <f t="shared" si="99"/>
        <v>-3.1856691890091993E-4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0.19900000000000001</v>
      </c>
      <c r="X82">
        <f t="shared" si="103"/>
        <v>0.19900000000000001</v>
      </c>
      <c r="Y82">
        <f t="shared" ref="Y82:Y95" si="149">AS21</f>
        <v>0.19821488177647423</v>
      </c>
      <c r="AA82">
        <f t="shared" si="147"/>
        <v>-7.8511822352578253E-4</v>
      </c>
      <c r="AB82">
        <f t="shared" si="99"/>
        <v>-7.8511822352578253E-4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0.23499999999999999</v>
      </c>
      <c r="X83">
        <f t="shared" si="103"/>
        <v>0.23499999999999999</v>
      </c>
      <c r="Y83">
        <f t="shared" si="149"/>
        <v>0.23432047261246375</v>
      </c>
      <c r="AA83">
        <f t="shared" si="147"/>
        <v>-6.7952738753623843E-4</v>
      </c>
      <c r="AB83">
        <f t="shared" si="99"/>
        <v>-6.7952738753623843E-4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0.28799999999999998</v>
      </c>
      <c r="X84">
        <f t="shared" si="103"/>
        <v>0.28799999999999998</v>
      </c>
      <c r="Y84">
        <f t="shared" si="149"/>
        <v>0.28689413791765672</v>
      </c>
      <c r="AA84">
        <f t="shared" si="147"/>
        <v>-1.1058620823432563E-3</v>
      </c>
      <c r="AB84">
        <f t="shared" si="99"/>
        <v>-1.1058620823432563E-3</v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>
        <f>H4*H20</f>
        <v>0.16500000000000001</v>
      </c>
      <c r="X96">
        <f t="shared" si="151"/>
        <v>0.16500000000000001</v>
      </c>
      <c r="Y96">
        <f>AT20</f>
        <v>0.16058778229974169</v>
      </c>
      <c r="AA96">
        <f t="shared" ref="AA96:AA110" si="152">AC4-H4</f>
        <v>-4.4122177002583196E-3</v>
      </c>
      <c r="AB96">
        <f t="shared" si="150"/>
        <v>-4.4122177002583196E-3</v>
      </c>
      <c r="AC96">
        <v>2</v>
      </c>
    </row>
    <row r="97" spans="23:29">
      <c r="W97">
        <f t="shared" ref="W97:W110" si="153">H5*H21</f>
        <v>0.191</v>
      </c>
      <c r="X97">
        <f t="shared" si="151"/>
        <v>0.191</v>
      </c>
      <c r="Y97">
        <f t="shared" ref="Y97:Y110" si="154">AT21</f>
        <v>0.18632606800778201</v>
      </c>
      <c r="AA97">
        <f t="shared" si="152"/>
        <v>-4.6739319922179945E-3</v>
      </c>
      <c r="AB97">
        <f t="shared" si="150"/>
        <v>-4.6739319922179945E-3</v>
      </c>
      <c r="AC97">
        <v>2</v>
      </c>
    </row>
    <row r="98" spans="23:29">
      <c r="W98">
        <f t="shared" si="153"/>
        <v>0.22700000000000001</v>
      </c>
      <c r="X98">
        <f t="shared" si="151"/>
        <v>0.22700000000000001</v>
      </c>
      <c r="Y98">
        <f t="shared" si="154"/>
        <v>0.22176241149148396</v>
      </c>
      <c r="AA98">
        <f t="shared" si="152"/>
        <v>-5.2375885085160501E-3</v>
      </c>
      <c r="AB98">
        <f t="shared" si="150"/>
        <v>-5.2375885085160501E-3</v>
      </c>
      <c r="AC98">
        <v>2</v>
      </c>
    </row>
    <row r="99" spans="23:29">
      <c r="W99">
        <f t="shared" si="153"/>
        <v>0.27900000000000003</v>
      </c>
      <c r="X99">
        <f t="shared" si="151"/>
        <v>0.27900000000000003</v>
      </c>
      <c r="Y99">
        <f t="shared" si="154"/>
        <v>0.27423112440667841</v>
      </c>
      <c r="AA99">
        <f t="shared" si="152"/>
        <v>-4.7688755933216198E-3</v>
      </c>
      <c r="AB99">
        <f t="shared" si="150"/>
        <v>-4.7688755933216198E-3</v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5.3334355517498742E-3</v>
      </c>
      <c r="BW1" t="s">
        <v>38</v>
      </c>
      <c r="CN1" t="s">
        <v>35</v>
      </c>
      <c r="CQ1" t="s">
        <v>40</v>
      </c>
      <c r="CR1">
        <f>SUM(CN4:DC18)</f>
        <v>1.2256284096550394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2.2953677765084164</v>
      </c>
      <c r="U4">
        <f>'Raw data and fitting summary'!F42</f>
        <v>0.51974000764964656</v>
      </c>
      <c r="V4">
        <f>'Raw data and fitting summary'!H42</f>
        <v>7.6590032307198888</v>
      </c>
      <c r="X4">
        <f>($U$4*B4/((B4*(1+$C$3/$V$4))+$T$4))*C20</f>
        <v>0.24200023592491007</v>
      </c>
      <c r="Y4">
        <f>($U$4*B4/((B4*(1+$D$3/$V$4))+$T$4))*D20</f>
        <v>0.22813132643837275</v>
      </c>
      <c r="Z4">
        <f>($U$4*B4/((B4*(1+$E$3/$V$4))+$T$4))*E20</f>
        <v>0.21576589366088886</v>
      </c>
      <c r="AA4">
        <f>($U$4*B4/((B4*(1+$F$3/$V$4))+$T$4))*F20</f>
        <v>0.20467202835294615</v>
      </c>
      <c r="AB4">
        <f>($U$4*B4/((B4*(1+$G$3/$V$4))+$T$4))*G20</f>
        <v>0.19466318445232744</v>
      </c>
      <c r="AC4">
        <f>($U$4*B4/((B4*(1+$H$3/$V$4))+$T$4))*H20</f>
        <v>0.18558760447201395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0.24200023592491007</v>
      </c>
      <c r="AP4">
        <f t="shared" ref="AP4:BD18" si="4">IFERROR(Y4, 0)</f>
        <v>0.22813132643837275</v>
      </c>
      <c r="AQ4">
        <f t="shared" si="4"/>
        <v>0.21576589366088886</v>
      </c>
      <c r="AR4">
        <f t="shared" si="4"/>
        <v>0.20467202835294615</v>
      </c>
      <c r="AS4">
        <f t="shared" si="4"/>
        <v>0.19466318445232744</v>
      </c>
      <c r="AT4">
        <f t="shared" si="4"/>
        <v>0.18558760447201395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5.5660563196391686E-14</v>
      </c>
      <c r="BG4">
        <f>(D4-AP4)^2</f>
        <v>2.2895703978459834E-4</v>
      </c>
      <c r="BH4">
        <f t="shared" ref="BH4:BU18" si="5">(E4-AQ4)^2</f>
        <v>4.3122233953534378E-4</v>
      </c>
      <c r="BI4">
        <f t="shared" si="5"/>
        <v>5.1402086963679434E-4</v>
      </c>
      <c r="BJ4">
        <f t="shared" si="5"/>
        <v>5.1361992952021697E-4</v>
      </c>
      <c r="BK4">
        <f t="shared" si="5"/>
        <v>4.2384945789608825E-4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9.7489537222390228E-7</v>
      </c>
      <c r="BX4">
        <f t="shared" ref="BX4:CL18" si="6">ABS((AP4-D4)/AP4)</f>
        <v>6.6327262785895041E-2</v>
      </c>
      <c r="BY4">
        <f t="shared" si="6"/>
        <v>9.6242706891969801E-2</v>
      </c>
      <c r="BZ4">
        <f t="shared" si="6"/>
        <v>0.11077248090710975</v>
      </c>
      <c r="CA4">
        <f t="shared" si="6"/>
        <v>0.11642255065378126</v>
      </c>
      <c r="CB4">
        <f t="shared" si="6"/>
        <v>0.11093200179281631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9.7489537222390228E-7</v>
      </c>
      <c r="CO4">
        <f t="shared" ref="CO4:DC18" si="7">IFERROR(BX4, 0)</f>
        <v>6.6327262785895041E-2</v>
      </c>
      <c r="CP4">
        <f t="shared" si="7"/>
        <v>9.6242706891969801E-2</v>
      </c>
      <c r="CQ4">
        <f t="shared" si="7"/>
        <v>0.11077248090710975</v>
      </c>
      <c r="CR4">
        <f t="shared" si="7"/>
        <v>0.11642255065378126</v>
      </c>
      <c r="CS4">
        <f t="shared" si="7"/>
        <v>0.11093200179281631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0.27095940909670829</v>
      </c>
      <c r="Y5">
        <f t="shared" ref="Y5:Y18" si="9">($U$4*B5/((B5*(1+$D$3/$V$4))+$T$4))*D21</f>
        <v>0.25369105334918846</v>
      </c>
      <c r="Z5">
        <f t="shared" ref="Z5:Z18" si="10">($U$4*B5/((B5*(1+$E$3/$V$4))+$T$4))*E21</f>
        <v>0.23849186751931375</v>
      </c>
      <c r="AA5">
        <f t="shared" ref="AA5:AA18" si="11">($U$4*B5/((B5*(1+$F$3/$V$4))+$T$4))*F21</f>
        <v>0.22501096830777356</v>
      </c>
      <c r="AB5">
        <f t="shared" ref="AB5:AB18" si="12">($U$4*B5/((B5*(1+$G$3/$V$4))+$T$4))*G21</f>
        <v>0.2129725634253592</v>
      </c>
      <c r="AC5">
        <f t="shared" ref="AC5:AC18" si="13">($U$4*B5/((B5*(1+$H$3/$V$4))+$T$4))*H21</f>
        <v>0.20215688434190038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0.27095940909670829</v>
      </c>
      <c r="AP5">
        <f t="shared" si="4"/>
        <v>0.25369105334918846</v>
      </c>
      <c r="AQ5">
        <f t="shared" si="4"/>
        <v>0.23849186751931375</v>
      </c>
      <c r="AR5">
        <f t="shared" si="4"/>
        <v>0.22501096830777356</v>
      </c>
      <c r="AS5">
        <f t="shared" si="4"/>
        <v>0.2129725634253592</v>
      </c>
      <c r="AT5">
        <f t="shared" si="4"/>
        <v>0.20215688434190038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1.6476214300382696E-9</v>
      </c>
      <c r="BG5">
        <f t="shared" si="25"/>
        <v>1.3668072841357078E-4</v>
      </c>
      <c r="BH5">
        <f t="shared" si="5"/>
        <v>2.3999795923596839E-4</v>
      </c>
      <c r="BI5">
        <f t="shared" si="5"/>
        <v>2.5635110615252968E-4</v>
      </c>
      <c r="BJ5">
        <f t="shared" si="5"/>
        <v>1.9523252867568522E-4</v>
      </c>
      <c r="BK5">
        <f t="shared" si="5"/>
        <v>1.2447606821854176E-4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1.4980436895342832E-4</v>
      </c>
      <c r="BX5">
        <f t="shared" si="6"/>
        <v>4.6083822014395294E-2</v>
      </c>
      <c r="BY5">
        <f t="shared" si="6"/>
        <v>6.4957634322936303E-2</v>
      </c>
      <c r="BZ5">
        <f t="shared" si="6"/>
        <v>7.115639041148214E-2</v>
      </c>
      <c r="CA5">
        <f t="shared" si="6"/>
        <v>6.5607340216178464E-2</v>
      </c>
      <c r="CB5">
        <f t="shared" si="6"/>
        <v>5.5189237696358404E-2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1.4980436895342832E-4</v>
      </c>
      <c r="CO5">
        <f t="shared" si="7"/>
        <v>4.6083822014395294E-2</v>
      </c>
      <c r="CP5">
        <f t="shared" si="7"/>
        <v>6.4957634322936303E-2</v>
      </c>
      <c r="CQ5">
        <f t="shared" si="7"/>
        <v>7.115639041148214E-2</v>
      </c>
      <c r="CR5">
        <f t="shared" si="7"/>
        <v>6.5607340216178464E-2</v>
      </c>
      <c r="CS5">
        <f t="shared" si="7"/>
        <v>5.5189237696358404E-2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0.30766596856135947</v>
      </c>
      <c r="Y6">
        <f t="shared" si="9"/>
        <v>0.28559262853882411</v>
      </c>
      <c r="Z6">
        <f t="shared" si="10"/>
        <v>0.26647454636433199</v>
      </c>
      <c r="AA6">
        <f t="shared" si="11"/>
        <v>0.24975546792144496</v>
      </c>
      <c r="AB6">
        <f t="shared" si="12"/>
        <v>0.23501049877688476</v>
      </c>
      <c r="AC6">
        <f t="shared" si="13"/>
        <v>0.22190948997874757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0.30766596856135947</v>
      </c>
      <c r="AP6">
        <f t="shared" si="4"/>
        <v>0.28559262853882411</v>
      </c>
      <c r="AQ6">
        <f t="shared" si="4"/>
        <v>0.26647454636433199</v>
      </c>
      <c r="AR6">
        <f t="shared" si="4"/>
        <v>0.24975546792144496</v>
      </c>
      <c r="AS6">
        <f t="shared" si="4"/>
        <v>0.23501049877688476</v>
      </c>
      <c r="AT6">
        <f t="shared" si="4"/>
        <v>0.22190948997874757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1.1157700200025895E-7</v>
      </c>
      <c r="BG6">
        <f t="shared" si="25"/>
        <v>4.3462751050917799E-5</v>
      </c>
      <c r="BH6">
        <f t="shared" si="5"/>
        <v>4.191975062388445E-5</v>
      </c>
      <c r="BI6">
        <f t="shared" si="5"/>
        <v>1.4103539309002132E-5</v>
      </c>
      <c r="BJ6">
        <f t="shared" si="5"/>
        <v>1.1022431607631538E-10</v>
      </c>
      <c r="BK6">
        <f t="shared" si="5"/>
        <v>2.5913292276471486E-5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1.0856951134454362E-3</v>
      </c>
      <c r="BX6">
        <f t="shared" si="6"/>
        <v>2.3084029068095743E-2</v>
      </c>
      <c r="BY6">
        <f t="shared" si="6"/>
        <v>2.4297053706134414E-2</v>
      </c>
      <c r="BZ6">
        <f t="shared" si="6"/>
        <v>1.5036579389830053E-2</v>
      </c>
      <c r="CA6">
        <f t="shared" si="6"/>
        <v>4.4673650493988262E-5</v>
      </c>
      <c r="CB6">
        <f t="shared" si="6"/>
        <v>2.2939577851041695E-2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1.0856951134454362E-3</v>
      </c>
      <c r="CO6">
        <f t="shared" si="7"/>
        <v>2.3084029068095743E-2</v>
      </c>
      <c r="CP6">
        <f t="shared" si="7"/>
        <v>2.4297053706134414E-2</v>
      </c>
      <c r="CQ6">
        <f t="shared" si="7"/>
        <v>1.5036579389830053E-2</v>
      </c>
      <c r="CR6">
        <f t="shared" si="7"/>
        <v>4.4673650493988262E-5</v>
      </c>
      <c r="CS6">
        <f t="shared" si="7"/>
        <v>2.2939577851041695E-2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0.35621234156504422</v>
      </c>
      <c r="Y7">
        <f t="shared" si="9"/>
        <v>0.32695477230166686</v>
      </c>
      <c r="Z7">
        <f t="shared" si="10"/>
        <v>0.30213856323349464</v>
      </c>
      <c r="AA7">
        <f t="shared" si="11"/>
        <v>0.28082374720301456</v>
      </c>
      <c r="AB7">
        <f t="shared" si="12"/>
        <v>0.26231812354175338</v>
      </c>
      <c r="AC7">
        <f t="shared" si="13"/>
        <v>0.24610066897063806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0.35621234156504422</v>
      </c>
      <c r="AP7">
        <f t="shared" si="4"/>
        <v>0.32695477230166686</v>
      </c>
      <c r="AQ7">
        <f t="shared" si="4"/>
        <v>0.30213856323349464</v>
      </c>
      <c r="AR7">
        <f t="shared" si="4"/>
        <v>0.28082374720301456</v>
      </c>
      <c r="AS7">
        <f t="shared" si="4"/>
        <v>0.26231812354175338</v>
      </c>
      <c r="AT7">
        <f t="shared" si="4"/>
        <v>0.24610066897063806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4.5088940245436527E-8</v>
      </c>
      <c r="BG7">
        <f t="shared" si="25"/>
        <v>9.2734117346954314E-6</v>
      </c>
      <c r="BH7">
        <f t="shared" si="5"/>
        <v>9.7247935099783697E-5</v>
      </c>
      <c r="BI7">
        <f t="shared" si="5"/>
        <v>2.9502366014594962E-4</v>
      </c>
      <c r="BJ7">
        <f t="shared" si="5"/>
        <v>6.5955877841664091E-4</v>
      </c>
      <c r="BK7">
        <f t="shared" si="5"/>
        <v>1.0823659821795387E-3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5.9610951184706478E-4</v>
      </c>
      <c r="BX7">
        <f t="shared" si="6"/>
        <v>9.3139111470850605E-3</v>
      </c>
      <c r="BY7">
        <f t="shared" si="6"/>
        <v>3.2638788842337806E-2</v>
      </c>
      <c r="BZ7">
        <f t="shared" si="6"/>
        <v>6.1163818829638644E-2</v>
      </c>
      <c r="CA7">
        <f t="shared" si="6"/>
        <v>9.7903553561211706E-2</v>
      </c>
      <c r="CB7">
        <f t="shared" si="6"/>
        <v>0.13368241202662937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5.9610951184706478E-4</v>
      </c>
      <c r="CO7">
        <f t="shared" si="7"/>
        <v>9.3139111470850605E-3</v>
      </c>
      <c r="CP7">
        <f t="shared" si="7"/>
        <v>3.2638788842337806E-2</v>
      </c>
      <c r="CQ7">
        <f t="shared" si="7"/>
        <v>6.1163818829638644E-2</v>
      </c>
      <c r="CR7">
        <f t="shared" si="7"/>
        <v>9.7903553561211706E-2</v>
      </c>
      <c r="CS7">
        <f t="shared" si="7"/>
        <v>0.13368241202662937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5.3334355517498742E-3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1.2256284096550394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0.24200023592491007</v>
      </c>
      <c r="AP20">
        <f t="shared" ref="AP20:BD34" si="30">IFERROR(Y4, NA())</f>
        <v>0.22813132643837275</v>
      </c>
      <c r="AQ20">
        <f t="shared" si="30"/>
        <v>0.21576589366088886</v>
      </c>
      <c r="AR20">
        <f t="shared" si="30"/>
        <v>0.20467202835294615</v>
      </c>
      <c r="AS20">
        <f t="shared" si="30"/>
        <v>0.19466318445232744</v>
      </c>
      <c r="AT20">
        <f t="shared" si="30"/>
        <v>0.18558760447201395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0.24200023592491007</v>
      </c>
      <c r="AA21">
        <f t="shared" ref="AA21:AA35" si="49">X4-C4</f>
        <v>2.3592491008028738E-7</v>
      </c>
      <c r="AB21">
        <f>IFERROR(AA21,"")</f>
        <v>2.3592491008028738E-7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0.27095940909670829</v>
      </c>
      <c r="AP21">
        <f t="shared" si="30"/>
        <v>0.25369105334918846</v>
      </c>
      <c r="AQ21">
        <f t="shared" si="30"/>
        <v>0.23849186751931375</v>
      </c>
      <c r="AR21">
        <f t="shared" si="30"/>
        <v>0.22501096830777356</v>
      </c>
      <c r="AS21">
        <f t="shared" si="30"/>
        <v>0.2129725634253592</v>
      </c>
      <c r="AT21">
        <f t="shared" si="30"/>
        <v>0.20215688434190038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0.27095940909670829</v>
      </c>
      <c r="AA22">
        <f t="shared" si="49"/>
        <v>-4.059090329172621E-5</v>
      </c>
      <c r="AB22">
        <f t="shared" ref="AB22:AB85" si="54">IFERROR(AA22,"")</f>
        <v>-4.059090329172621E-5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0.30766596856135947</v>
      </c>
      <c r="AP22">
        <f t="shared" si="30"/>
        <v>0.28559262853882411</v>
      </c>
      <c r="AQ22">
        <f t="shared" si="30"/>
        <v>0.26647454636433199</v>
      </c>
      <c r="AR22">
        <f t="shared" si="30"/>
        <v>0.24975546792144496</v>
      </c>
      <c r="AS22">
        <f t="shared" si="30"/>
        <v>0.23501049877688476</v>
      </c>
      <c r="AT22">
        <f t="shared" si="30"/>
        <v>0.22190948997874757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0.30766596856135947</v>
      </c>
      <c r="AA23">
        <f t="shared" si="49"/>
        <v>-3.340314386405252E-4</v>
      </c>
      <c r="AB23">
        <f t="shared" si="54"/>
        <v>-3.340314386405252E-4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0.35621234156504422</v>
      </c>
      <c r="AP23">
        <f t="shared" si="30"/>
        <v>0.32695477230166686</v>
      </c>
      <c r="AQ23">
        <f t="shared" si="30"/>
        <v>0.30213856323349464</v>
      </c>
      <c r="AR23">
        <f t="shared" si="30"/>
        <v>0.28082374720301456</v>
      </c>
      <c r="AS23">
        <f t="shared" si="30"/>
        <v>0.26231812354175338</v>
      </c>
      <c r="AT23">
        <f t="shared" si="30"/>
        <v>0.24610066897063806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0.35621234156504422</v>
      </c>
      <c r="AA24">
        <f t="shared" si="49"/>
        <v>2.123415650442384E-4</v>
      </c>
      <c r="AB24">
        <f t="shared" si="54"/>
        <v>2.123415650442384E-4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0.21299999999999999</v>
      </c>
      <c r="X36">
        <f t="shared" si="58"/>
        <v>0.21299999999999999</v>
      </c>
      <c r="Y36">
        <f>AP20</f>
        <v>0.22813132643837275</v>
      </c>
      <c r="AA36">
        <f t="shared" ref="AA36:AA50" si="69">Y4-D4</f>
        <v>1.5131326438372755E-2</v>
      </c>
      <c r="AB36">
        <f t="shared" si="54"/>
        <v>1.5131326438372755E-2</v>
      </c>
      <c r="AC36">
        <v>3</v>
      </c>
      <c r="AN36">
        <f t="shared" ref="AN36:AN50" si="70">1/AN20</f>
        <v>0.5</v>
      </c>
      <c r="AO36">
        <f t="shared" ref="AO36:BT44" si="71">1/AO20</f>
        <v>4.1322273764654041</v>
      </c>
      <c r="AP36">
        <f t="shared" si="71"/>
        <v>4.3834400808173939</v>
      </c>
      <c r="AQ36">
        <f t="shared" si="71"/>
        <v>4.6346527851693855</v>
      </c>
      <c r="AR36">
        <f t="shared" si="71"/>
        <v>4.8858654895213753</v>
      </c>
      <c r="AS36">
        <f t="shared" si="71"/>
        <v>5.1370781938733652</v>
      </c>
      <c r="AT36">
        <f t="shared" si="71"/>
        <v>5.388290898225355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4.1322314049586781</v>
      </c>
      <c r="BF36">
        <f t="shared" si="71"/>
        <v>4.694835680751174</v>
      </c>
      <c r="BG36">
        <f t="shared" si="71"/>
        <v>5.1282051282051277</v>
      </c>
      <c r="BH36">
        <f t="shared" si="71"/>
        <v>5.4945054945054945</v>
      </c>
      <c r="BI36">
        <f t="shared" si="71"/>
        <v>5.8139534883720936</v>
      </c>
      <c r="BJ36">
        <f t="shared" si="71"/>
        <v>6.0606060606060606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0.24199999999999999</v>
      </c>
      <c r="X37">
        <f t="shared" si="58"/>
        <v>0.24199999999999999</v>
      </c>
      <c r="Y37">
        <f t="shared" ref="Y37:Y49" si="72">AP21</f>
        <v>0.25369105334918846</v>
      </c>
      <c r="AA37">
        <f t="shared" si="69"/>
        <v>1.1691053349188463E-2</v>
      </c>
      <c r="AB37">
        <f t="shared" si="54"/>
        <v>1.1691053349188463E-2</v>
      </c>
      <c r="AC37">
        <v>3</v>
      </c>
      <c r="AN37">
        <f t="shared" si="70"/>
        <v>0.4</v>
      </c>
      <c r="AO37">
        <f t="shared" ref="AO37:BC37" si="73">1/AO21</f>
        <v>3.6905896840182781</v>
      </c>
      <c r="AP37">
        <f t="shared" si="73"/>
        <v>3.9418023883702675</v>
      </c>
      <c r="AQ37">
        <f t="shared" si="73"/>
        <v>4.1930150927222583</v>
      </c>
      <c r="AR37">
        <f t="shared" si="73"/>
        <v>4.4442277970742481</v>
      </c>
      <c r="AS37">
        <f t="shared" si="73"/>
        <v>4.6954405014262388</v>
      </c>
      <c r="AT37">
        <f t="shared" si="73"/>
        <v>4.9466532057782278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3.6900369003690034</v>
      </c>
      <c r="BF37">
        <f t="shared" si="71"/>
        <v>4.1322314049586781</v>
      </c>
      <c r="BG37">
        <f t="shared" si="71"/>
        <v>4.4843049327354256</v>
      </c>
      <c r="BH37">
        <f t="shared" si="71"/>
        <v>4.7846889952153111</v>
      </c>
      <c r="BI37">
        <f t="shared" si="71"/>
        <v>5.0251256281407031</v>
      </c>
      <c r="BJ37">
        <f t="shared" si="71"/>
        <v>5.2356020942408374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0.27900000000000003</v>
      </c>
      <c r="X38">
        <f t="shared" si="58"/>
        <v>0.27900000000000003</v>
      </c>
      <c r="Y38">
        <f t="shared" si="72"/>
        <v>0.28559262853882411</v>
      </c>
      <c r="AA38">
        <f t="shared" si="69"/>
        <v>6.5926285388240857E-3</v>
      </c>
      <c r="AB38">
        <f t="shared" si="54"/>
        <v>6.5926285388240857E-3</v>
      </c>
      <c r="AC38">
        <v>3</v>
      </c>
      <c r="AN38">
        <f t="shared" si="70"/>
        <v>0.3003003003003003</v>
      </c>
      <c r="AO38">
        <f t="shared" si="71"/>
        <v>3.25027823088781</v>
      </c>
      <c r="AP38">
        <f t="shared" si="71"/>
        <v>3.5014909352397998</v>
      </c>
      <c r="AQ38">
        <f t="shared" si="71"/>
        <v>3.7527036395917905</v>
      </c>
      <c r="AR38">
        <f t="shared" si="71"/>
        <v>4.0039163439437804</v>
      </c>
      <c r="AS38">
        <f t="shared" si="71"/>
        <v>4.2551290482957702</v>
      </c>
      <c r="AT38">
        <f t="shared" si="71"/>
        <v>4.5063417526477609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3.2467532467532467</v>
      </c>
      <c r="BF38">
        <f t="shared" si="71"/>
        <v>3.5842293906810032</v>
      </c>
      <c r="BG38">
        <f t="shared" si="71"/>
        <v>3.8461538461538458</v>
      </c>
      <c r="BH38">
        <f t="shared" si="71"/>
        <v>4.0650406504065044</v>
      </c>
      <c r="BI38">
        <f t="shared" si="71"/>
        <v>4.2553191489361701</v>
      </c>
      <c r="BJ38">
        <f t="shared" si="71"/>
        <v>4.4052863436123344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0.33</v>
      </c>
      <c r="X39">
        <f t="shared" si="58"/>
        <v>0.33</v>
      </c>
      <c r="Y39">
        <f t="shared" si="72"/>
        <v>0.32695477230166686</v>
      </c>
      <c r="AA39">
        <f t="shared" si="69"/>
        <v>-3.0452276983331528E-3</v>
      </c>
      <c r="AB39">
        <f t="shared" si="54"/>
        <v>-3.0452276983331528E-3</v>
      </c>
      <c r="AC39">
        <v>3</v>
      </c>
      <c r="AN39">
        <f t="shared" si="70"/>
        <v>0.2</v>
      </c>
      <c r="AO39">
        <f t="shared" si="71"/>
        <v>2.8073142991240254</v>
      </c>
      <c r="AP39">
        <f t="shared" si="71"/>
        <v>3.0585270034760152</v>
      </c>
      <c r="AQ39">
        <f t="shared" si="71"/>
        <v>3.309739707828006</v>
      </c>
      <c r="AR39">
        <f t="shared" si="71"/>
        <v>3.5609524121799958</v>
      </c>
      <c r="AS39">
        <f t="shared" si="71"/>
        <v>3.8121651165319852</v>
      </c>
      <c r="AT39">
        <f t="shared" si="71"/>
        <v>4.0633778208839759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2.808988764044944</v>
      </c>
      <c r="BF39">
        <f t="shared" si="71"/>
        <v>3.0303030303030303</v>
      </c>
      <c r="BG39">
        <f t="shared" si="71"/>
        <v>3.2051282051282053</v>
      </c>
      <c r="BH39">
        <f t="shared" si="71"/>
        <v>3.3557046979865772</v>
      </c>
      <c r="BI39">
        <f t="shared" si="71"/>
        <v>3.4722222222222223</v>
      </c>
      <c r="BJ39">
        <f t="shared" si="71"/>
        <v>3.5842293906810032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0.19500000000000001</v>
      </c>
      <c r="X51">
        <f t="shared" si="58"/>
        <v>0.19500000000000001</v>
      </c>
      <c r="Y51">
        <f>AQ20</f>
        <v>0.21576589366088886</v>
      </c>
      <c r="AA51">
        <f t="shared" ref="AA51:AA65" si="75">Z4-E4</f>
        <v>2.0765893660888851E-2</v>
      </c>
      <c r="AB51">
        <f t="shared" si="54"/>
        <v>2.0765893660888851E-2</v>
      </c>
      <c r="AC51">
        <v>3</v>
      </c>
    </row>
    <row r="52" spans="23:72">
      <c r="W52">
        <f t="shared" ref="W52:W65" si="76">E5*E21</f>
        <v>0.223</v>
      </c>
      <c r="X52">
        <f t="shared" si="58"/>
        <v>0.223</v>
      </c>
      <c r="Y52">
        <f t="shared" ref="Y52:Y65" si="77">AQ21</f>
        <v>0.23849186751931375</v>
      </c>
      <c r="AA52">
        <f t="shared" si="75"/>
        <v>1.5491867519313751E-2</v>
      </c>
      <c r="AB52">
        <f t="shared" si="54"/>
        <v>1.5491867519313751E-2</v>
      </c>
      <c r="AC52">
        <v>3</v>
      </c>
      <c r="AO52">
        <f t="shared" ref="AO52:AO66" si="78">C4*C20</f>
        <v>0.24199999999999999</v>
      </c>
      <c r="AP52">
        <f t="shared" ref="AP52:AP66" si="79">D4*D20</f>
        <v>0.21299999999999999</v>
      </c>
      <c r="AQ52">
        <f t="shared" ref="AQ52:AQ66" si="80">E4*E20</f>
        <v>0.19500000000000001</v>
      </c>
      <c r="AR52">
        <f t="shared" ref="AR52:AR66" si="81">F4*F20</f>
        <v>0.182</v>
      </c>
      <c r="AS52">
        <f t="shared" ref="AS52:AS66" si="82">G4*G20</f>
        <v>0.17199999999999999</v>
      </c>
      <c r="AT52">
        <f t="shared" ref="AT52:AT66" si="83">H4*H20</f>
        <v>0.16500000000000001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0.26</v>
      </c>
      <c r="X53">
        <f t="shared" si="58"/>
        <v>0.26</v>
      </c>
      <c r="Y53">
        <f t="shared" si="77"/>
        <v>0.26647454636433199</v>
      </c>
      <c r="AA53">
        <f t="shared" si="75"/>
        <v>6.4745463643319789E-3</v>
      </c>
      <c r="AB53">
        <f t="shared" si="54"/>
        <v>6.4745463643319789E-3</v>
      </c>
      <c r="AC53">
        <v>3</v>
      </c>
      <c r="AO53">
        <f t="shared" si="78"/>
        <v>0.27100000000000002</v>
      </c>
      <c r="AP53">
        <f t="shared" si="79"/>
        <v>0.24199999999999999</v>
      </c>
      <c r="AQ53">
        <f t="shared" si="80"/>
        <v>0.223</v>
      </c>
      <c r="AR53">
        <f t="shared" si="81"/>
        <v>0.20899999999999999</v>
      </c>
      <c r="AS53">
        <f t="shared" si="82"/>
        <v>0.19900000000000001</v>
      </c>
      <c r="AT53">
        <f t="shared" si="83"/>
        <v>0.191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0.312</v>
      </c>
      <c r="X54">
        <f t="shared" si="58"/>
        <v>0.312</v>
      </c>
      <c r="Y54">
        <f t="shared" si="77"/>
        <v>0.30213856323349464</v>
      </c>
      <c r="AA54">
        <f t="shared" si="75"/>
        <v>-9.8614367665053604E-3</v>
      </c>
      <c r="AB54">
        <f t="shared" si="54"/>
        <v>-9.8614367665053604E-3</v>
      </c>
      <c r="AC54">
        <v>3</v>
      </c>
      <c r="AO54">
        <f t="shared" si="78"/>
        <v>0.308</v>
      </c>
      <c r="AP54">
        <f t="shared" si="79"/>
        <v>0.27900000000000003</v>
      </c>
      <c r="AQ54">
        <f t="shared" si="80"/>
        <v>0.26</v>
      </c>
      <c r="AR54">
        <f t="shared" si="81"/>
        <v>0.246</v>
      </c>
      <c r="AS54">
        <f t="shared" si="82"/>
        <v>0.23499999999999999</v>
      </c>
      <c r="AT54">
        <f t="shared" si="83"/>
        <v>0.22700000000000001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0.35599999999999998</v>
      </c>
      <c r="AP55">
        <f t="shared" si="79"/>
        <v>0.33</v>
      </c>
      <c r="AQ55">
        <f t="shared" si="80"/>
        <v>0.312</v>
      </c>
      <c r="AR55">
        <f t="shared" si="81"/>
        <v>0.29799999999999999</v>
      </c>
      <c r="AS55">
        <f t="shared" si="82"/>
        <v>0.28799999999999998</v>
      </c>
      <c r="AT55">
        <f t="shared" si="83"/>
        <v>0.27900000000000003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0.182</v>
      </c>
      <c r="X66">
        <f t="shared" si="58"/>
        <v>0.182</v>
      </c>
      <c r="Y66">
        <f>AR20</f>
        <v>0.20467202835294615</v>
      </c>
      <c r="AA66">
        <f t="shared" ref="AA66:AA80" si="94">AA4-F4</f>
        <v>2.2672028352946155E-2</v>
      </c>
      <c r="AB66">
        <f t="shared" si="54"/>
        <v>2.2672028352946155E-2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0.20899999999999999</v>
      </c>
      <c r="X67">
        <f t="shared" si="58"/>
        <v>0.20899999999999999</v>
      </c>
      <c r="Y67">
        <f t="shared" ref="Y67:Y80" si="96">AR21</f>
        <v>0.22501096830777356</v>
      </c>
      <c r="AA67">
        <f t="shared" si="94"/>
        <v>1.6010968307773571E-2</v>
      </c>
      <c r="AB67">
        <f t="shared" si="54"/>
        <v>1.6010968307773571E-2</v>
      </c>
      <c r="AC67">
        <v>3</v>
      </c>
    </row>
    <row r="68" spans="23:74" ht="15" thickBot="1">
      <c r="W68">
        <f t="shared" si="95"/>
        <v>0.246</v>
      </c>
      <c r="X68">
        <f t="shared" si="58"/>
        <v>0.246</v>
      </c>
      <c r="Y68">
        <f t="shared" si="96"/>
        <v>0.24975546792144496</v>
      </c>
      <c r="AA68">
        <f t="shared" si="94"/>
        <v>3.7554679214449604E-3</v>
      </c>
      <c r="AB68">
        <f t="shared" si="54"/>
        <v>3.7554679214449604E-3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1</v>
      </c>
      <c r="AR68" s="76">
        <f t="shared" si="97"/>
        <v>2</v>
      </c>
      <c r="AS68" s="76">
        <f t="shared" si="97"/>
        <v>3</v>
      </c>
      <c r="AT68" s="76">
        <f t="shared" si="97"/>
        <v>4</v>
      </c>
      <c r="AU68" s="76">
        <f t="shared" si="97"/>
        <v>5</v>
      </c>
      <c r="AV68" s="76">
        <f t="shared" si="97"/>
        <v>0</v>
      </c>
      <c r="AW68" s="76">
        <f t="shared" ref="AW68" si="98">J3</f>
        <v>0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1</v>
      </c>
      <c r="BH68" s="76">
        <f t="shared" si="107"/>
        <v>2</v>
      </c>
      <c r="BI68" s="76">
        <f t="shared" si="107"/>
        <v>3</v>
      </c>
      <c r="BJ68" s="76">
        <f t="shared" si="107"/>
        <v>4</v>
      </c>
      <c r="BK68" s="76">
        <f t="shared" si="107"/>
        <v>5</v>
      </c>
      <c r="BL68" s="76">
        <f t="shared" si="107"/>
        <v>0</v>
      </c>
      <c r="BM68" s="76">
        <f t="shared" si="107"/>
        <v>0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>
        <f t="shared" si="95"/>
        <v>0.29799999999999999</v>
      </c>
      <c r="X69">
        <f t="shared" si="58"/>
        <v>0.29799999999999999</v>
      </c>
      <c r="Y69">
        <f t="shared" si="96"/>
        <v>0.28082374720301456</v>
      </c>
      <c r="AA69">
        <f t="shared" si="94"/>
        <v>-1.7176252796985425E-2</v>
      </c>
      <c r="AB69">
        <f t="shared" si="54"/>
        <v>-1.7176252796985425E-2</v>
      </c>
      <c r="AC69">
        <v>3</v>
      </c>
      <c r="AN69">
        <v>1</v>
      </c>
      <c r="AO69">
        <f>AN36</f>
        <v>0.5</v>
      </c>
      <c r="AP69">
        <f t="shared" ref="AP69:BU77" si="108">AO36</f>
        <v>4.1322273764654041</v>
      </c>
      <c r="AQ69">
        <f t="shared" si="108"/>
        <v>4.3834400808173939</v>
      </c>
      <c r="AR69">
        <f t="shared" si="108"/>
        <v>4.6346527851693855</v>
      </c>
      <c r="AS69">
        <f t="shared" si="108"/>
        <v>4.8858654895213753</v>
      </c>
      <c r="AT69">
        <f t="shared" si="108"/>
        <v>5.1370781938733652</v>
      </c>
      <c r="AU69">
        <f t="shared" si="108"/>
        <v>5.388290898225355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4.1322314049586781</v>
      </c>
      <c r="BG69">
        <f t="shared" si="108"/>
        <v>4.694835680751174</v>
      </c>
      <c r="BH69">
        <f t="shared" si="108"/>
        <v>5.1282051282051277</v>
      </c>
      <c r="BI69">
        <f t="shared" si="108"/>
        <v>5.4945054945054945</v>
      </c>
      <c r="BJ69">
        <f t="shared" si="108"/>
        <v>5.8139534883720936</v>
      </c>
      <c r="BK69">
        <f t="shared" si="108"/>
        <v>6.0606060606060606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  <c r="AN70">
        <v>2</v>
      </c>
      <c r="AO70">
        <f t="shared" ref="AO70:BD83" si="109">AN37</f>
        <v>0.4</v>
      </c>
      <c r="AP70">
        <f t="shared" si="109"/>
        <v>3.6905896840182781</v>
      </c>
      <c r="AQ70">
        <f t="shared" si="109"/>
        <v>3.9418023883702675</v>
      </c>
      <c r="AR70">
        <f t="shared" si="109"/>
        <v>4.1930150927222583</v>
      </c>
      <c r="AS70">
        <f t="shared" si="109"/>
        <v>4.4442277970742481</v>
      </c>
      <c r="AT70">
        <f t="shared" si="109"/>
        <v>4.6954405014262388</v>
      </c>
      <c r="AU70">
        <f t="shared" si="109"/>
        <v>4.9466532057782278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3.6900369003690034</v>
      </c>
      <c r="BG70">
        <f t="shared" si="108"/>
        <v>4.1322314049586781</v>
      </c>
      <c r="BH70">
        <f t="shared" si="108"/>
        <v>4.4843049327354256</v>
      </c>
      <c r="BI70">
        <f t="shared" si="108"/>
        <v>4.7846889952153111</v>
      </c>
      <c r="BJ70">
        <f t="shared" si="108"/>
        <v>5.0251256281407031</v>
      </c>
      <c r="BK70">
        <f t="shared" si="108"/>
        <v>5.2356020942408374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9"/>
        <v>0.3003003003003003</v>
      </c>
      <c r="AP71">
        <f t="shared" si="108"/>
        <v>3.25027823088781</v>
      </c>
      <c r="AQ71">
        <f t="shared" si="108"/>
        <v>3.5014909352397998</v>
      </c>
      <c r="AR71">
        <f t="shared" si="108"/>
        <v>3.7527036395917905</v>
      </c>
      <c r="AS71">
        <f t="shared" si="108"/>
        <v>4.0039163439437804</v>
      </c>
      <c r="AT71">
        <f t="shared" si="108"/>
        <v>4.2551290482957702</v>
      </c>
      <c r="AU71">
        <f t="shared" si="108"/>
        <v>4.5063417526477609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3.2467532467532467</v>
      </c>
      <c r="BG71">
        <f t="shared" si="108"/>
        <v>3.5842293906810032</v>
      </c>
      <c r="BH71">
        <f t="shared" si="108"/>
        <v>3.8461538461538458</v>
      </c>
      <c r="BI71">
        <f t="shared" si="108"/>
        <v>4.0650406504065044</v>
      </c>
      <c r="BJ71">
        <f t="shared" si="108"/>
        <v>4.2553191489361701</v>
      </c>
      <c r="BK71">
        <f t="shared" si="108"/>
        <v>4.4052863436123344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0.2</v>
      </c>
      <c r="AP72">
        <f t="shared" si="108"/>
        <v>2.8073142991240254</v>
      </c>
      <c r="AQ72">
        <f t="shared" si="108"/>
        <v>3.0585270034760152</v>
      </c>
      <c r="AR72">
        <f t="shared" si="108"/>
        <v>3.309739707828006</v>
      </c>
      <c r="AS72">
        <f t="shared" si="108"/>
        <v>3.5609524121799958</v>
      </c>
      <c r="AT72">
        <f t="shared" si="108"/>
        <v>3.8121651165319852</v>
      </c>
      <c r="AU72">
        <f t="shared" si="108"/>
        <v>4.0633778208839759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2.808988764044944</v>
      </c>
      <c r="BG72">
        <f t="shared" si="108"/>
        <v>3.0303030303030303</v>
      </c>
      <c r="BH72">
        <f t="shared" si="108"/>
        <v>3.2051282051282053</v>
      </c>
      <c r="BI72">
        <f t="shared" si="108"/>
        <v>3.3557046979865772</v>
      </c>
      <c r="BJ72">
        <f t="shared" si="108"/>
        <v>3.4722222222222223</v>
      </c>
      <c r="BK72">
        <f t="shared" si="108"/>
        <v>3.5842293906810032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 t="e">
        <f t="shared" si="109"/>
        <v>#N/A</v>
      </c>
      <c r="AP73" t="e">
        <f t="shared" si="108"/>
        <v>#N/A</v>
      </c>
      <c r="AQ73" t="e">
        <f t="shared" si="108"/>
        <v>#N/A</v>
      </c>
      <c r="AR73" t="e">
        <f t="shared" si="108"/>
        <v>#N/A</v>
      </c>
      <c r="AS73" t="e">
        <f t="shared" si="108"/>
        <v>#N/A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 t="e">
        <f t="shared" si="108"/>
        <v>#N/A</v>
      </c>
      <c r="BG73" t="e">
        <f t="shared" si="108"/>
        <v>#N/A</v>
      </c>
      <c r="BH73" t="e">
        <f t="shared" si="108"/>
        <v>#N/A</v>
      </c>
      <c r="BI73" t="e">
        <f t="shared" si="108"/>
        <v>#N/A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0.17199999999999999</v>
      </c>
      <c r="X81">
        <f t="shared" si="58"/>
        <v>0.17199999999999999</v>
      </c>
      <c r="Y81">
        <f>AS20</f>
        <v>0.19466318445232744</v>
      </c>
      <c r="AA81">
        <f t="shared" ref="AA81:AA95" si="111">AB4-G4</f>
        <v>2.2663184452327456E-2</v>
      </c>
      <c r="AB81">
        <f t="shared" si="54"/>
        <v>2.2663184452327456E-2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0.19900000000000001</v>
      </c>
      <c r="X82">
        <f t="shared" si="58"/>
        <v>0.19900000000000001</v>
      </c>
      <c r="Y82">
        <f t="shared" ref="Y82:Y95" si="113">AS21</f>
        <v>0.2129725634253592</v>
      </c>
      <c r="AA82">
        <f t="shared" si="111"/>
        <v>1.3972563425359186E-2</v>
      </c>
      <c r="AB82">
        <f t="shared" si="54"/>
        <v>1.3972563425359186E-2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0.23499999999999999</v>
      </c>
      <c r="X83">
        <f t="shared" si="58"/>
        <v>0.23499999999999999</v>
      </c>
      <c r="Y83">
        <f t="shared" si="113"/>
        <v>0.23501049877688476</v>
      </c>
      <c r="AA83">
        <f t="shared" si="111"/>
        <v>1.0498776884776406E-5</v>
      </c>
      <c r="AB83">
        <f t="shared" si="54"/>
        <v>1.0498776884776406E-5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0.28799999999999998</v>
      </c>
      <c r="X84">
        <f t="shared" si="58"/>
        <v>0.28799999999999998</v>
      </c>
      <c r="Y84">
        <f t="shared" si="113"/>
        <v>0.26231812354175338</v>
      </c>
      <c r="AA84">
        <f t="shared" si="111"/>
        <v>-2.56818764582466E-2</v>
      </c>
      <c r="AB84">
        <f t="shared" si="54"/>
        <v>-2.56818764582466E-2</v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>
        <f>H4*H20</f>
        <v>0.16500000000000001</v>
      </c>
      <c r="X96">
        <f t="shared" si="115"/>
        <v>0.16500000000000001</v>
      </c>
      <c r="Y96">
        <f>AT20</f>
        <v>0.18558760447201395</v>
      </c>
      <c r="AA96">
        <f t="shared" ref="AA96:AA110" si="116">AC4-H4</f>
        <v>2.0587604472013937E-2</v>
      </c>
      <c r="AB96">
        <f t="shared" si="114"/>
        <v>2.0587604472013937E-2</v>
      </c>
      <c r="AC96">
        <v>3</v>
      </c>
    </row>
    <row r="97" spans="23:29">
      <c r="W97">
        <f t="shared" ref="W97:W110" si="117">H5*H21</f>
        <v>0.191</v>
      </c>
      <c r="X97">
        <f t="shared" si="115"/>
        <v>0.191</v>
      </c>
      <c r="Y97">
        <f t="shared" ref="Y97:Y110" si="118">AT21</f>
        <v>0.20215688434190038</v>
      </c>
      <c r="AA97">
        <f t="shared" si="116"/>
        <v>1.1156884341900375E-2</v>
      </c>
      <c r="AB97">
        <f t="shared" si="114"/>
        <v>1.1156884341900375E-2</v>
      </c>
      <c r="AC97">
        <v>3</v>
      </c>
    </row>
    <row r="98" spans="23:29">
      <c r="W98">
        <f t="shared" si="117"/>
        <v>0.22700000000000001</v>
      </c>
      <c r="X98">
        <f t="shared" si="115"/>
        <v>0.22700000000000001</v>
      </c>
      <c r="Y98">
        <f t="shared" si="118"/>
        <v>0.22190948997874757</v>
      </c>
      <c r="AA98">
        <f t="shared" si="116"/>
        <v>-5.0905100212524368E-3</v>
      </c>
      <c r="AB98">
        <f t="shared" si="114"/>
        <v>-5.0905100212524368E-3</v>
      </c>
      <c r="AC98">
        <v>3</v>
      </c>
    </row>
    <row r="99" spans="23:29">
      <c r="W99">
        <f t="shared" si="117"/>
        <v>0.27900000000000003</v>
      </c>
      <c r="X99">
        <f t="shared" si="115"/>
        <v>0.27900000000000003</v>
      </c>
      <c r="Y99">
        <f t="shared" si="118"/>
        <v>0.24610066897063806</v>
      </c>
      <c r="AA99">
        <f t="shared" si="116"/>
        <v>-3.2899331029361961E-2</v>
      </c>
      <c r="AB99">
        <f t="shared" si="114"/>
        <v>-3.2899331029361961E-2</v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3.2199187878049129E-4</v>
      </c>
      <c r="BW1" t="s">
        <v>38</v>
      </c>
      <c r="CN1" t="s">
        <v>35</v>
      </c>
      <c r="CQ1" t="s">
        <v>40</v>
      </c>
      <c r="CR1">
        <f>SUM(CN4:DC18)</f>
        <v>0.33630413517682473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2.376758459931255</v>
      </c>
      <c r="T4">
        <f>'Raw data and fitting summary'!F43</f>
        <v>0.51916204517117204</v>
      </c>
      <c r="U4">
        <f>'Raw data and fitting summary'!H43</f>
        <v>5.6887278371203056</v>
      </c>
      <c r="V4">
        <f>'Raw data and fitting summary'!I43</f>
        <v>1932298.2653278797</v>
      </c>
      <c r="X4">
        <f>($T$4*B4/((B4*(1+$C$3/$V$4))+$S$4*(1+$C$3/$U$4)))*C20</f>
        <v>0.23723586755999621</v>
      </c>
      <c r="Y4">
        <f>($T$4*B4/((B4*(1+$D$3/$V$4))+$S$4*(1+$D$3/$U$4)))*D20</f>
        <v>0.21656291637214931</v>
      </c>
      <c r="Z4">
        <f>($T$4*B4/((B4*(1+$E$3/$V$4))+$S$4*(1+$E$3/$U$4)))*E20</f>
        <v>0.19920408924481348</v>
      </c>
      <c r="AA4">
        <f>($T$4*B4/((B4*(1+$F$3/$V$4))+$S$4*(1+$F$3/$U$4)))*F20</f>
        <v>0.18442158422186031</v>
      </c>
      <c r="AB4">
        <f>($T$4*B4/((B4*(1+$G$3/$V$4))+$S$4*(1+$G$3/$U$4)))*G20</f>
        <v>0.17168147307410658</v>
      </c>
      <c r="AC4">
        <f>($T$4*B4/((B4*(1+$H$3/$V$4))+$S$4*(1+$H$3/$U$4)))*H20</f>
        <v>0.1605878321674698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0.23723586755999621</v>
      </c>
      <c r="AP4">
        <f t="shared" ref="AP4:BD18" si="4">IFERROR(Y4, 0)</f>
        <v>0.21656291637214931</v>
      </c>
      <c r="AQ4">
        <f t="shared" si="4"/>
        <v>0.19920408924481348</v>
      </c>
      <c r="AR4">
        <f t="shared" si="4"/>
        <v>0.18442158422186031</v>
      </c>
      <c r="AS4">
        <f t="shared" si="4"/>
        <v>0.17168147307410658</v>
      </c>
      <c r="AT4">
        <f t="shared" si="4"/>
        <v>0.1605878321674698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2.2696957905896444E-5</v>
      </c>
      <c r="BG4">
        <f>(D4-AP4)^2</f>
        <v>1.2694373074929605E-5</v>
      </c>
      <c r="BH4">
        <f t="shared" ref="BH4:BU18" si="5">(E4-AQ4)^2</f>
        <v>1.7674366378356287E-5</v>
      </c>
      <c r="BI4">
        <f t="shared" si="5"/>
        <v>5.8640701435628145E-6</v>
      </c>
      <c r="BJ4">
        <f t="shared" si="5"/>
        <v>1.0145940251910155E-7</v>
      </c>
      <c r="BK4">
        <f t="shared" si="5"/>
        <v>1.9467224982414296E-5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2.00818387582095E-2</v>
      </c>
      <c r="BX4">
        <f t="shared" ref="BX4:CL18" si="6">ABS((AP4-D4)/AP4)</f>
        <v>1.6452107460663626E-2</v>
      </c>
      <c r="BY4">
        <f t="shared" si="6"/>
        <v>2.1104432447904317E-2</v>
      </c>
      <c r="BZ4">
        <f t="shared" si="6"/>
        <v>1.3130698513830851E-2</v>
      </c>
      <c r="CA4">
        <f t="shared" si="6"/>
        <v>1.8553366312037088E-3</v>
      </c>
      <c r="CB4">
        <f t="shared" si="6"/>
        <v>2.7475106756089437E-2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2.00818387582095E-2</v>
      </c>
      <c r="CO4">
        <f t="shared" ref="CO4:DC18" si="7">IFERROR(BX4, 0)</f>
        <v>1.6452107460663626E-2</v>
      </c>
      <c r="CP4">
        <f t="shared" si="7"/>
        <v>2.1104432447904317E-2</v>
      </c>
      <c r="CQ4">
        <f t="shared" si="7"/>
        <v>1.3130698513830851E-2</v>
      </c>
      <c r="CR4">
        <f t="shared" si="7"/>
        <v>1.8553366312037088E-3</v>
      </c>
      <c r="CS4">
        <f t="shared" si="7"/>
        <v>2.7475106756089437E-2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0.26614094661276833</v>
      </c>
      <c r="Y5">
        <f t="shared" ref="Y5:Y18" si="9">($T$4*B5/((B5*(1+$D$3/$V$4))+$S$4*(1+$D$3/$U$4)))*D21</f>
        <v>0.24513931844626682</v>
      </c>
      <c r="Z5">
        <f t="shared" ref="Z5:Z18" si="10">($T$4*B5/((B5*(1+$E$3/$V$4))+$S$4*(1+$E$3/$U$4)))*E21</f>
        <v>0.22720981140971652</v>
      </c>
      <c r="AA5">
        <f t="shared" ref="AA5:AA18" si="11">($T$4*B5/((B5*(1+$F$3/$V$4))+$S$4*(1+$F$3/$U$4)))*F21</f>
        <v>0.21172428246128605</v>
      </c>
      <c r="AB5">
        <f t="shared" ref="AB5:AB18" si="12">($T$4*B5/((B5*(1+$G$3/$V$4))+$S$4*(1+$G$3/$U$4)))*G21</f>
        <v>0.19821490687829552</v>
      </c>
      <c r="AC5">
        <f t="shared" ref="AC5:AC18" si="13">($T$4*B5/((B5*(1+$H$3/$V$4))+$S$4*(1+$H$3/$U$4)))*H21</f>
        <v>0.18632609928880112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0.26614094661276833</v>
      </c>
      <c r="AP5">
        <f t="shared" si="4"/>
        <v>0.24513931844626682</v>
      </c>
      <c r="AQ5">
        <f t="shared" si="4"/>
        <v>0.22720981140971652</v>
      </c>
      <c r="AR5">
        <f t="shared" si="4"/>
        <v>0.21172428246128605</v>
      </c>
      <c r="AS5">
        <f t="shared" si="4"/>
        <v>0.19821490687829552</v>
      </c>
      <c r="AT5">
        <f t="shared" si="4"/>
        <v>0.18632609928880112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2.3610399819967792E-5</v>
      </c>
      <c r="BG5">
        <f t="shared" si="25"/>
        <v>9.8553203070711901E-6</v>
      </c>
      <c r="BH5">
        <f t="shared" si="5"/>
        <v>1.772251210537938E-5</v>
      </c>
      <c r="BI5">
        <f t="shared" si="5"/>
        <v>7.4217149288708299E-6</v>
      </c>
      <c r="BJ5">
        <f t="shared" si="5"/>
        <v>6.1637120974770785E-7</v>
      </c>
      <c r="BK5">
        <f t="shared" si="5"/>
        <v>2.1845347858145455E-5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1.825744384347424E-2</v>
      </c>
      <c r="BX5">
        <f t="shared" si="6"/>
        <v>1.2806262439515399E-2</v>
      </c>
      <c r="BY5">
        <f t="shared" si="6"/>
        <v>1.8528299388115631E-2</v>
      </c>
      <c r="BZ5">
        <f t="shared" si="6"/>
        <v>1.2867123362593975E-2</v>
      </c>
      <c r="CA5">
        <f t="shared" si="6"/>
        <v>3.9608177511419136E-3</v>
      </c>
      <c r="CB5">
        <f t="shared" si="6"/>
        <v>2.5084519715911881E-2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1.825744384347424E-2</v>
      </c>
      <c r="CO5">
        <f t="shared" si="7"/>
        <v>1.2806262439515399E-2</v>
      </c>
      <c r="CP5">
        <f t="shared" si="7"/>
        <v>1.8528299388115631E-2</v>
      </c>
      <c r="CQ5">
        <f t="shared" si="7"/>
        <v>1.2867123362593975E-2</v>
      </c>
      <c r="CR5">
        <f t="shared" si="7"/>
        <v>3.9608177511419136E-3</v>
      </c>
      <c r="CS5">
        <f t="shared" si="7"/>
        <v>2.5084519715911881E-2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0.30294073641953806</v>
      </c>
      <c r="Y6">
        <f t="shared" si="9"/>
        <v>0.28227483496565375</v>
      </c>
      <c r="Z6">
        <f t="shared" si="10"/>
        <v>0.26424843117911168</v>
      </c>
      <c r="AA6">
        <f t="shared" si="11"/>
        <v>0.2483861958443927</v>
      </c>
      <c r="AB6">
        <f t="shared" si="12"/>
        <v>0.23432046838954476</v>
      </c>
      <c r="AC6">
        <f t="shared" si="13"/>
        <v>0.22176240516780271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0.30294073641953806</v>
      </c>
      <c r="AP6">
        <f t="shared" si="4"/>
        <v>0.28227483496565375</v>
      </c>
      <c r="AQ6">
        <f t="shared" si="4"/>
        <v>0.26424843117911168</v>
      </c>
      <c r="AR6">
        <f t="shared" si="4"/>
        <v>0.2483861958443927</v>
      </c>
      <c r="AS6">
        <f t="shared" si="4"/>
        <v>0.23432046838954476</v>
      </c>
      <c r="AT6">
        <f t="shared" si="4"/>
        <v>0.22176240516780271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2.5596147976588536E-5</v>
      </c>
      <c r="BG6">
        <f t="shared" si="25"/>
        <v>1.0724544052268252E-5</v>
      </c>
      <c r="BH6">
        <f t="shared" si="5"/>
        <v>1.8049167483648149E-5</v>
      </c>
      <c r="BI6">
        <f t="shared" si="5"/>
        <v>5.6939306077970017E-6</v>
      </c>
      <c r="BJ6">
        <f t="shared" si="5"/>
        <v>4.6176320960787184E-7</v>
      </c>
      <c r="BK6">
        <f t="shared" si="5"/>
        <v>2.7432399626259816E-5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1.6700505980996358E-2</v>
      </c>
      <c r="BX6">
        <f t="shared" si="6"/>
        <v>1.1601583138122103E-2</v>
      </c>
      <c r="BY6">
        <f t="shared" si="6"/>
        <v>1.6077413062225578E-2</v>
      </c>
      <c r="BZ6">
        <f t="shared" si="6"/>
        <v>9.6067973354187122E-3</v>
      </c>
      <c r="CA6">
        <f t="shared" si="6"/>
        <v>2.9000096113052385E-3</v>
      </c>
      <c r="CB6">
        <f t="shared" si="6"/>
        <v>2.3618046657791807E-2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1.6700505980996358E-2</v>
      </c>
      <c r="CO6">
        <f t="shared" si="7"/>
        <v>1.1601583138122103E-2</v>
      </c>
      <c r="CP6">
        <f t="shared" si="7"/>
        <v>1.6077413062225578E-2</v>
      </c>
      <c r="CQ6">
        <f t="shared" si="7"/>
        <v>9.6067973354187122E-3</v>
      </c>
      <c r="CR6">
        <f t="shared" si="7"/>
        <v>2.9000096113052385E-3</v>
      </c>
      <c r="CS6">
        <f t="shared" si="7"/>
        <v>2.3618046657791807E-2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0.3518903648473331</v>
      </c>
      <c r="Y7">
        <f t="shared" si="9"/>
        <v>0.33302834418455673</v>
      </c>
      <c r="Z7">
        <f t="shared" si="10"/>
        <v>0.31608553341705048</v>
      </c>
      <c r="AA7">
        <f t="shared" si="11"/>
        <v>0.30078319405778275</v>
      </c>
      <c r="AB7">
        <f t="shared" si="12"/>
        <v>0.28689407231510683</v>
      </c>
      <c r="AC7">
        <f t="shared" si="13"/>
        <v>0.27423103684120331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0.3518903648473331</v>
      </c>
      <c r="AP7">
        <f t="shared" si="4"/>
        <v>0.33302834418455673</v>
      </c>
      <c r="AQ7">
        <f t="shared" si="4"/>
        <v>0.31608553341705048</v>
      </c>
      <c r="AR7">
        <f t="shared" si="4"/>
        <v>0.30078319405778275</v>
      </c>
      <c r="AS7">
        <f t="shared" si="4"/>
        <v>0.28689407231510683</v>
      </c>
      <c r="AT7">
        <f t="shared" si="4"/>
        <v>0.27423103684120331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1.6889101088035326E-5</v>
      </c>
      <c r="BG7">
        <f t="shared" si="25"/>
        <v>9.1708685001385011E-6</v>
      </c>
      <c r="BH7">
        <f t="shared" si="5"/>
        <v>1.669158330183617E-5</v>
      </c>
      <c r="BI7">
        <f t="shared" si="5"/>
        <v>7.7461691632773073E-6</v>
      </c>
      <c r="BJ7">
        <f t="shared" si="5"/>
        <v>1.2230760442131198E-6</v>
      </c>
      <c r="BK7">
        <f t="shared" si="5"/>
        <v>2.2743009609960321E-5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1.167873736596862E-2</v>
      </c>
      <c r="BX7">
        <f t="shared" si="6"/>
        <v>9.0933526753460957E-3</v>
      </c>
      <c r="BY7">
        <f t="shared" si="6"/>
        <v>1.292540462982826E-2</v>
      </c>
      <c r="BZ7">
        <f t="shared" si="6"/>
        <v>9.2531568012011161E-3</v>
      </c>
      <c r="CA7">
        <f t="shared" si="6"/>
        <v>3.854829331149323E-3</v>
      </c>
      <c r="CB7">
        <f t="shared" si="6"/>
        <v>1.7390311518817023E-2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1.167873736596862E-2</v>
      </c>
      <c r="CO7">
        <f t="shared" si="7"/>
        <v>9.0933526753460957E-3</v>
      </c>
      <c r="CP7">
        <f t="shared" si="7"/>
        <v>1.292540462982826E-2</v>
      </c>
      <c r="CQ7">
        <f t="shared" si="7"/>
        <v>9.2531568012011161E-3</v>
      </c>
      <c r="CR7">
        <f t="shared" si="7"/>
        <v>3.854829331149323E-3</v>
      </c>
      <c r="CS7">
        <f t="shared" si="7"/>
        <v>1.7390311518817023E-2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3.2199187878049129E-4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0.33630413517682473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0.23723586755999621</v>
      </c>
      <c r="AP20">
        <f t="shared" ref="AP20:BD34" si="30">IFERROR(Y4, NA())</f>
        <v>0.21656291637214931</v>
      </c>
      <c r="AQ20">
        <f t="shared" si="30"/>
        <v>0.19920408924481348</v>
      </c>
      <c r="AR20">
        <f t="shared" si="30"/>
        <v>0.18442158422186031</v>
      </c>
      <c r="AS20">
        <f t="shared" si="30"/>
        <v>0.17168147307410658</v>
      </c>
      <c r="AT20">
        <f t="shared" si="30"/>
        <v>0.1605878321674698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0.24199999999999999</v>
      </c>
      <c r="BF20">
        <f t="shared" ref="BF20:BF34" si="32">IFERROR(AP52,NA())</f>
        <v>0.21299999999999999</v>
      </c>
      <c r="BG20">
        <f t="shared" ref="BG20:BG34" si="33">IFERROR(AQ52,NA())</f>
        <v>0.19500000000000001</v>
      </c>
      <c r="BH20">
        <f t="shared" ref="BH20:BH34" si="34">IFERROR(AR52,NA())</f>
        <v>0.182</v>
      </c>
      <c r="BI20">
        <f t="shared" ref="BI20:BI34" si="35">IFERROR(AS52,NA())</f>
        <v>0.17199999999999999</v>
      </c>
      <c r="BJ20">
        <f t="shared" ref="BJ20:BJ34" si="36">IFERROR(AT52,NA())</f>
        <v>0.16500000000000001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0.24199999999999999</v>
      </c>
      <c r="X21">
        <f>IFERROR(W21, NA())</f>
        <v>0.24199999999999999</v>
      </c>
      <c r="Y21">
        <f>AO20</f>
        <v>0.23723586755999621</v>
      </c>
      <c r="AA21">
        <f t="shared" ref="AA21:AA35" si="49">X4-C4</f>
        <v>-4.7641324400037877E-3</v>
      </c>
      <c r="AB21">
        <f>IFERROR(AA21,"")</f>
        <v>-4.7641324400037877E-3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0.26614094661276833</v>
      </c>
      <c r="AP21">
        <f t="shared" si="30"/>
        <v>0.24513931844626682</v>
      </c>
      <c r="AQ21">
        <f t="shared" si="30"/>
        <v>0.22720981140971652</v>
      </c>
      <c r="AR21">
        <f t="shared" si="30"/>
        <v>0.21172428246128605</v>
      </c>
      <c r="AS21">
        <f t="shared" si="30"/>
        <v>0.19821490687829552</v>
      </c>
      <c r="AT21">
        <f t="shared" si="30"/>
        <v>0.18632609928880112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2"/>
        <v>0.24199999999999999</v>
      </c>
      <c r="BG21">
        <f t="shared" si="33"/>
        <v>0.223</v>
      </c>
      <c r="BH21">
        <f t="shared" si="34"/>
        <v>0.20899999999999999</v>
      </c>
      <c r="BI21">
        <f t="shared" si="35"/>
        <v>0.19900000000000001</v>
      </c>
      <c r="BJ21">
        <f t="shared" si="36"/>
        <v>0.191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0.27100000000000002</v>
      </c>
      <c r="X22">
        <f>IFERROR(W22, NA())</f>
        <v>0.27100000000000002</v>
      </c>
      <c r="Y22">
        <f t="shared" ref="Y22:Y34" si="53">AO21</f>
        <v>0.26614094661276833</v>
      </c>
      <c r="AA22">
        <f t="shared" si="49"/>
        <v>-4.8590533872316932E-3</v>
      </c>
      <c r="AB22">
        <f t="shared" ref="AB22:AB85" si="54">IFERROR(AA22,"")</f>
        <v>-4.8590533872316932E-3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0.30294073641953806</v>
      </c>
      <c r="AP22">
        <f t="shared" si="30"/>
        <v>0.28227483496565375</v>
      </c>
      <c r="AQ22">
        <f t="shared" si="30"/>
        <v>0.26424843117911168</v>
      </c>
      <c r="AR22">
        <f t="shared" si="30"/>
        <v>0.2483861958443927</v>
      </c>
      <c r="AS22">
        <f t="shared" si="30"/>
        <v>0.23432046838954476</v>
      </c>
      <c r="AT22">
        <f t="shared" si="30"/>
        <v>0.22176240516780271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2"/>
        <v>0.27900000000000003</v>
      </c>
      <c r="BG22">
        <f t="shared" si="33"/>
        <v>0.26</v>
      </c>
      <c r="BH22">
        <f t="shared" si="34"/>
        <v>0.246</v>
      </c>
      <c r="BI22">
        <f t="shared" si="35"/>
        <v>0.23499999999999999</v>
      </c>
      <c r="BJ22">
        <f t="shared" si="36"/>
        <v>0.22700000000000001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0.308</v>
      </c>
      <c r="X23">
        <f>IFERROR(W23, NA())</f>
        <v>0.308</v>
      </c>
      <c r="Y23">
        <f t="shared" si="53"/>
        <v>0.30294073641953806</v>
      </c>
      <c r="AA23">
        <f t="shared" si="49"/>
        <v>-5.0592635804619368E-3</v>
      </c>
      <c r="AB23">
        <f t="shared" si="54"/>
        <v>-5.0592635804619368E-3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0.3518903648473331</v>
      </c>
      <c r="AP23">
        <f t="shared" si="30"/>
        <v>0.33302834418455673</v>
      </c>
      <c r="AQ23">
        <f t="shared" si="30"/>
        <v>0.31608553341705048</v>
      </c>
      <c r="AR23">
        <f t="shared" si="30"/>
        <v>0.30078319405778275</v>
      </c>
      <c r="AS23">
        <f t="shared" si="30"/>
        <v>0.28689407231510683</v>
      </c>
      <c r="AT23">
        <f t="shared" si="30"/>
        <v>0.27423103684120331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2"/>
        <v>0.33</v>
      </c>
      <c r="BG23">
        <f t="shared" si="33"/>
        <v>0.312</v>
      </c>
      <c r="BH23">
        <f t="shared" si="34"/>
        <v>0.29799999999999999</v>
      </c>
      <c r="BI23">
        <f t="shared" si="35"/>
        <v>0.28799999999999998</v>
      </c>
      <c r="BJ23">
        <f t="shared" si="36"/>
        <v>0.27900000000000003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0.35599999999999998</v>
      </c>
      <c r="X24">
        <f>IFERROR(W24, NA())</f>
        <v>0.35599999999999998</v>
      </c>
      <c r="Y24">
        <f t="shared" si="53"/>
        <v>0.3518903648473331</v>
      </c>
      <c r="AA24">
        <f t="shared" si="49"/>
        <v>-4.1096351526668795E-3</v>
      </c>
      <c r="AB24">
        <f t="shared" si="54"/>
        <v>-4.1096351526668795E-3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0.21299999999999999</v>
      </c>
      <c r="X36">
        <f t="shared" si="58"/>
        <v>0.21299999999999999</v>
      </c>
      <c r="Y36">
        <f>AP20</f>
        <v>0.21656291637214931</v>
      </c>
      <c r="AA36">
        <f t="shared" ref="AA36:AA50" si="69">Y4-D4</f>
        <v>3.5629163721493107E-3</v>
      </c>
      <c r="AB36">
        <f t="shared" si="54"/>
        <v>3.5629163721493107E-3</v>
      </c>
      <c r="AC36">
        <v>4</v>
      </c>
      <c r="AN36">
        <f t="shared" ref="AN36:AN50" si="70">1/AN20</f>
        <v>0.5</v>
      </c>
      <c r="AO36">
        <f t="shared" ref="AO36:BT44" si="71">1/AO20</f>
        <v>4.2152142097446674</v>
      </c>
      <c r="AP36">
        <f t="shared" si="71"/>
        <v>4.6175957396212972</v>
      </c>
      <c r="AQ36">
        <f t="shared" si="71"/>
        <v>5.0199772694979261</v>
      </c>
      <c r="AR36">
        <f t="shared" si="71"/>
        <v>5.4223587993745559</v>
      </c>
      <c r="AS36">
        <f t="shared" si="71"/>
        <v>5.8247403292511848</v>
      </c>
      <c r="AT36">
        <f t="shared" si="71"/>
        <v>6.2271218591278146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4.1322314049586781</v>
      </c>
      <c r="BF36">
        <f t="shared" si="71"/>
        <v>4.694835680751174</v>
      </c>
      <c r="BG36">
        <f t="shared" si="71"/>
        <v>5.1282051282051277</v>
      </c>
      <c r="BH36">
        <f t="shared" si="71"/>
        <v>5.4945054945054945</v>
      </c>
      <c r="BI36">
        <f t="shared" si="71"/>
        <v>5.8139534883720936</v>
      </c>
      <c r="BJ36">
        <f t="shared" si="71"/>
        <v>6.0606060606060606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0.24199999999999999</v>
      </c>
      <c r="X37">
        <f t="shared" si="58"/>
        <v>0.24199999999999999</v>
      </c>
      <c r="Y37">
        <f t="shared" ref="Y37:Y49" si="72">AP21</f>
        <v>0.24513931844626682</v>
      </c>
      <c r="AA37">
        <f t="shared" si="69"/>
        <v>3.1393184462668311E-3</v>
      </c>
      <c r="AB37">
        <f t="shared" si="54"/>
        <v>3.1393184462668311E-3</v>
      </c>
      <c r="AC37">
        <v>4</v>
      </c>
      <c r="AN37">
        <f t="shared" si="70"/>
        <v>0.4</v>
      </c>
      <c r="AO37">
        <f t="shared" ref="AO37:BC37" si="73">1/AO21</f>
        <v>3.7574075418578383</v>
      </c>
      <c r="AP37">
        <f t="shared" si="73"/>
        <v>4.0793129651259692</v>
      </c>
      <c r="AQ37">
        <f t="shared" si="73"/>
        <v>4.4012183883941001</v>
      </c>
      <c r="AR37">
        <f t="shared" si="73"/>
        <v>4.7231238116622301</v>
      </c>
      <c r="AS37">
        <f t="shared" si="73"/>
        <v>5.0450292349303609</v>
      </c>
      <c r="AT37">
        <f t="shared" si="73"/>
        <v>5.3669346581984918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3.6900369003690034</v>
      </c>
      <c r="BF37">
        <f t="shared" si="71"/>
        <v>4.1322314049586781</v>
      </c>
      <c r="BG37">
        <f t="shared" si="71"/>
        <v>4.4843049327354256</v>
      </c>
      <c r="BH37">
        <f t="shared" si="71"/>
        <v>4.7846889952153111</v>
      </c>
      <c r="BI37">
        <f t="shared" si="71"/>
        <v>5.0251256281407031</v>
      </c>
      <c r="BJ37">
        <f t="shared" si="71"/>
        <v>5.2356020942408374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0.27900000000000003</v>
      </c>
      <c r="X38">
        <f t="shared" si="58"/>
        <v>0.27900000000000003</v>
      </c>
      <c r="Y38">
        <f t="shared" si="72"/>
        <v>0.28227483496565375</v>
      </c>
      <c r="AA38">
        <f t="shared" si="69"/>
        <v>3.2748349656537279E-3</v>
      </c>
      <c r="AB38">
        <f t="shared" si="54"/>
        <v>3.2748349656537279E-3</v>
      </c>
      <c r="AC38">
        <v>4</v>
      </c>
      <c r="AN38">
        <f t="shared" si="70"/>
        <v>0.3003003003003003</v>
      </c>
      <c r="AO38">
        <f t="shared" si="71"/>
        <v>3.3009756687694689</v>
      </c>
      <c r="AP38">
        <f t="shared" si="71"/>
        <v>3.5426466554189169</v>
      </c>
      <c r="AQ38">
        <f t="shared" si="71"/>
        <v>3.7843176420683631</v>
      </c>
      <c r="AR38">
        <f t="shared" si="71"/>
        <v>4.0259886287178102</v>
      </c>
      <c r="AS38">
        <f t="shared" si="71"/>
        <v>4.2676596153672568</v>
      </c>
      <c r="AT38">
        <f t="shared" si="71"/>
        <v>4.5093306020167034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3.2467532467532467</v>
      </c>
      <c r="BF38">
        <f t="shared" si="71"/>
        <v>3.5842293906810032</v>
      </c>
      <c r="BG38">
        <f t="shared" si="71"/>
        <v>3.8461538461538458</v>
      </c>
      <c r="BH38">
        <f t="shared" si="71"/>
        <v>4.0650406504065044</v>
      </c>
      <c r="BI38">
        <f t="shared" si="71"/>
        <v>4.2553191489361701</v>
      </c>
      <c r="BJ38">
        <f t="shared" si="71"/>
        <v>4.4052863436123344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0.33</v>
      </c>
      <c r="X39">
        <f t="shared" si="58"/>
        <v>0.33</v>
      </c>
      <c r="Y39">
        <f t="shared" si="72"/>
        <v>0.33302834418455673</v>
      </c>
      <c r="AA39">
        <f t="shared" si="69"/>
        <v>3.0283441845567194E-3</v>
      </c>
      <c r="AB39">
        <f t="shared" si="54"/>
        <v>3.0283441845567194E-3</v>
      </c>
      <c r="AC39">
        <v>4</v>
      </c>
      <c r="AN39">
        <f t="shared" si="70"/>
        <v>0.2</v>
      </c>
      <c r="AO39">
        <f t="shared" si="71"/>
        <v>2.8417942060841814</v>
      </c>
      <c r="AP39">
        <f t="shared" si="71"/>
        <v>3.0027474161353149</v>
      </c>
      <c r="AQ39">
        <f t="shared" si="71"/>
        <v>3.163700626186448</v>
      </c>
      <c r="AR39">
        <f t="shared" si="71"/>
        <v>3.3246538362375802</v>
      </c>
      <c r="AS39">
        <f t="shared" si="71"/>
        <v>3.4856070462887132</v>
      </c>
      <c r="AT39">
        <f t="shared" si="71"/>
        <v>3.6465602563398458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2.808988764044944</v>
      </c>
      <c r="BF39">
        <f t="shared" si="71"/>
        <v>3.0303030303030303</v>
      </c>
      <c r="BG39">
        <f t="shared" si="71"/>
        <v>3.2051282051282053</v>
      </c>
      <c r="BH39">
        <f t="shared" si="71"/>
        <v>3.3557046979865772</v>
      </c>
      <c r="BI39">
        <f t="shared" si="71"/>
        <v>3.4722222222222223</v>
      </c>
      <c r="BJ39">
        <f t="shared" si="71"/>
        <v>3.5842293906810032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0.19500000000000001</v>
      </c>
      <c r="X51">
        <f t="shared" si="58"/>
        <v>0.19500000000000001</v>
      </c>
      <c r="Y51">
        <f>AQ20</f>
        <v>0.19920408924481348</v>
      </c>
      <c r="AA51">
        <f t="shared" ref="AA51:AA65" si="75">Z4-E4</f>
        <v>4.2040892448134692E-3</v>
      </c>
      <c r="AB51">
        <f t="shared" si="54"/>
        <v>4.2040892448134692E-3</v>
      </c>
      <c r="AC51">
        <v>4</v>
      </c>
    </row>
    <row r="52" spans="23:72">
      <c r="W52">
        <f t="shared" ref="W52:W65" si="76">E5*E21</f>
        <v>0.223</v>
      </c>
      <c r="X52">
        <f t="shared" si="58"/>
        <v>0.223</v>
      </c>
      <c r="Y52">
        <f t="shared" ref="Y52:Y65" si="77">AQ21</f>
        <v>0.22720981140971652</v>
      </c>
      <c r="AA52">
        <f t="shared" si="75"/>
        <v>4.2098114097165185E-3</v>
      </c>
      <c r="AB52">
        <f t="shared" si="54"/>
        <v>4.2098114097165185E-3</v>
      </c>
      <c r="AC52">
        <v>4</v>
      </c>
      <c r="AO52">
        <f t="shared" ref="AO52:AO66" si="78">C4*C20</f>
        <v>0.24199999999999999</v>
      </c>
      <c r="AP52">
        <f t="shared" ref="AP52:AP66" si="79">D4*D20</f>
        <v>0.21299999999999999</v>
      </c>
      <c r="AQ52">
        <f t="shared" ref="AQ52:AQ66" si="80">E4*E20</f>
        <v>0.19500000000000001</v>
      </c>
      <c r="AR52">
        <f t="shared" ref="AR52:AR66" si="81">F4*F20</f>
        <v>0.182</v>
      </c>
      <c r="AS52">
        <f t="shared" ref="AS52:AS66" si="82">G4*G20</f>
        <v>0.17199999999999999</v>
      </c>
      <c r="AT52">
        <f t="shared" ref="AT52:AT66" si="83">H4*H20</f>
        <v>0.16500000000000001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0.26</v>
      </c>
      <c r="X53">
        <f t="shared" si="58"/>
        <v>0.26</v>
      </c>
      <c r="Y53">
        <f t="shared" si="77"/>
        <v>0.26424843117911168</v>
      </c>
      <c r="AA53">
        <f t="shared" si="75"/>
        <v>4.2484311791116669E-3</v>
      </c>
      <c r="AB53">
        <f t="shared" si="54"/>
        <v>4.2484311791116669E-3</v>
      </c>
      <c r="AC53">
        <v>4</v>
      </c>
      <c r="AO53">
        <f t="shared" si="78"/>
        <v>0.27100000000000002</v>
      </c>
      <c r="AP53">
        <f t="shared" si="79"/>
        <v>0.24199999999999999</v>
      </c>
      <c r="AQ53">
        <f t="shared" si="80"/>
        <v>0.223</v>
      </c>
      <c r="AR53">
        <f t="shared" si="81"/>
        <v>0.20899999999999999</v>
      </c>
      <c r="AS53">
        <f t="shared" si="82"/>
        <v>0.19900000000000001</v>
      </c>
      <c r="AT53">
        <f t="shared" si="83"/>
        <v>0.191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0.312</v>
      </c>
      <c r="X54">
        <f t="shared" si="58"/>
        <v>0.312</v>
      </c>
      <c r="Y54">
        <f t="shared" si="77"/>
        <v>0.31608553341705048</v>
      </c>
      <c r="AA54">
        <f t="shared" si="75"/>
        <v>4.0855334170504798E-3</v>
      </c>
      <c r="AB54">
        <f t="shared" si="54"/>
        <v>4.0855334170504798E-3</v>
      </c>
      <c r="AC54">
        <v>4</v>
      </c>
      <c r="AO54">
        <f t="shared" si="78"/>
        <v>0.308</v>
      </c>
      <c r="AP54">
        <f t="shared" si="79"/>
        <v>0.27900000000000003</v>
      </c>
      <c r="AQ54">
        <f t="shared" si="80"/>
        <v>0.26</v>
      </c>
      <c r="AR54">
        <f t="shared" si="81"/>
        <v>0.246</v>
      </c>
      <c r="AS54">
        <f t="shared" si="82"/>
        <v>0.23499999999999999</v>
      </c>
      <c r="AT54">
        <f t="shared" si="83"/>
        <v>0.22700000000000001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0.35599999999999998</v>
      </c>
      <c r="AP55">
        <f t="shared" si="79"/>
        <v>0.33</v>
      </c>
      <c r="AQ55">
        <f t="shared" si="80"/>
        <v>0.312</v>
      </c>
      <c r="AR55">
        <f t="shared" si="81"/>
        <v>0.29799999999999999</v>
      </c>
      <c r="AS55">
        <f t="shared" si="82"/>
        <v>0.28799999999999998</v>
      </c>
      <c r="AT55">
        <f t="shared" si="83"/>
        <v>0.27900000000000003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0.182</v>
      </c>
      <c r="X66">
        <f t="shared" si="58"/>
        <v>0.182</v>
      </c>
      <c r="Y66">
        <f>AR20</f>
        <v>0.18442158422186031</v>
      </c>
      <c r="AA66">
        <f t="shared" ref="AA66:AA80" si="94">AA4-F4</f>
        <v>2.4215842218603123E-3</v>
      </c>
      <c r="AB66">
        <f t="shared" si="54"/>
        <v>2.4215842218603123E-3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0.20899999999999999</v>
      </c>
      <c r="X67">
        <f t="shared" si="58"/>
        <v>0.20899999999999999</v>
      </c>
      <c r="Y67">
        <f t="shared" ref="Y67:Y80" si="96">AR21</f>
        <v>0.21172428246128605</v>
      </c>
      <c r="AA67">
        <f t="shared" si="94"/>
        <v>2.7242824612860594E-3</v>
      </c>
      <c r="AB67">
        <f t="shared" si="54"/>
        <v>2.7242824612860594E-3</v>
      </c>
      <c r="AC67">
        <v>4</v>
      </c>
    </row>
    <row r="68" spans="23:74" ht="15" thickBot="1">
      <c r="W68">
        <f t="shared" si="95"/>
        <v>0.246</v>
      </c>
      <c r="X68">
        <f t="shared" si="58"/>
        <v>0.246</v>
      </c>
      <c r="Y68">
        <f t="shared" si="96"/>
        <v>0.2483861958443927</v>
      </c>
      <c r="AA68">
        <f t="shared" si="94"/>
        <v>2.3861958443927023E-3</v>
      </c>
      <c r="AB68">
        <f t="shared" si="54"/>
        <v>2.3861958443927023E-3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1</v>
      </c>
      <c r="AR68" s="76">
        <f t="shared" si="97"/>
        <v>2</v>
      </c>
      <c r="AS68" s="76">
        <f t="shared" si="97"/>
        <v>3</v>
      </c>
      <c r="AT68" s="76">
        <f t="shared" si="97"/>
        <v>4</v>
      </c>
      <c r="AU68" s="76">
        <f t="shared" si="97"/>
        <v>5</v>
      </c>
      <c r="AV68" s="76">
        <f t="shared" si="97"/>
        <v>0</v>
      </c>
      <c r="AW68" s="76">
        <f t="shared" si="97"/>
        <v>0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1</v>
      </c>
      <c r="BH68" s="76">
        <f t="shared" si="98"/>
        <v>2</v>
      </c>
      <c r="BI68" s="76">
        <f t="shared" si="98"/>
        <v>3</v>
      </c>
      <c r="BJ68" s="76">
        <f t="shared" si="98"/>
        <v>4</v>
      </c>
      <c r="BK68" s="76">
        <f t="shared" si="98"/>
        <v>5</v>
      </c>
      <c r="BL68" s="76">
        <f t="shared" si="98"/>
        <v>0</v>
      </c>
      <c r="BM68" s="76">
        <f t="shared" si="98"/>
        <v>0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>
        <f t="shared" si="95"/>
        <v>0.29799999999999999</v>
      </c>
      <c r="X69">
        <f t="shared" si="58"/>
        <v>0.29799999999999999</v>
      </c>
      <c r="Y69">
        <f t="shared" si="96"/>
        <v>0.30078319405778275</v>
      </c>
      <c r="AA69">
        <f t="shared" si="94"/>
        <v>2.7831940577827674E-3</v>
      </c>
      <c r="AB69">
        <f t="shared" si="54"/>
        <v>2.7831940577827674E-3</v>
      </c>
      <c r="AC69">
        <v>4</v>
      </c>
      <c r="AN69">
        <v>1</v>
      </c>
      <c r="AO69">
        <f>AN36</f>
        <v>0.5</v>
      </c>
      <c r="AP69">
        <f t="shared" ref="AP69:BU77" si="99">AO36</f>
        <v>4.2152142097446674</v>
      </c>
      <c r="AQ69">
        <f t="shared" si="99"/>
        <v>4.6175957396212972</v>
      </c>
      <c r="AR69">
        <f t="shared" si="99"/>
        <v>5.0199772694979261</v>
      </c>
      <c r="AS69">
        <f t="shared" si="99"/>
        <v>5.4223587993745559</v>
      </c>
      <c r="AT69">
        <f t="shared" si="99"/>
        <v>5.8247403292511848</v>
      </c>
      <c r="AU69">
        <f t="shared" si="99"/>
        <v>6.2271218591278146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4.1322314049586781</v>
      </c>
      <c r="BG69">
        <f t="shared" si="99"/>
        <v>4.694835680751174</v>
      </c>
      <c r="BH69">
        <f t="shared" si="99"/>
        <v>5.1282051282051277</v>
      </c>
      <c r="BI69">
        <f t="shared" si="99"/>
        <v>5.4945054945054945</v>
      </c>
      <c r="BJ69">
        <f t="shared" si="99"/>
        <v>5.8139534883720936</v>
      </c>
      <c r="BK69">
        <f t="shared" si="99"/>
        <v>6.0606060606060606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  <c r="AN70">
        <v>2</v>
      </c>
      <c r="AO70">
        <f t="shared" ref="AO70:BD83" si="100">AN37</f>
        <v>0.4</v>
      </c>
      <c r="AP70">
        <f t="shared" si="100"/>
        <v>3.7574075418578383</v>
      </c>
      <c r="AQ70">
        <f t="shared" si="100"/>
        <v>4.0793129651259692</v>
      </c>
      <c r="AR70">
        <f t="shared" si="100"/>
        <v>4.4012183883941001</v>
      </c>
      <c r="AS70">
        <f t="shared" si="100"/>
        <v>4.7231238116622301</v>
      </c>
      <c r="AT70">
        <f t="shared" si="100"/>
        <v>5.0450292349303609</v>
      </c>
      <c r="AU70">
        <f t="shared" si="100"/>
        <v>5.3669346581984918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3.6900369003690034</v>
      </c>
      <c r="BG70">
        <f t="shared" si="99"/>
        <v>4.1322314049586781</v>
      </c>
      <c r="BH70">
        <f t="shared" si="99"/>
        <v>4.4843049327354256</v>
      </c>
      <c r="BI70">
        <f t="shared" si="99"/>
        <v>4.7846889952153111</v>
      </c>
      <c r="BJ70">
        <f t="shared" si="99"/>
        <v>5.0251256281407031</v>
      </c>
      <c r="BK70">
        <f t="shared" si="99"/>
        <v>5.2356020942408374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0.3003003003003003</v>
      </c>
      <c r="AP71">
        <f t="shared" si="99"/>
        <v>3.3009756687694689</v>
      </c>
      <c r="AQ71">
        <f t="shared" si="99"/>
        <v>3.5426466554189169</v>
      </c>
      <c r="AR71">
        <f t="shared" si="99"/>
        <v>3.7843176420683631</v>
      </c>
      <c r="AS71">
        <f t="shared" si="99"/>
        <v>4.0259886287178102</v>
      </c>
      <c r="AT71">
        <f t="shared" si="99"/>
        <v>4.2676596153672568</v>
      </c>
      <c r="AU71">
        <f t="shared" si="99"/>
        <v>4.5093306020167034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3.2467532467532467</v>
      </c>
      <c r="BG71">
        <f t="shared" si="99"/>
        <v>3.5842293906810032</v>
      </c>
      <c r="BH71">
        <f t="shared" si="99"/>
        <v>3.8461538461538458</v>
      </c>
      <c r="BI71">
        <f t="shared" si="99"/>
        <v>4.0650406504065044</v>
      </c>
      <c r="BJ71">
        <f t="shared" si="99"/>
        <v>4.2553191489361701</v>
      </c>
      <c r="BK71">
        <f t="shared" si="99"/>
        <v>4.4052863436123344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0.2</v>
      </c>
      <c r="AP72">
        <f t="shared" si="99"/>
        <v>2.8417942060841814</v>
      </c>
      <c r="AQ72">
        <f t="shared" si="99"/>
        <v>3.0027474161353149</v>
      </c>
      <c r="AR72">
        <f t="shared" si="99"/>
        <v>3.163700626186448</v>
      </c>
      <c r="AS72">
        <f t="shared" si="99"/>
        <v>3.3246538362375802</v>
      </c>
      <c r="AT72">
        <f t="shared" si="99"/>
        <v>3.4856070462887132</v>
      </c>
      <c r="AU72">
        <f t="shared" si="99"/>
        <v>3.6465602563398458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2.808988764044944</v>
      </c>
      <c r="BG72">
        <f t="shared" si="99"/>
        <v>3.0303030303030303</v>
      </c>
      <c r="BH72">
        <f t="shared" si="99"/>
        <v>3.2051282051282053</v>
      </c>
      <c r="BI72">
        <f t="shared" si="99"/>
        <v>3.3557046979865772</v>
      </c>
      <c r="BJ72">
        <f t="shared" si="99"/>
        <v>3.4722222222222223</v>
      </c>
      <c r="BK72">
        <f t="shared" si="99"/>
        <v>3.5842293906810032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0.17199999999999999</v>
      </c>
      <c r="X81">
        <f t="shared" si="58"/>
        <v>0.17199999999999999</v>
      </c>
      <c r="Y81">
        <f>AS20</f>
        <v>0.17168147307410658</v>
      </c>
      <c r="AA81">
        <f t="shared" ref="AA81:AA95" si="102">AB4-G4</f>
        <v>-3.1852692589340315E-4</v>
      </c>
      <c r="AB81">
        <f t="shared" si="54"/>
        <v>-3.1852692589340315E-4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0.19900000000000001</v>
      </c>
      <c r="X82">
        <f t="shared" si="58"/>
        <v>0.19900000000000001</v>
      </c>
      <c r="Y82">
        <f t="shared" ref="Y82:Y95" si="104">AS21</f>
        <v>0.19821490687829552</v>
      </c>
      <c r="AA82">
        <f t="shared" si="102"/>
        <v>-7.850931217044943E-4</v>
      </c>
      <c r="AB82">
        <f t="shared" si="54"/>
        <v>-7.850931217044943E-4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0.23499999999999999</v>
      </c>
      <c r="X83">
        <f t="shared" si="58"/>
        <v>0.23499999999999999</v>
      </c>
      <c r="Y83">
        <f t="shared" si="104"/>
        <v>0.23432046838954476</v>
      </c>
      <c r="AA83">
        <f t="shared" si="102"/>
        <v>-6.7953161045522514E-4</v>
      </c>
      <c r="AB83">
        <f t="shared" si="54"/>
        <v>-6.7953161045522514E-4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0.28799999999999998</v>
      </c>
      <c r="X84">
        <f t="shared" si="58"/>
        <v>0.28799999999999998</v>
      </c>
      <c r="Y84">
        <f t="shared" si="104"/>
        <v>0.28689407231510683</v>
      </c>
      <c r="AA84">
        <f t="shared" si="102"/>
        <v>-1.1059276848931487E-3</v>
      </c>
      <c r="AB84">
        <f t="shared" si="54"/>
        <v>-1.1059276848931487E-3</v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>
        <f>H4*H20</f>
        <v>0.16500000000000001</v>
      </c>
      <c r="X96">
        <f t="shared" si="106"/>
        <v>0.16500000000000001</v>
      </c>
      <c r="Y96">
        <f>AT20</f>
        <v>0.1605878321674698</v>
      </c>
      <c r="AA96">
        <f t="shared" ref="AA96:AA110" si="107">AC4-H4</f>
        <v>-4.4121678325302061E-3</v>
      </c>
      <c r="AB96">
        <f t="shared" si="105"/>
        <v>-4.4121678325302061E-3</v>
      </c>
      <c r="AC96">
        <v>4</v>
      </c>
    </row>
    <row r="97" spans="23:29">
      <c r="W97">
        <f t="shared" ref="W97:W110" si="108">H5*H21</f>
        <v>0.191</v>
      </c>
      <c r="X97">
        <f t="shared" si="106"/>
        <v>0.191</v>
      </c>
      <c r="Y97">
        <f t="shared" ref="Y97:Y110" si="109">AT21</f>
        <v>0.18632609928880112</v>
      </c>
      <c r="AA97">
        <f t="shared" si="107"/>
        <v>-4.6739007111988862E-3</v>
      </c>
      <c r="AB97">
        <f t="shared" si="105"/>
        <v>-4.6739007111988862E-3</v>
      </c>
      <c r="AC97">
        <v>4</v>
      </c>
    </row>
    <row r="98" spans="23:29">
      <c r="W98">
        <f t="shared" si="108"/>
        <v>0.22700000000000001</v>
      </c>
      <c r="X98">
        <f t="shared" si="106"/>
        <v>0.22700000000000001</v>
      </c>
      <c r="Y98">
        <f t="shared" si="109"/>
        <v>0.22176240516780271</v>
      </c>
      <c r="AA98">
        <f t="shared" si="107"/>
        <v>-5.2375948321972954E-3</v>
      </c>
      <c r="AB98">
        <f t="shared" si="105"/>
        <v>-5.2375948321972954E-3</v>
      </c>
      <c r="AC98">
        <v>4</v>
      </c>
    </row>
    <row r="99" spans="23:29">
      <c r="W99">
        <f t="shared" si="108"/>
        <v>0.27900000000000003</v>
      </c>
      <c r="X99">
        <f t="shared" si="106"/>
        <v>0.27900000000000003</v>
      </c>
      <c r="Y99">
        <f t="shared" si="109"/>
        <v>0.27423103684120331</v>
      </c>
      <c r="AA99">
        <f t="shared" si="107"/>
        <v>-4.768963158796713E-3</v>
      </c>
      <c r="AB99">
        <f t="shared" si="105"/>
        <v>-4.768963158796713E-3</v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1.0864448133957674E-6</v>
      </c>
      <c r="BW1" t="s">
        <v>38</v>
      </c>
      <c r="CN1" t="s">
        <v>35</v>
      </c>
      <c r="CQ1" t="s">
        <v>40</v>
      </c>
      <c r="CR1">
        <f>SUM(CN4:DC18)</f>
        <v>1.7128133513470568E-2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2.2919306895261453</v>
      </c>
      <c r="U3" s="4" t="s">
        <v>44</v>
      </c>
      <c r="V3">
        <f>'Raw data and fitting summary'!F44</f>
        <v>0.51941379884026095</v>
      </c>
      <c r="W3">
        <f>'Raw data and fitting summary'!H44</f>
        <v>8.2594752791552271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0.24199999999999999</v>
      </c>
      <c r="D4">
        <f>'Raw data and fitting summary'!D6</f>
        <v>0.21299999999999999</v>
      </c>
      <c r="E4">
        <f>'Raw data and fitting summary'!E6</f>
        <v>0.19500000000000001</v>
      </c>
      <c r="F4">
        <f>'Raw data and fitting summary'!F6</f>
        <v>0.182</v>
      </c>
      <c r="G4">
        <f>'Raw data and fitting summary'!G6</f>
        <v>0.17199999999999999</v>
      </c>
      <c r="H4">
        <f>'Raw data and fitting summary'!H6</f>
        <v>0.16500000000000001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7.618730017524225</v>
      </c>
      <c r="U4" s="4" t="s">
        <v>45</v>
      </c>
      <c r="V4">
        <f>'Raw data and fitting summary'!G44</f>
        <v>0.52001143118537663</v>
      </c>
      <c r="X4">
        <f>(($V$3-(($V$3-$V$4)*($C$3/($C$3+$W$3))))*B4/((B4+($T$3-(($T$3-$T$4)*($C$3/($C$3+$W$3))))))*C20)</f>
        <v>0.24204202556570517</v>
      </c>
      <c r="Y4">
        <f>(($V$3-(($V$3-$V$4)*($D$3/($D$3+$W$3))))*B4/((B4+($T$3-(($T$3-$T$4)*($D$3/($D$3+$W$3))))))*D20)</f>
        <v>0.21346034846791342</v>
      </c>
      <c r="Z4">
        <f>(($V$3-(($V$3-$V$4)*($E$3/($E$3+$W$3))))*B4/((B4+($T$3-(($T$3-$T$4)*($E$3/($E$3+$W$3))))))*E20)</f>
        <v>0.19493304152065996</v>
      </c>
      <c r="AA4">
        <f>(($V$3-(($V$3-$V$4)*($F$3/($F$3+$W$3))))*B4/((B4+($T$3-(($T$3-$T$4)*($F$3/($F$3+$W$3))))))*F20)</f>
        <v>0.18194833226627452</v>
      </c>
      <c r="AB4">
        <f>(($V$3-(($V$3-$V$4)*($G$3/($G$3+$W$3))))*B4/((B4+($T$3-(($T$3-$T$4)*($G$3/($G$3+$W$3))))))*G20)</f>
        <v>0.17234267139904919</v>
      </c>
      <c r="AC4">
        <f>(($V$3-(($V$3-$V$4)*($H$3/($H$3+$W$3))))*B4/((B4+($T$3-(($T$3-$T$4)*($H$3/($H$3+$W$3))))))*H20)</f>
        <v>0.16494891434104836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0.24204202556570517</v>
      </c>
      <c r="AP4">
        <f t="shared" ref="AP4:BD18" si="4">IFERROR(Y4, 0)</f>
        <v>0.21346034846791342</v>
      </c>
      <c r="AQ4">
        <f t="shared" si="4"/>
        <v>0.19493304152065996</v>
      </c>
      <c r="AR4">
        <f t="shared" si="4"/>
        <v>0.18194833226627452</v>
      </c>
      <c r="AS4">
        <f t="shared" si="4"/>
        <v>0.17234267139904919</v>
      </c>
      <c r="AT4">
        <f t="shared" si="4"/>
        <v>0.16494891434104836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1.7661481728402531E-9</v>
      </c>
      <c r="BG4">
        <f>(D4-AP4)^2</f>
        <v>2.1192071191024187E-7</v>
      </c>
      <c r="BH4">
        <f t="shared" ref="BH4:BU18" si="5">(E4-AQ4)^2</f>
        <v>4.4834379555313304E-9</v>
      </c>
      <c r="BI4">
        <f t="shared" si="5"/>
        <v>2.6695547083265357E-9</v>
      </c>
      <c r="BJ4">
        <f t="shared" si="5"/>
        <v>1.1742368772633551E-7</v>
      </c>
      <c r="BK4">
        <f t="shared" si="5"/>
        <v>2.6097445505242484E-9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1.7362921008017221E-4</v>
      </c>
      <c r="BX4">
        <f t="shared" ref="BX4:CL18" si="6">ABS((AP4-D4)/AP4)</f>
        <v>2.1565994397438519E-3</v>
      </c>
      <c r="BY4">
        <f t="shared" si="6"/>
        <v>3.4349476526763752E-4</v>
      </c>
      <c r="BZ4">
        <f t="shared" si="6"/>
        <v>2.8396926249294076E-4</v>
      </c>
      <c r="CA4">
        <f t="shared" si="6"/>
        <v>1.9883143058387668E-3</v>
      </c>
      <c r="CB4">
        <f t="shared" si="6"/>
        <v>3.0970594232602712E-4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1.7362921008017221E-4</v>
      </c>
      <c r="CO4">
        <f t="shared" ref="CO4:DC18" si="7">IFERROR(BX4, 0)</f>
        <v>2.1565994397438519E-3</v>
      </c>
      <c r="CP4">
        <f t="shared" si="7"/>
        <v>3.4349476526763752E-4</v>
      </c>
      <c r="CQ4">
        <f t="shared" si="7"/>
        <v>2.8396926249294076E-4</v>
      </c>
      <c r="CR4">
        <f t="shared" si="7"/>
        <v>1.9883143058387668E-3</v>
      </c>
      <c r="CS4">
        <f t="shared" si="7"/>
        <v>3.0970594232602712E-4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0.27100000000000002</v>
      </c>
      <c r="D5">
        <f>'Raw data and fitting summary'!D7</f>
        <v>0.24199999999999999</v>
      </c>
      <c r="E5">
        <f>'Raw data and fitting summary'!E7</f>
        <v>0.223</v>
      </c>
      <c r="F5">
        <f>'Raw data and fitting summary'!F7</f>
        <v>0.20899999999999999</v>
      </c>
      <c r="G5">
        <f>'Raw data and fitting summary'!G7</f>
        <v>0.19900000000000001</v>
      </c>
      <c r="H5">
        <f>'Raw data and fitting summary'!H7</f>
        <v>0.191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0.27098357243331894</v>
      </c>
      <c r="Y5">
        <f t="shared" ref="Y5:Y18" si="8">(($V$3-(($V$3-$V$4)*($D$3/($D$3+$W$3))))*B5/((B5+($T$3-(($T$3-$T$4)*($D$3/($D$3+$W$3))))))*D21)</f>
        <v>0.2419684469200904</v>
      </c>
      <c r="Z5">
        <f t="shared" ref="Z5:Z18" si="9">(($V$3-(($V$3-$V$4)*($E$3/($E$3+$W$3))))*B5/((B5+($T$3-(($T$3-$T$4)*($E$3/($E$3+$W$3))))))*E21)</f>
        <v>0.22276991839923835</v>
      </c>
      <c r="AA5">
        <f t="shared" ref="AA5:AA18" si="10">(($V$3-(($V$3-$V$4)*($F$3/($F$3+$W$3))))*B5/((B5+($T$3-(($T$3-$T$4)*($F$3/($F$3+$W$3))))))*F21)</f>
        <v>0.20912696756074339</v>
      </c>
      <c r="AB5">
        <f t="shared" ref="AB5:AB18" si="11">(($V$3-(($V$3-$V$4)*($G$3/($G$3+$W$3))))*B5/((B5+($T$3-(($T$3-$T$4)*($G$3/($G$3+$W$3))))))*G21)</f>
        <v>0.19893293275086341</v>
      </c>
      <c r="AC5">
        <f t="shared" ref="AC5:AC18" si="12">(($V$3-(($V$3-$V$4)*($H$3/($H$3+$W$3))))*B5/((B5+($T$3-(($T$3-$T$4)*($H$3/($H$3+$W$3))))))*H21)</f>
        <v>0.19102675078519551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0.27098357243331894</v>
      </c>
      <c r="AP5">
        <f t="shared" si="4"/>
        <v>0.2419684469200904</v>
      </c>
      <c r="AQ5">
        <f t="shared" si="4"/>
        <v>0.22276991839923835</v>
      </c>
      <c r="AR5">
        <f t="shared" si="4"/>
        <v>0.20912696756074339</v>
      </c>
      <c r="AS5">
        <f t="shared" si="4"/>
        <v>0.19893293275086341</v>
      </c>
      <c r="AT5">
        <f t="shared" si="4"/>
        <v>0.19102675078519551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2.6986494706121403E-10</v>
      </c>
      <c r="BG5">
        <f t="shared" si="24"/>
        <v>9.9559685178137831E-10</v>
      </c>
      <c r="BH5">
        <f t="shared" si="5"/>
        <v>5.2937543009045939E-8</v>
      </c>
      <c r="BI5">
        <f t="shared" si="5"/>
        <v>1.6120761481129417E-8</v>
      </c>
      <c r="BJ5">
        <f t="shared" si="5"/>
        <v>4.4980159067513399E-9</v>
      </c>
      <c r="BK5">
        <f t="shared" si="5"/>
        <v>7.1560450857641185E-10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6.0622002040801999E-5</v>
      </c>
      <c r="BX5">
        <f t="shared" si="6"/>
        <v>1.3040163009359968E-4</v>
      </c>
      <c r="BY5">
        <f t="shared" si="6"/>
        <v>1.0328216772486926E-3</v>
      </c>
      <c r="BZ5">
        <f t="shared" si="6"/>
        <v>6.0713145810103401E-4</v>
      </c>
      <c r="CA5">
        <f t="shared" si="6"/>
        <v>3.3713497413018526E-4</v>
      </c>
      <c r="CB5">
        <f t="shared" si="6"/>
        <v>1.4003685392519877E-4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6.0622002040801999E-5</v>
      </c>
      <c r="CO5">
        <f t="shared" si="7"/>
        <v>1.3040163009359968E-4</v>
      </c>
      <c r="CP5">
        <f t="shared" si="7"/>
        <v>1.0328216772486926E-3</v>
      </c>
      <c r="CQ5">
        <f t="shared" si="7"/>
        <v>6.0713145810103401E-4</v>
      </c>
      <c r="CR5">
        <f t="shared" si="7"/>
        <v>3.3713497413018526E-4</v>
      </c>
      <c r="CS5">
        <f t="shared" si="7"/>
        <v>1.4003685392519877E-4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0.308</v>
      </c>
      <c r="D6">
        <f>'Raw data and fitting summary'!D8</f>
        <v>0.27900000000000003</v>
      </c>
      <c r="E6">
        <f>'Raw data and fitting summary'!E8</f>
        <v>0.26</v>
      </c>
      <c r="F6">
        <f>'Raw data and fitting summary'!F8</f>
        <v>0.246</v>
      </c>
      <c r="G6">
        <f>'Raw data and fitting summary'!G8</f>
        <v>0.23499999999999999</v>
      </c>
      <c r="H6">
        <f>'Raw data and fitting summary'!H8</f>
        <v>0.22700000000000001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0.30766084565227103</v>
      </c>
      <c r="Y6">
        <f t="shared" si="8"/>
        <v>0.27913568077286732</v>
      </c>
      <c r="Z6">
        <f t="shared" si="9"/>
        <v>0.25975164725195438</v>
      </c>
      <c r="AA6">
        <f t="shared" si="10"/>
        <v>0.24572153684079284</v>
      </c>
      <c r="AB6">
        <f t="shared" si="11"/>
        <v>0.2350963559037835</v>
      </c>
      <c r="AC6">
        <f t="shared" si="12"/>
        <v>0.22677073440950637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0.30766084565227103</v>
      </c>
      <c r="AP6">
        <f t="shared" si="4"/>
        <v>0.27913568077286732</v>
      </c>
      <c r="AQ6">
        <f t="shared" si="4"/>
        <v>0.25975164725195438</v>
      </c>
      <c r="AR6">
        <f t="shared" si="4"/>
        <v>0.24572153684079284</v>
      </c>
      <c r="AS6">
        <f t="shared" si="4"/>
        <v>0.2350963559037835</v>
      </c>
      <c r="AT6">
        <f t="shared" si="4"/>
        <v>0.22677073440950637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1.1502567158345965E-7</v>
      </c>
      <c r="BG6">
        <f t="shared" si="24"/>
        <v>1.8409272125867058E-8</v>
      </c>
      <c r="BH6">
        <f t="shared" si="5"/>
        <v>6.1679087461817507E-8</v>
      </c>
      <c r="BI6">
        <f t="shared" si="5"/>
        <v>7.754173103562881E-8</v>
      </c>
      <c r="BJ6">
        <f t="shared" si="5"/>
        <v>9.2844601939375504E-9</v>
      </c>
      <c r="BK6">
        <f t="shared" si="5"/>
        <v>5.256271098439399E-8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1.1023643486707728E-3</v>
      </c>
      <c r="BX6">
        <f t="shared" si="6"/>
        <v>4.8607463041495046E-4</v>
      </c>
      <c r="BY6">
        <f t="shared" si="6"/>
        <v>9.5611616200737704E-4</v>
      </c>
      <c r="BZ6">
        <f t="shared" si="6"/>
        <v>1.133246856532462E-3</v>
      </c>
      <c r="CA6">
        <f t="shared" si="6"/>
        <v>4.0985707078738248E-4</v>
      </c>
      <c r="CB6">
        <f t="shared" si="6"/>
        <v>1.0110016669065457E-3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1.1023643486707728E-3</v>
      </c>
      <c r="CO6">
        <f t="shared" si="7"/>
        <v>4.8607463041495046E-4</v>
      </c>
      <c r="CP6">
        <f t="shared" si="7"/>
        <v>9.5611616200737704E-4</v>
      </c>
      <c r="CQ6">
        <f t="shared" si="7"/>
        <v>1.133246856532462E-3</v>
      </c>
      <c r="CR6">
        <f t="shared" si="7"/>
        <v>4.0985707078738248E-4</v>
      </c>
      <c r="CS6">
        <f t="shared" si="7"/>
        <v>1.0110016669065457E-3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0.35599999999999998</v>
      </c>
      <c r="D7">
        <f>'Raw data and fitting summary'!D9</f>
        <v>0.33</v>
      </c>
      <c r="E7">
        <f>'Raw data and fitting summary'!E9</f>
        <v>0.312</v>
      </c>
      <c r="F7">
        <f>'Raw data and fitting summary'!F9</f>
        <v>0.29799999999999999</v>
      </c>
      <c r="G7">
        <f>'Raw data and fitting summary'!G9</f>
        <v>0.28799999999999998</v>
      </c>
      <c r="H7">
        <f>'Raw data and fitting summary'!H9</f>
        <v>0.27900000000000003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0.3561565660424662</v>
      </c>
      <c r="Y7">
        <f t="shared" si="8"/>
        <v>0.33015404207563415</v>
      </c>
      <c r="Z7">
        <f t="shared" si="9"/>
        <v>0.31182995727092577</v>
      </c>
      <c r="AA7">
        <f t="shared" si="10"/>
        <v>0.29822075684114469</v>
      </c>
      <c r="AB7">
        <f t="shared" si="11"/>
        <v>0.28771412260417484</v>
      </c>
      <c r="AC7">
        <f t="shared" si="12"/>
        <v>0.27935765251781075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0.3561565660424662</v>
      </c>
      <c r="AP7">
        <f t="shared" si="4"/>
        <v>0.33015404207563415</v>
      </c>
      <c r="AQ7">
        <f t="shared" si="4"/>
        <v>0.31182995727092577</v>
      </c>
      <c r="AR7">
        <f t="shared" si="4"/>
        <v>0.29822075684114469</v>
      </c>
      <c r="AS7">
        <f t="shared" si="4"/>
        <v>0.28771412260417484</v>
      </c>
      <c r="AT7">
        <f t="shared" si="4"/>
        <v>0.27935765251781075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2.4512925653534784E-8</v>
      </c>
      <c r="BG7">
        <f t="shared" si="24"/>
        <v>2.3728961065671326E-8</v>
      </c>
      <c r="BH7">
        <f t="shared" si="5"/>
        <v>2.8914529711010894E-8</v>
      </c>
      <c r="BI7">
        <f t="shared" si="5"/>
        <v>4.8733582912185455E-8</v>
      </c>
      <c r="BJ7">
        <f t="shared" si="5"/>
        <v>8.1725885443763995E-8</v>
      </c>
      <c r="BK7">
        <f t="shared" si="5"/>
        <v>1.2791532349635085E-7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4.3959892191782239E-4</v>
      </c>
      <c r="BX7">
        <f t="shared" si="6"/>
        <v>4.6657637345794443E-4</v>
      </c>
      <c r="BY7">
        <f t="shared" si="6"/>
        <v>5.4530594354181743E-4</v>
      </c>
      <c r="BZ7">
        <f t="shared" si="6"/>
        <v>7.4024639828236419E-4</v>
      </c>
      <c r="CA7">
        <f t="shared" si="6"/>
        <v>9.9361613965136719E-4</v>
      </c>
      <c r="CB7">
        <f t="shared" si="6"/>
        <v>1.2802674800108521E-3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4.3959892191782239E-4</v>
      </c>
      <c r="CO7">
        <f t="shared" si="7"/>
        <v>4.6657637345794443E-4</v>
      </c>
      <c r="CP7">
        <f t="shared" si="7"/>
        <v>5.4530594354181743E-4</v>
      </c>
      <c r="CQ7">
        <f t="shared" si="7"/>
        <v>7.4024639828236419E-4</v>
      </c>
      <c r="CR7">
        <f t="shared" si="7"/>
        <v>9.9361613965136719E-4</v>
      </c>
      <c r="CS7">
        <f t="shared" si="7"/>
        <v>1.2802674800108521E-3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1.0864448133957674E-6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1.7128133513470568E-2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0.24204202556570517</v>
      </c>
      <c r="AP20">
        <f t="shared" ref="AP20:BD34" si="30">IFERROR(Y4, NA())</f>
        <v>0.21346034846791342</v>
      </c>
      <c r="AQ20">
        <f t="shared" si="30"/>
        <v>0.19493304152065996</v>
      </c>
      <c r="AR20">
        <f t="shared" si="30"/>
        <v>0.18194833226627452</v>
      </c>
      <c r="AS20">
        <f t="shared" si="30"/>
        <v>0.17234267139904919</v>
      </c>
      <c r="AT20">
        <f t="shared" si="30"/>
        <v>0.16494891434104836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0.24199999999999999</v>
      </c>
      <c r="BF20">
        <f t="shared" si="31"/>
        <v>0.21299999999999999</v>
      </c>
      <c r="BG20">
        <f t="shared" si="31"/>
        <v>0.19500000000000001</v>
      </c>
      <c r="BH20">
        <f t="shared" si="31"/>
        <v>0.182</v>
      </c>
      <c r="BI20">
        <f t="shared" si="31"/>
        <v>0.17199999999999999</v>
      </c>
      <c r="BJ20">
        <f t="shared" si="31"/>
        <v>0.16500000000000001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0.24199999999999999</v>
      </c>
      <c r="X21">
        <f>IFERROR(W21, NA())</f>
        <v>0.24199999999999999</v>
      </c>
      <c r="Y21">
        <f>AO20</f>
        <v>0.24204202556570517</v>
      </c>
      <c r="AA21">
        <f t="shared" ref="AA21:AA35" si="33">X4-C4</f>
        <v>4.2025565705178236E-5</v>
      </c>
      <c r="AB21">
        <f>IFERROR(AA21,"")</f>
        <v>4.2025565705178236E-5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0.27098357243331894</v>
      </c>
      <c r="AP21">
        <f t="shared" si="30"/>
        <v>0.2419684469200904</v>
      </c>
      <c r="AQ21">
        <f t="shared" si="30"/>
        <v>0.22276991839923835</v>
      </c>
      <c r="AR21">
        <f t="shared" si="30"/>
        <v>0.20912696756074339</v>
      </c>
      <c r="AS21">
        <f t="shared" si="30"/>
        <v>0.19893293275086341</v>
      </c>
      <c r="AT21">
        <f t="shared" si="30"/>
        <v>0.19102675078519551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0.27100000000000002</v>
      </c>
      <c r="BF21">
        <f t="shared" si="31"/>
        <v>0.24199999999999999</v>
      </c>
      <c r="BG21">
        <f t="shared" si="31"/>
        <v>0.223</v>
      </c>
      <c r="BH21">
        <f t="shared" si="31"/>
        <v>0.20899999999999999</v>
      </c>
      <c r="BI21">
        <f t="shared" si="31"/>
        <v>0.19900000000000001</v>
      </c>
      <c r="BJ21">
        <f t="shared" si="31"/>
        <v>0.191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0.27100000000000002</v>
      </c>
      <c r="X22">
        <f>IFERROR(W22, NA())</f>
        <v>0.27100000000000002</v>
      </c>
      <c r="Y22">
        <f t="shared" ref="Y22:Y34" si="36">AO21</f>
        <v>0.27098357243331894</v>
      </c>
      <c r="AA22">
        <f t="shared" si="33"/>
        <v>-1.6427566681076478E-5</v>
      </c>
      <c r="AB22">
        <f t="shared" ref="AB22:AB85" si="37">IFERROR(AA22,"")</f>
        <v>-1.6427566681076478E-5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0.30766084565227103</v>
      </c>
      <c r="AP22">
        <f t="shared" si="30"/>
        <v>0.27913568077286732</v>
      </c>
      <c r="AQ22">
        <f t="shared" si="30"/>
        <v>0.25975164725195438</v>
      </c>
      <c r="AR22">
        <f t="shared" si="30"/>
        <v>0.24572153684079284</v>
      </c>
      <c r="AS22">
        <f t="shared" si="30"/>
        <v>0.2350963559037835</v>
      </c>
      <c r="AT22">
        <f t="shared" si="30"/>
        <v>0.22677073440950637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0.308</v>
      </c>
      <c r="BF22">
        <f t="shared" si="31"/>
        <v>0.27900000000000003</v>
      </c>
      <c r="BG22">
        <f t="shared" si="31"/>
        <v>0.26</v>
      </c>
      <c r="BH22">
        <f t="shared" si="31"/>
        <v>0.246</v>
      </c>
      <c r="BI22">
        <f t="shared" si="31"/>
        <v>0.23499999999999999</v>
      </c>
      <c r="BJ22">
        <f t="shared" si="31"/>
        <v>0.22700000000000001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0.308</v>
      </c>
      <c r="X23">
        <f>IFERROR(W23, NA())</f>
        <v>0.308</v>
      </c>
      <c r="Y23">
        <f t="shared" si="36"/>
        <v>0.30766084565227103</v>
      </c>
      <c r="AA23">
        <f t="shared" si="33"/>
        <v>-3.3915434772896491E-4</v>
      </c>
      <c r="AB23">
        <f t="shared" si="37"/>
        <v>-3.3915434772896491E-4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0.3561565660424662</v>
      </c>
      <c r="AP23">
        <f t="shared" si="30"/>
        <v>0.33015404207563415</v>
      </c>
      <c r="AQ23">
        <f t="shared" si="30"/>
        <v>0.31182995727092577</v>
      </c>
      <c r="AR23">
        <f t="shared" si="30"/>
        <v>0.29822075684114469</v>
      </c>
      <c r="AS23">
        <f t="shared" si="30"/>
        <v>0.28771412260417484</v>
      </c>
      <c r="AT23">
        <f t="shared" si="30"/>
        <v>0.27935765251781075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0.35599999999999998</v>
      </c>
      <c r="BF23">
        <f t="shared" si="31"/>
        <v>0.33</v>
      </c>
      <c r="BG23">
        <f t="shared" si="31"/>
        <v>0.312</v>
      </c>
      <c r="BH23">
        <f t="shared" si="31"/>
        <v>0.29799999999999999</v>
      </c>
      <c r="BI23">
        <f t="shared" si="31"/>
        <v>0.28799999999999998</v>
      </c>
      <c r="BJ23">
        <f t="shared" si="31"/>
        <v>0.27900000000000003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0.35599999999999998</v>
      </c>
      <c r="X24">
        <f>IFERROR(W24, NA())</f>
        <v>0.35599999999999998</v>
      </c>
      <c r="Y24">
        <f t="shared" si="36"/>
        <v>0.3561565660424662</v>
      </c>
      <c r="AA24">
        <f t="shared" si="33"/>
        <v>1.5656604246622186E-4</v>
      </c>
      <c r="AB24">
        <f t="shared" si="37"/>
        <v>1.5656604246622186E-4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0.21299999999999999</v>
      </c>
      <c r="X36">
        <f t="shared" si="38"/>
        <v>0.21299999999999999</v>
      </c>
      <c r="Y36">
        <f>AP20</f>
        <v>0.21346034846791342</v>
      </c>
      <c r="AA36">
        <f t="shared" ref="AA36:AA50" si="40">Y4-D4</f>
        <v>4.6034846791342954E-4</v>
      </c>
      <c r="AB36">
        <f t="shared" si="37"/>
        <v>4.6034846791342954E-4</v>
      </c>
      <c r="AC36">
        <v>5</v>
      </c>
      <c r="AN36">
        <f t="shared" ref="AN36:BT43" si="41">1/AN20</f>
        <v>0.5</v>
      </c>
      <c r="AO36">
        <f t="shared" si="41"/>
        <v>4.1315139288839662</v>
      </c>
      <c r="AP36">
        <f t="shared" si="41"/>
        <v>4.6847108007523763</v>
      </c>
      <c r="AQ36">
        <f t="shared" si="41"/>
        <v>5.1299666398218848</v>
      </c>
      <c r="AR36">
        <f t="shared" si="41"/>
        <v>5.4960657651785327</v>
      </c>
      <c r="AS36">
        <f t="shared" si="41"/>
        <v>5.8023935214776818</v>
      </c>
      <c r="AT36">
        <f t="shared" si="41"/>
        <v>6.0624830663171272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4.1322314049586781</v>
      </c>
      <c r="BF36">
        <f t="shared" si="41"/>
        <v>4.694835680751174</v>
      </c>
      <c r="BG36">
        <f t="shared" si="41"/>
        <v>5.1282051282051277</v>
      </c>
      <c r="BH36">
        <f t="shared" si="41"/>
        <v>5.4945054945054945</v>
      </c>
      <c r="BI36">
        <f t="shared" si="41"/>
        <v>5.8139534883720936</v>
      </c>
      <c r="BJ36">
        <f t="shared" si="41"/>
        <v>6.0606060606060606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0.24199999999999999</v>
      </c>
      <c r="X37">
        <f t="shared" si="38"/>
        <v>0.24199999999999999</v>
      </c>
      <c r="Y37">
        <f t="shared" ref="Y37:Y49" si="42">AP21</f>
        <v>0.2419684469200904</v>
      </c>
      <c r="AA37">
        <f t="shared" si="40"/>
        <v>-3.1553079909596438E-5</v>
      </c>
      <c r="AB37">
        <f t="shared" si="37"/>
        <v>-3.1553079909596438E-5</v>
      </c>
      <c r="AC37">
        <v>5</v>
      </c>
      <c r="AN37">
        <f t="shared" si="41"/>
        <v>0.4</v>
      </c>
      <c r="AO37">
        <f t="shared" si="41"/>
        <v>3.6902605977935083</v>
      </c>
      <c r="AP37">
        <f t="shared" si="41"/>
        <v>4.1327702546698086</v>
      </c>
      <c r="AQ37">
        <f t="shared" si="41"/>
        <v>4.4889364200773487</v>
      </c>
      <c r="AR37">
        <f t="shared" si="41"/>
        <v>4.7817840600090857</v>
      </c>
      <c r="AS37">
        <f t="shared" si="41"/>
        <v>5.026819773739347</v>
      </c>
      <c r="AT37">
        <f t="shared" si="41"/>
        <v>5.2348689169951559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3.6900369003690034</v>
      </c>
      <c r="BF37">
        <f t="shared" si="41"/>
        <v>4.1322314049586781</v>
      </c>
      <c r="BG37">
        <f t="shared" si="41"/>
        <v>4.4843049327354256</v>
      </c>
      <c r="BH37">
        <f t="shared" si="41"/>
        <v>4.7846889952153111</v>
      </c>
      <c r="BI37">
        <f t="shared" si="41"/>
        <v>5.0251256281407031</v>
      </c>
      <c r="BJ37">
        <f t="shared" si="41"/>
        <v>5.2356020942408374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0.27900000000000003</v>
      </c>
      <c r="X38">
        <f t="shared" si="38"/>
        <v>0.27900000000000003</v>
      </c>
      <c r="Y38">
        <f t="shared" si="42"/>
        <v>0.27913568077286732</v>
      </c>
      <c r="AA38">
        <f t="shared" si="40"/>
        <v>1.3568077286729707E-4</v>
      </c>
      <c r="AB38">
        <f t="shared" si="37"/>
        <v>1.3568077286729707E-4</v>
      </c>
      <c r="AC38">
        <v>5</v>
      </c>
      <c r="AN38">
        <f t="shared" si="41"/>
        <v>0.3003003003003003</v>
      </c>
      <c r="AO38">
        <f t="shared" si="41"/>
        <v>3.2503323517813985</v>
      </c>
      <c r="AP38">
        <f t="shared" si="41"/>
        <v>3.5824871877046056</v>
      </c>
      <c r="AQ38">
        <f t="shared" si="41"/>
        <v>3.8498312160077206</v>
      </c>
      <c r="AR38">
        <f t="shared" si="41"/>
        <v>4.0696473449452544</v>
      </c>
      <c r="AS38">
        <f t="shared" si="41"/>
        <v>4.2535750762945224</v>
      </c>
      <c r="AT38">
        <f t="shared" si="41"/>
        <v>4.4097400954489272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3.2467532467532467</v>
      </c>
      <c r="BF38">
        <f t="shared" si="41"/>
        <v>3.5842293906810032</v>
      </c>
      <c r="BG38">
        <f t="shared" si="41"/>
        <v>3.8461538461538458</v>
      </c>
      <c r="BH38">
        <f t="shared" si="41"/>
        <v>4.0650406504065044</v>
      </c>
      <c r="BI38">
        <f t="shared" si="41"/>
        <v>4.2553191489361701</v>
      </c>
      <c r="BJ38">
        <f t="shared" si="41"/>
        <v>4.4052863436123344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0.33</v>
      </c>
      <c r="X39">
        <f t="shared" si="38"/>
        <v>0.33</v>
      </c>
      <c r="Y39">
        <f t="shared" si="42"/>
        <v>0.33015404207563415</v>
      </c>
      <c r="AA39">
        <f t="shared" si="40"/>
        <v>1.5404207563413097E-4</v>
      </c>
      <c r="AB39">
        <f t="shared" si="37"/>
        <v>1.5404207563413097E-4</v>
      </c>
      <c r="AC39">
        <v>5</v>
      </c>
      <c r="AN39">
        <f t="shared" si="41"/>
        <v>0.2</v>
      </c>
      <c r="AO39">
        <f t="shared" si="41"/>
        <v>2.8077539356125905</v>
      </c>
      <c r="AP39">
        <f t="shared" si="41"/>
        <v>3.0288891625046728</v>
      </c>
      <c r="AQ39">
        <f t="shared" si="41"/>
        <v>3.2068759805882752</v>
      </c>
      <c r="AR39">
        <f t="shared" si="41"/>
        <v>3.3532206496701935</v>
      </c>
      <c r="AS39">
        <f t="shared" si="41"/>
        <v>3.4756722782626785</v>
      </c>
      <c r="AT39">
        <f t="shared" si="41"/>
        <v>3.5796406183512151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2.808988764044944</v>
      </c>
      <c r="BF39">
        <f t="shared" si="41"/>
        <v>3.0303030303030303</v>
      </c>
      <c r="BG39">
        <f t="shared" si="41"/>
        <v>3.2051282051282053</v>
      </c>
      <c r="BH39">
        <f t="shared" si="41"/>
        <v>3.3557046979865772</v>
      </c>
      <c r="BI39">
        <f t="shared" si="41"/>
        <v>3.4722222222222223</v>
      </c>
      <c r="BJ39">
        <f t="shared" si="41"/>
        <v>3.5842293906810032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0.19500000000000001</v>
      </c>
      <c r="X51">
        <f t="shared" si="38"/>
        <v>0.19500000000000001</v>
      </c>
      <c r="Y51">
        <f>AQ20</f>
        <v>0.19493304152065996</v>
      </c>
      <c r="AA51">
        <f t="shared" ref="AA51:AA65" si="45">Z4-E4</f>
        <v>-6.6958479340045729E-5</v>
      </c>
      <c r="AB51">
        <f t="shared" si="37"/>
        <v>-6.6958479340045729E-5</v>
      </c>
      <c r="AC51">
        <v>5</v>
      </c>
    </row>
    <row r="52" spans="23:72">
      <c r="W52">
        <f t="shared" ref="W52:W65" si="46">E5*E21</f>
        <v>0.223</v>
      </c>
      <c r="X52">
        <f t="shared" si="38"/>
        <v>0.223</v>
      </c>
      <c r="Y52">
        <f t="shared" ref="Y52:Y65" si="47">AQ21</f>
        <v>0.22276991839923835</v>
      </c>
      <c r="AA52">
        <f t="shared" si="45"/>
        <v>-2.3008160076165574E-4</v>
      </c>
      <c r="AB52">
        <f t="shared" si="37"/>
        <v>-2.3008160076165574E-4</v>
      </c>
      <c r="AC52">
        <v>5</v>
      </c>
      <c r="AO52">
        <f t="shared" ref="AO52:BD66" si="48">C4*C20</f>
        <v>0.24199999999999999</v>
      </c>
      <c r="AP52">
        <f t="shared" si="48"/>
        <v>0.21299999999999999</v>
      </c>
      <c r="AQ52">
        <f t="shared" si="48"/>
        <v>0.19500000000000001</v>
      </c>
      <c r="AR52">
        <f t="shared" si="48"/>
        <v>0.182</v>
      </c>
      <c r="AS52">
        <f t="shared" si="48"/>
        <v>0.17199999999999999</v>
      </c>
      <c r="AT52">
        <f t="shared" si="48"/>
        <v>0.16500000000000001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0.26</v>
      </c>
      <c r="X53">
        <f t="shared" si="38"/>
        <v>0.26</v>
      </c>
      <c r="Y53">
        <f t="shared" si="47"/>
        <v>0.25975164725195438</v>
      </c>
      <c r="AA53">
        <f t="shared" si="45"/>
        <v>-2.4835274804563268E-4</v>
      </c>
      <c r="AB53">
        <f t="shared" si="37"/>
        <v>-2.4835274804563268E-4</v>
      </c>
      <c r="AC53">
        <v>5</v>
      </c>
      <c r="AO53">
        <f t="shared" si="48"/>
        <v>0.27100000000000002</v>
      </c>
      <c r="AP53">
        <f t="shared" si="48"/>
        <v>0.24199999999999999</v>
      </c>
      <c r="AQ53">
        <f t="shared" si="48"/>
        <v>0.223</v>
      </c>
      <c r="AR53">
        <f t="shared" si="48"/>
        <v>0.20899999999999999</v>
      </c>
      <c r="AS53">
        <f t="shared" si="48"/>
        <v>0.19900000000000001</v>
      </c>
      <c r="AT53">
        <f t="shared" si="48"/>
        <v>0.191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0.312</v>
      </c>
      <c r="X54">
        <f t="shared" si="38"/>
        <v>0.312</v>
      </c>
      <c r="Y54">
        <f t="shared" si="47"/>
        <v>0.31182995727092577</v>
      </c>
      <c r="AA54">
        <f t="shared" si="45"/>
        <v>-1.7004272907422679E-4</v>
      </c>
      <c r="AB54">
        <f t="shared" si="37"/>
        <v>-1.7004272907422679E-4</v>
      </c>
      <c r="AC54">
        <v>5</v>
      </c>
      <c r="AO54">
        <f t="shared" si="48"/>
        <v>0.308</v>
      </c>
      <c r="AP54">
        <f t="shared" si="48"/>
        <v>0.27900000000000003</v>
      </c>
      <c r="AQ54">
        <f t="shared" si="48"/>
        <v>0.26</v>
      </c>
      <c r="AR54">
        <f t="shared" si="48"/>
        <v>0.246</v>
      </c>
      <c r="AS54">
        <f t="shared" si="48"/>
        <v>0.23499999999999999</v>
      </c>
      <c r="AT54">
        <f t="shared" si="48"/>
        <v>0.22700000000000001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0.35599999999999998</v>
      </c>
      <c r="AP55">
        <f t="shared" si="48"/>
        <v>0.33</v>
      </c>
      <c r="AQ55">
        <f t="shared" si="48"/>
        <v>0.312</v>
      </c>
      <c r="AR55">
        <f t="shared" si="48"/>
        <v>0.29799999999999999</v>
      </c>
      <c r="AS55">
        <f t="shared" si="48"/>
        <v>0.28799999999999998</v>
      </c>
      <c r="AT55">
        <f t="shared" si="48"/>
        <v>0.27900000000000003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0.182</v>
      </c>
      <c r="X66">
        <f t="shared" si="38"/>
        <v>0.182</v>
      </c>
      <c r="Y66">
        <f>AR20</f>
        <v>0.18194833226627452</v>
      </c>
      <c r="AA66">
        <f t="shared" ref="AA66:AA80" si="49">AA4-F4</f>
        <v>-5.1667733725474507E-5</v>
      </c>
      <c r="AB66">
        <f t="shared" si="37"/>
        <v>-5.1667733725474507E-5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0.20899999999999999</v>
      </c>
      <c r="X67">
        <f t="shared" si="38"/>
        <v>0.20899999999999999</v>
      </c>
      <c r="Y67">
        <f t="shared" ref="Y67:Y80" si="51">AR21</f>
        <v>0.20912696756074339</v>
      </c>
      <c r="AA67">
        <f t="shared" si="49"/>
        <v>1.2696756074340176E-4</v>
      </c>
      <c r="AB67">
        <f t="shared" si="37"/>
        <v>1.2696756074340176E-4</v>
      </c>
      <c r="AC67">
        <v>5</v>
      </c>
    </row>
    <row r="68" spans="23:74" ht="15" thickBot="1">
      <c r="W68">
        <f t="shared" si="50"/>
        <v>0.246</v>
      </c>
      <c r="X68">
        <f t="shared" si="38"/>
        <v>0.246</v>
      </c>
      <c r="Y68">
        <f t="shared" si="51"/>
        <v>0.24572153684079284</v>
      </c>
      <c r="AA68">
        <f t="shared" si="49"/>
        <v>-2.7846315920715403E-4</v>
      </c>
      <c r="AB68">
        <f t="shared" si="37"/>
        <v>-2.7846315920715403E-4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1</v>
      </c>
      <c r="AR68" s="76">
        <f t="shared" si="52"/>
        <v>2</v>
      </c>
      <c r="AS68" s="76">
        <f t="shared" si="52"/>
        <v>3</v>
      </c>
      <c r="AT68" s="76">
        <f t="shared" si="52"/>
        <v>4</v>
      </c>
      <c r="AU68" s="76">
        <f t="shared" si="52"/>
        <v>5</v>
      </c>
      <c r="AV68" s="76">
        <f t="shared" si="52"/>
        <v>0</v>
      </c>
      <c r="AW68" s="76">
        <f t="shared" si="52"/>
        <v>0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1</v>
      </c>
      <c r="BH68" s="76">
        <f t="shared" si="53"/>
        <v>2</v>
      </c>
      <c r="BI68" s="76">
        <f t="shared" si="53"/>
        <v>3</v>
      </c>
      <c r="BJ68" s="76">
        <f t="shared" si="53"/>
        <v>4</v>
      </c>
      <c r="BK68" s="76">
        <f t="shared" si="53"/>
        <v>5</v>
      </c>
      <c r="BL68" s="76">
        <f t="shared" si="53"/>
        <v>0</v>
      </c>
      <c r="BM68" s="76">
        <f t="shared" si="53"/>
        <v>0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>
        <f t="shared" si="50"/>
        <v>0.29799999999999999</v>
      </c>
      <c r="X69">
        <f t="shared" si="38"/>
        <v>0.29799999999999999</v>
      </c>
      <c r="Y69">
        <f t="shared" si="51"/>
        <v>0.29822075684114469</v>
      </c>
      <c r="AA69">
        <f t="shared" si="49"/>
        <v>2.2075684114469807E-4</v>
      </c>
      <c r="AB69">
        <f t="shared" si="37"/>
        <v>2.2075684114469807E-4</v>
      </c>
      <c r="AC69">
        <v>5</v>
      </c>
      <c r="AN69">
        <v>1</v>
      </c>
      <c r="AO69">
        <f>AN36</f>
        <v>0.5</v>
      </c>
      <c r="AP69">
        <f t="shared" ref="AP69:BU77" si="54">AO36</f>
        <v>4.1315139288839662</v>
      </c>
      <c r="AQ69">
        <f t="shared" si="54"/>
        <v>4.6847108007523763</v>
      </c>
      <c r="AR69">
        <f t="shared" si="54"/>
        <v>5.1299666398218848</v>
      </c>
      <c r="AS69">
        <f t="shared" si="54"/>
        <v>5.4960657651785327</v>
      </c>
      <c r="AT69">
        <f t="shared" si="54"/>
        <v>5.8023935214776818</v>
      </c>
      <c r="AU69">
        <f t="shared" si="54"/>
        <v>6.0624830663171272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4.1322314049586781</v>
      </c>
      <c r="BG69">
        <f t="shared" si="54"/>
        <v>4.694835680751174</v>
      </c>
      <c r="BH69">
        <f t="shared" si="54"/>
        <v>5.1282051282051277</v>
      </c>
      <c r="BI69">
        <f t="shared" si="54"/>
        <v>5.4945054945054945</v>
      </c>
      <c r="BJ69">
        <f t="shared" si="54"/>
        <v>5.8139534883720936</v>
      </c>
      <c r="BK69">
        <f t="shared" si="54"/>
        <v>6.0606060606060606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  <c r="AN70">
        <v>2</v>
      </c>
      <c r="AO70">
        <f t="shared" ref="AO70:BD83" si="55">AN37</f>
        <v>0.4</v>
      </c>
      <c r="AP70">
        <f t="shared" si="55"/>
        <v>3.6902605977935083</v>
      </c>
      <c r="AQ70">
        <f t="shared" si="55"/>
        <v>4.1327702546698086</v>
      </c>
      <c r="AR70">
        <f t="shared" si="55"/>
        <v>4.4889364200773487</v>
      </c>
      <c r="AS70">
        <f t="shared" si="55"/>
        <v>4.7817840600090857</v>
      </c>
      <c r="AT70">
        <f t="shared" si="55"/>
        <v>5.026819773739347</v>
      </c>
      <c r="AU70">
        <f t="shared" si="55"/>
        <v>5.2348689169951559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3.6900369003690034</v>
      </c>
      <c r="BG70">
        <f t="shared" si="54"/>
        <v>4.1322314049586781</v>
      </c>
      <c r="BH70">
        <f t="shared" si="54"/>
        <v>4.4843049327354256</v>
      </c>
      <c r="BI70">
        <f t="shared" si="54"/>
        <v>4.7846889952153111</v>
      </c>
      <c r="BJ70">
        <f t="shared" si="54"/>
        <v>5.0251256281407031</v>
      </c>
      <c r="BK70">
        <f t="shared" si="54"/>
        <v>5.2356020942408374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0.3003003003003003</v>
      </c>
      <c r="AP71">
        <f t="shared" si="54"/>
        <v>3.2503323517813985</v>
      </c>
      <c r="AQ71">
        <f t="shared" si="54"/>
        <v>3.5824871877046056</v>
      </c>
      <c r="AR71">
        <f t="shared" si="54"/>
        <v>3.8498312160077206</v>
      </c>
      <c r="AS71">
        <f t="shared" si="54"/>
        <v>4.0696473449452544</v>
      </c>
      <c r="AT71">
        <f t="shared" si="54"/>
        <v>4.2535750762945224</v>
      </c>
      <c r="AU71">
        <f t="shared" si="54"/>
        <v>4.4097400954489272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3.2467532467532467</v>
      </c>
      <c r="BG71">
        <f t="shared" si="54"/>
        <v>3.5842293906810032</v>
      </c>
      <c r="BH71">
        <f t="shared" si="54"/>
        <v>3.8461538461538458</v>
      </c>
      <c r="BI71">
        <f t="shared" si="54"/>
        <v>4.0650406504065044</v>
      </c>
      <c r="BJ71">
        <f t="shared" si="54"/>
        <v>4.2553191489361701</v>
      </c>
      <c r="BK71">
        <f t="shared" si="54"/>
        <v>4.4052863436123344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0.2</v>
      </c>
      <c r="AP72">
        <f t="shared" si="54"/>
        <v>2.8077539356125905</v>
      </c>
      <c r="AQ72">
        <f t="shared" si="54"/>
        <v>3.0288891625046728</v>
      </c>
      <c r="AR72">
        <f t="shared" si="54"/>
        <v>3.2068759805882752</v>
      </c>
      <c r="AS72">
        <f t="shared" si="54"/>
        <v>3.3532206496701935</v>
      </c>
      <c r="AT72">
        <f t="shared" si="54"/>
        <v>3.4756722782626785</v>
      </c>
      <c r="AU72">
        <f t="shared" si="54"/>
        <v>3.5796406183512151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2.808988764044944</v>
      </c>
      <c r="BG72">
        <f t="shared" si="54"/>
        <v>3.0303030303030303</v>
      </c>
      <c r="BH72">
        <f t="shared" si="54"/>
        <v>3.2051282051282053</v>
      </c>
      <c r="BI72">
        <f t="shared" si="54"/>
        <v>3.3557046979865772</v>
      </c>
      <c r="BJ72">
        <f t="shared" si="54"/>
        <v>3.4722222222222223</v>
      </c>
      <c r="BK72">
        <f t="shared" si="54"/>
        <v>3.5842293906810032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 t="e">
        <f t="shared" si="55"/>
        <v>#N/A</v>
      </c>
      <c r="AP73" t="e">
        <f t="shared" si="54"/>
        <v>#N/A</v>
      </c>
      <c r="AQ73" t="e">
        <f t="shared" si="54"/>
        <v>#N/A</v>
      </c>
      <c r="AR73" t="e">
        <f t="shared" si="54"/>
        <v>#N/A</v>
      </c>
      <c r="AS73" t="e">
        <f t="shared" si="54"/>
        <v>#N/A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 t="e">
        <f t="shared" si="54"/>
        <v>#N/A</v>
      </c>
      <c r="BG73" t="e">
        <f t="shared" si="54"/>
        <v>#N/A</v>
      </c>
      <c r="BH73" t="e">
        <f t="shared" si="54"/>
        <v>#N/A</v>
      </c>
      <c r="BI73" t="e">
        <f t="shared" si="54"/>
        <v>#N/A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0.17199999999999999</v>
      </c>
      <c r="X81">
        <f t="shared" si="38"/>
        <v>0.17199999999999999</v>
      </c>
      <c r="Y81">
        <f>AS20</f>
        <v>0.17234267139904919</v>
      </c>
      <c r="AA81">
        <f t="shared" ref="AA81:AA95" si="57">AB4-G4</f>
        <v>3.4267139904919919E-4</v>
      </c>
      <c r="AB81">
        <f t="shared" si="37"/>
        <v>3.4267139904919919E-4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0.19900000000000001</v>
      </c>
      <c r="X82">
        <f t="shared" si="38"/>
        <v>0.19900000000000001</v>
      </c>
      <c r="Y82">
        <f t="shared" ref="Y82:Y95" si="59">AS21</f>
        <v>0.19893293275086341</v>
      </c>
      <c r="AA82">
        <f t="shared" si="57"/>
        <v>-6.7067249136604223E-5</v>
      </c>
      <c r="AB82">
        <f t="shared" si="37"/>
        <v>-6.7067249136604223E-5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0.23499999999999999</v>
      </c>
      <c r="X83">
        <f t="shared" si="38"/>
        <v>0.23499999999999999</v>
      </c>
      <c r="Y83">
        <f t="shared" si="59"/>
        <v>0.2350963559037835</v>
      </c>
      <c r="AA83">
        <f t="shared" si="57"/>
        <v>9.6355903783512664E-5</v>
      </c>
      <c r="AB83">
        <f t="shared" si="37"/>
        <v>9.6355903783512664E-5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0.28799999999999998</v>
      </c>
      <c r="X84">
        <f t="shared" si="38"/>
        <v>0.28799999999999998</v>
      </c>
      <c r="Y84">
        <f t="shared" si="59"/>
        <v>0.28771412260417484</v>
      </c>
      <c r="AA84">
        <f t="shared" si="57"/>
        <v>-2.8587739582514038E-4</v>
      </c>
      <c r="AB84">
        <f t="shared" si="37"/>
        <v>-2.8587739582514038E-4</v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>
        <f>H4*H20</f>
        <v>0.16500000000000001</v>
      </c>
      <c r="X96">
        <f t="shared" si="61"/>
        <v>0.16500000000000001</v>
      </c>
      <c r="Y96">
        <f>AT20</f>
        <v>0.16494891434104836</v>
      </c>
      <c r="AA96">
        <f t="shared" ref="AA96:AA110" si="62">AC4-H4</f>
        <v>-5.1085658951649515E-5</v>
      </c>
      <c r="AB96">
        <f t="shared" si="60"/>
        <v>-5.1085658951649515E-5</v>
      </c>
      <c r="AC96">
        <v>5</v>
      </c>
    </row>
    <row r="97" spans="23:29">
      <c r="W97">
        <f t="shared" ref="W97:W110" si="63">H5*H21</f>
        <v>0.191</v>
      </c>
      <c r="X97">
        <f t="shared" si="61"/>
        <v>0.191</v>
      </c>
      <c r="Y97">
        <f t="shared" ref="Y97:Y110" si="64">AT21</f>
        <v>0.19102675078519551</v>
      </c>
      <c r="AA97">
        <f t="shared" si="62"/>
        <v>2.6750785195511773E-5</v>
      </c>
      <c r="AB97">
        <f t="shared" si="60"/>
        <v>2.6750785195511773E-5</v>
      </c>
      <c r="AC97">
        <v>5</v>
      </c>
    </row>
    <row r="98" spans="23:29">
      <c r="W98">
        <f t="shared" si="63"/>
        <v>0.22700000000000001</v>
      </c>
      <c r="X98">
        <f t="shared" si="61"/>
        <v>0.22700000000000001</v>
      </c>
      <c r="Y98">
        <f t="shared" si="64"/>
        <v>0.22677073440950637</v>
      </c>
      <c r="AA98">
        <f t="shared" si="62"/>
        <v>-2.2926559049363249E-4</v>
      </c>
      <c r="AB98">
        <f t="shared" si="60"/>
        <v>-2.2926559049363249E-4</v>
      </c>
      <c r="AC98">
        <v>5</v>
      </c>
    </row>
    <row r="99" spans="23:29">
      <c r="W99">
        <f t="shared" si="63"/>
        <v>0.27900000000000003</v>
      </c>
      <c r="X99">
        <f t="shared" si="61"/>
        <v>0.27900000000000003</v>
      </c>
      <c r="Y99">
        <f t="shared" si="64"/>
        <v>0.27935765251781075</v>
      </c>
      <c r="AA99">
        <f t="shared" si="62"/>
        <v>3.5765251781072482E-4</v>
      </c>
      <c r="AB99">
        <f t="shared" si="60"/>
        <v>3.5765251781072482E-4</v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2017-12-18T03:36:57Z</dcterms:modified>
</cp:coreProperties>
</file>