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60" i="9" l="1"/>
  <c r="C192" i="9"/>
  <c r="C130" i="9"/>
  <c r="AI25" i="10"/>
  <c r="D24" i="9" s="1"/>
  <c r="C159" i="9" l="1"/>
  <c r="J24" i="9"/>
  <c r="L24" i="9" s="1"/>
  <c r="N24" i="9" s="1"/>
  <c r="P24" i="9" s="1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70" i="5" l="1"/>
  <c r="Y55" i="2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<sst xmlns="http://schemas.openxmlformats.org/spreadsheetml/2006/main" count="827" uniqueCount="108">
  <si>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</si>
  <si>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</si>
  <si>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</si>
  <si>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</si>
  <si>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</si>
  <si>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</si>
  <si>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</si>
  <si>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</si>
  <si>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</si>
  <si>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</si>
  <si>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</si>
  <si>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</si>
  <si>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</si>
  <si>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</si>
  <si>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</si>
  <si>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</si>
  <si>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</si>
  <si>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</si>
  <si>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</si>
  <si>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</si>
  <si>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</si>
  <si>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</si>
  <si>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</si>
  <si>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</si>
  <si>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</si>
  <si>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</si>
  <si>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</si>
  <si>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</si>
  <si>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</si>
  <si>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</si>
  <si>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</si>
  <si>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</si>
  <si>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</si>
  <si>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</si>
  <si>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</si>
  <si>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</si>
  <si>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</si>
  <si>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</si>
  <si>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</si>
  <si>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</si>
  <si>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</si>
  <si>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</si>
  <si>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</si>
  <si>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</si>
  <si>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</si>
  <si>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</si>
  <si>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</si>
  <si>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</si>
  <si>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</si>
  <si>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</si>
  <si>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</si>
  <si>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</si>
  <si>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</si>
  <si>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</si>
  <si>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</si>
  <si>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</si>
  <si>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</si>
  <si>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</si>
  <si>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</si>
  <si>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</si>
  <si>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</si>
  <si>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</si>
  <si>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</si>
  <si>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</si>
  <si>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</si>
  <si>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</si>
  <si>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</si>
  <si>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</si>
  <si>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</si>
  <si>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</si>
  <si>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</si>
  <si>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</si>
  <si>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</si>
  <si>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</si>
  <si>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</si>
  <si>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</si>
  <si>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</si>
  <si>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</si>
  <si>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</si>
  <si>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</si>
  <si>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</si>
  <si>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</si>
  <si>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</si>
  <si>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</si>
  <si>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</si>
  <si>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</si>
  <si>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</si>
  <si>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</si>
  <si>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</si>
  <si>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</si>
  <si>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</si>
  <si>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</si>
  <si>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</si>
  <si>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</si>
  <si>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</si>
  <si>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</si>
  <si>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</si>
  <si>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</si>
  <si>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</si>
  <si>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</si>
  <si>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</si>
  <si>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</si>
  <si>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</si>
  <si>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</si>
  <si>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</si>
  <si>
    <t xml:space="preserve">Competitve fit values </t>
  </si>
  <si>
    <t>Reported Ki Pintus et al. (2015)</t>
  </si>
  <si>
    <t>Best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</si>
</sst>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9" borderId="3" xfId="0" applyNumberFormat="1" applyFill="1" applyBorder="1"/>
    <xf numFmtId="11" fontId="0" fillId="0" borderId="4" xfId="0" applyNumberFormat="1" applyBorder="1"/>
    <xf numFmtId="11" fontId="0" fillId="0" borderId="9" xfId="0" applyNumberFormat="1" applyBorder="1"/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1.5124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1.7464000000000002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2.6688000000000001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3.8685000000000005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6.2617000000000003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1.424450539303693</c:v>
                </c:pt>
                <c:pt idx="1">
                  <c:v>1.8230916948051912</c:v>
                </c:pt>
                <c:pt idx="2">
                  <c:v>3.0190151613096865</c:v>
                </c:pt>
                <c:pt idx="3">
                  <c:v>5.0122209388171779</c:v>
                </c:pt>
                <c:pt idx="4">
                  <c:v>8.9986324938321598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2.0826049625734955</c:v>
                </c:pt>
                <c:pt idx="1">
                  <c:v>2.4812461180749938</c:v>
                </c:pt>
                <c:pt idx="2">
                  <c:v>3.6771695845794889</c:v>
                </c:pt>
                <c:pt idx="3">
                  <c:v>5.6703753620869799</c:v>
                </c:pt>
                <c:pt idx="4">
                  <c:v>9.6567869171019627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2.7407593858432975</c:v>
                </c:pt>
                <c:pt idx="1">
                  <c:v>3.1394005413447958</c:v>
                </c:pt>
                <c:pt idx="2">
                  <c:v>4.335324007849291</c:v>
                </c:pt>
                <c:pt idx="3">
                  <c:v>6.3285297853567837</c:v>
                </c:pt>
                <c:pt idx="4">
                  <c:v>10.314941340371764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3.3989138091130999</c:v>
                </c:pt>
                <c:pt idx="1">
                  <c:v>3.7975549646145978</c:v>
                </c:pt>
                <c:pt idx="2">
                  <c:v>4.993478431119093</c:v>
                </c:pt>
                <c:pt idx="3">
                  <c:v>6.9866842086265857</c:v>
                </c:pt>
                <c:pt idx="4">
                  <c:v>10.973095763641567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0.6637342595707173</c:v>
                </c:pt>
                <c:pt idx="1">
                  <c:v>0.56716184170490169</c:v>
                </c:pt>
                <c:pt idx="2">
                  <c:v>0.39482316600442813</c:v>
                </c:pt>
                <c:pt idx="3">
                  <c:v>0.26209091413341962</c:v>
                </c:pt>
                <c:pt idx="4">
                  <c:v>0.15671891092391332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0.50235991546238956</c:v>
                </c:pt>
                <c:pt idx="16">
                  <c:v>0.40282059047667113</c:v>
                </c:pt>
                <c:pt idx="17">
                  <c:v>0.25264232658453972</c:v>
                </c:pt>
                <c:pt idx="18">
                  <c:v>0.15582112021665659</c:v>
                </c:pt>
                <c:pt idx="19">
                  <c:v>8.8210523179666753E-2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0.4041086046621058</c:v>
                </c:pt>
                <c:pt idx="31">
                  <c:v>0.31232194392415102</c:v>
                </c:pt>
                <c:pt idx="32">
                  <c:v>0.18575102278802452</c:v>
                </c:pt>
                <c:pt idx="33">
                  <c:v>0.11086768742260471</c:v>
                </c:pt>
                <c:pt idx="34">
                  <c:v>6.137913657222361E-2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0.33800228100780694</c:v>
                </c:pt>
                <c:pt idx="46">
                  <c:v>0.25502696920554863</c:v>
                </c:pt>
                <c:pt idx="47">
                  <c:v>0.14686582600604645</c:v>
                </c:pt>
                <c:pt idx="48">
                  <c:v>8.604440647963485E-2</c:v>
                </c:pt>
                <c:pt idx="49">
                  <c:v>4.7063594122971668E-2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0.6637342595707173</c:v>
                </c:pt>
                <c:pt idx="1">
                  <c:v>0.56716184170490169</c:v>
                </c:pt>
                <c:pt idx="2">
                  <c:v>0.39482316600442813</c:v>
                </c:pt>
                <c:pt idx="3">
                  <c:v>0.26209091413341962</c:v>
                </c:pt>
                <c:pt idx="4">
                  <c:v>0.15671891092391332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0.50235991546238956</c:v>
                </c:pt>
                <c:pt idx="1">
                  <c:v>0.40282059047667113</c:v>
                </c:pt>
                <c:pt idx="2">
                  <c:v>0.25264232658453972</c:v>
                </c:pt>
                <c:pt idx="3">
                  <c:v>0.15582112021665659</c:v>
                </c:pt>
                <c:pt idx="4">
                  <c:v>8.8210523179666753E-2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0.4041086046621058</c:v>
                </c:pt>
                <c:pt idx="1">
                  <c:v>0.31232194392415102</c:v>
                </c:pt>
                <c:pt idx="2">
                  <c:v>0.18575102278802452</c:v>
                </c:pt>
                <c:pt idx="3">
                  <c:v>0.11086768742260471</c:v>
                </c:pt>
                <c:pt idx="4">
                  <c:v>6.137913657222361E-2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0.33800228100780694</c:v>
                </c:pt>
                <c:pt idx="1">
                  <c:v>0.25502696920554863</c:v>
                </c:pt>
                <c:pt idx="2">
                  <c:v>0.14686582600604645</c:v>
                </c:pt>
                <c:pt idx="3">
                  <c:v>8.604440647963485E-2</c:v>
                </c:pt>
                <c:pt idx="4">
                  <c:v>4.7063594122971668E-2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1.5066270658482643</c:v>
                </c:pt>
                <c:pt idx="1">
                  <c:v>1.7631651611010655</c:v>
                </c:pt>
                <c:pt idx="2">
                  <c:v>2.5327794468594695</c:v>
                </c:pt>
                <c:pt idx="3">
                  <c:v>3.8154699231234757</c:v>
                </c:pt>
                <c:pt idx="4">
                  <c:v>6.3808508756514888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1.9906046824607118</c:v>
                </c:pt>
                <c:pt idx="1">
                  <c:v>2.4824947473927943</c:v>
                </c:pt>
                <c:pt idx="2">
                  <c:v>3.9581649421890432</c:v>
                </c:pt>
                <c:pt idx="3">
                  <c:v>6.4176152668494577</c:v>
                </c:pt>
                <c:pt idx="4">
                  <c:v>11.336515916170285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2.474582299073159</c:v>
                </c:pt>
                <c:pt idx="1">
                  <c:v>3.2018243336845238</c:v>
                </c:pt>
                <c:pt idx="2">
                  <c:v>5.3835504375186165</c:v>
                </c:pt>
                <c:pt idx="3">
                  <c:v>9.0197606105754389</c:v>
                </c:pt>
                <c:pt idx="4">
                  <c:v>16.292180956689084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2.9585599156856066</c:v>
                </c:pt>
                <c:pt idx="1">
                  <c:v>3.9211539199762524</c:v>
                </c:pt>
                <c:pt idx="2">
                  <c:v>6.8089359328481915</c:v>
                </c:pt>
                <c:pt idx="3">
                  <c:v>11.62190595430142</c:v>
                </c:pt>
                <c:pt idx="4">
                  <c:v>21.247845997207882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0.66376899081473639</c:v>
                </c:pt>
                <c:pt idx="1">
                  <c:v>0.56719044244761974</c:v>
                </c:pt>
                <c:pt idx="2">
                  <c:v>0.39484173794447386</c:v>
                </c:pt>
                <c:pt idx="3">
                  <c:v>0.26210255839683683</c:v>
                </c:pt>
                <c:pt idx="4">
                  <c:v>0.15672554892853804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0.50252970360581273</c:v>
                </c:pt>
                <c:pt idx="16">
                  <c:v>0.40222144785267666</c:v>
                </c:pt>
                <c:pt idx="17">
                  <c:v>0.25157396256148701</c:v>
                </c:pt>
                <c:pt idx="18">
                  <c:v>0.15488803318361416</c:v>
                </c:pt>
                <c:pt idx="19">
                  <c:v>8.7574249255788564E-2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0.40431549973768</c:v>
                </c:pt>
                <c:pt idx="31">
                  <c:v>0.31159355384532123</c:v>
                </c:pt>
                <c:pt idx="32">
                  <c:v>0.18459421017317748</c:v>
                </c:pt>
                <c:pt idx="33">
                  <c:v>0.10992329237968035</c:v>
                </c:pt>
                <c:pt idx="34">
                  <c:v>6.076374082429907E-2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0.33821491274170684</c:v>
                </c:pt>
                <c:pt idx="46">
                  <c:v>0.2542959880928875</c:v>
                </c:pt>
                <c:pt idx="47">
                  <c:v>0.14578105587779114</c:v>
                </c:pt>
                <c:pt idx="48">
                  <c:v>8.5191724978592842E-2</c:v>
                </c:pt>
                <c:pt idx="49">
                  <c:v>4.6521399286516545E-2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0.66376899081473639</c:v>
                </c:pt>
                <c:pt idx="1">
                  <c:v>0.56719044244761974</c:v>
                </c:pt>
                <c:pt idx="2">
                  <c:v>0.39484173794447386</c:v>
                </c:pt>
                <c:pt idx="3">
                  <c:v>0.26210255839683683</c:v>
                </c:pt>
                <c:pt idx="4">
                  <c:v>0.15672554892853804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0.50252970360581273</c:v>
                </c:pt>
                <c:pt idx="1">
                  <c:v>0.40222144785267666</c:v>
                </c:pt>
                <c:pt idx="2">
                  <c:v>0.25157396256148701</c:v>
                </c:pt>
                <c:pt idx="3">
                  <c:v>0.15488803318361416</c:v>
                </c:pt>
                <c:pt idx="4">
                  <c:v>8.7574249255788564E-2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0.40431549973768</c:v>
                </c:pt>
                <c:pt idx="1">
                  <c:v>0.31159355384532123</c:v>
                </c:pt>
                <c:pt idx="2">
                  <c:v>0.18459421017317748</c:v>
                </c:pt>
                <c:pt idx="3">
                  <c:v>0.10992329237968035</c:v>
                </c:pt>
                <c:pt idx="4">
                  <c:v>6.076374082429907E-2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0.33821491274170684</c:v>
                </c:pt>
                <c:pt idx="1">
                  <c:v>0.2542959880928875</c:v>
                </c:pt>
                <c:pt idx="2">
                  <c:v>0.14578105587779114</c:v>
                </c:pt>
                <c:pt idx="3">
                  <c:v>8.5191724978592842E-2</c:v>
                </c:pt>
                <c:pt idx="4">
                  <c:v>4.6521399286516545E-2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1.5065482326502784</c:v>
                </c:pt>
                <c:pt idx="1">
                  <c:v>1.7630762529859632</c:v>
                </c:pt>
                <c:pt idx="2">
                  <c:v>2.5326603139930177</c:v>
                </c:pt>
                <c:pt idx="3">
                  <c:v>3.8153004156714423</c:v>
                </c:pt>
                <c:pt idx="4">
                  <c:v>6.380580619028291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1.989932123065915</c:v>
                </c:pt>
                <c:pt idx="1">
                  <c:v>2.4861926317919134</c:v>
                </c:pt>
                <c:pt idx="2">
                  <c:v>3.9749741579699083</c:v>
                </c:pt>
                <c:pt idx="3">
                  <c:v>6.4562767015998981</c:v>
                </c:pt>
                <c:pt idx="4">
                  <c:v>11.418881788859881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2.4733160134815515</c:v>
                </c:pt>
                <c:pt idx="1">
                  <c:v>3.2093090105978637</c:v>
                </c:pt>
                <c:pt idx="2">
                  <c:v>5.4172880019467984</c:v>
                </c:pt>
                <c:pt idx="3">
                  <c:v>9.0972529875283552</c:v>
                </c:pt>
                <c:pt idx="4">
                  <c:v>16.457182958691472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2.9566999038971868</c:v>
                </c:pt>
                <c:pt idx="1">
                  <c:v>3.9324253894038108</c:v>
                </c:pt>
                <c:pt idx="2">
                  <c:v>6.8596018459236854</c:v>
                </c:pt>
                <c:pt idx="3">
                  <c:v>11.738229273456808</c:v>
                </c:pt>
                <c:pt idx="4">
                  <c:v>21.495484128523053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0.66361283930260861</c:v>
                </c:pt>
                <c:pt idx="1">
                  <c:v>0.56905178515214716</c:v>
                </c:pt>
                <c:pt idx="2">
                  <c:v>0.3986399923105583</c:v>
                </c:pt>
                <c:pt idx="3">
                  <c:v>0.26591770472014625</c:v>
                </c:pt>
                <c:pt idx="4">
                  <c:v>0.15962640445827864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-1.80278583779978E-2</c:v>
                </c:pt>
                <c:pt idx="1">
                  <c:v>-1.8135351602602268E-2</c:v>
                </c:pt>
                <c:pt idx="2">
                  <c:v>-2.8932405581466689E-2</c:v>
                </c:pt>
                <c:pt idx="3">
                  <c:v>-6.2953158032073436E-3</c:v>
                </c:pt>
                <c:pt idx="4">
                  <c:v>-7.0338759249149521E-3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-4.4440888471222573E-2</c:v>
                </c:pt>
                <c:pt idx="1">
                  <c:v>-6.1791921386382009E-2</c:v>
                </c:pt>
                <c:pt idx="2">
                  <c:v>-6.1540482700319366E-2</c:v>
                </c:pt>
                <c:pt idx="3">
                  <c:v>-4.2255933515725708E-2</c:v>
                </c:pt>
                <c:pt idx="4">
                  <c:v>-4.3324297538778422E-2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-1.5235100438108773E-3</c:v>
                </c:pt>
                <c:pt idx="1">
                  <c:v>-5.9164969315736379E-3</c:v>
                </c:pt>
                <c:pt idx="2">
                  <c:v>-2.4598439894689406E-3</c:v>
                </c:pt>
                <c:pt idx="3">
                  <c:v>7.7637459311857837E-4</c:v>
                </c:pt>
                <c:pt idx="4">
                  <c:v>9.0005608207807675E-4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5.8102210443554347E-2</c:v>
                </c:pt>
                <c:pt idx="1">
                  <c:v>5.4451312381136929E-2</c:v>
                </c:pt>
                <c:pt idx="2">
                  <c:v>7.0461873211033949E-2</c:v>
                </c:pt>
                <c:pt idx="3">
                  <c:v>5.6728371176636705E-2</c:v>
                </c:pt>
                <c:pt idx="4">
                  <c:v>5.5997390063975583E-2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2.6434121369962496E-2</c:v>
                </c:pt>
                <c:pt idx="1">
                  <c:v>1.1860024435537228E-2</c:v>
                </c:pt>
                <c:pt idx="2">
                  <c:v>4.4512014589919068E-2</c:v>
                </c:pt>
                <c:pt idx="3">
                  <c:v>1.160794743474414E-2</c:v>
                </c:pt>
                <c:pt idx="4">
                  <c:v>1.1102039314067457E-2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3.043956988206864E-2</c:v>
                </c:pt>
                <c:pt idx="1">
                  <c:v>-4.3875840958177426E-3</c:v>
                </c:pt>
                <c:pt idx="2">
                  <c:v>-4.6075259380910505E-3</c:v>
                </c:pt>
                <c:pt idx="3">
                  <c:v>-2.4429968799893148E-2</c:v>
                </c:pt>
                <c:pt idx="4">
                  <c:v>-2.4797945373424723E-2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1.340564008195988E-3</c:v>
                </c:pt>
                <c:pt idx="16">
                  <c:v>-4.6805930775574156E-3</c:v>
                </c:pt>
                <c:pt idx="17">
                  <c:v>-3.1558015191841704E-2</c:v>
                </c:pt>
                <c:pt idx="18">
                  <c:v>-8.748514672150598E-3</c:v>
                </c:pt>
                <c:pt idx="19">
                  <c:v>2.8902447660745234E-3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-4.4440888471222573E-2</c:v>
                </c:pt>
                <c:pt idx="31">
                  <c:v>-1.5893821570699351E-2</c:v>
                </c:pt>
                <c:pt idx="32">
                  <c:v>1.1985443479793606E-2</c:v>
                </c:pt>
                <c:pt idx="33">
                  <c:v>2.6565380793400942E-2</c:v>
                </c:pt>
                <c:pt idx="34">
                  <c:v>1.8465345207801985E-2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-2.6890073473972931E-2</c:v>
                </c:pt>
                <c:pt idx="46">
                  <c:v>5.8102210443554347E-2</c:v>
                </c:pt>
                <c:pt idx="47">
                  <c:v>3.7199809685479646E-2</c:v>
                </c:pt>
                <c:pt idx="48">
                  <c:v>3.1320243775525766E-2</c:v>
                </c:pt>
                <c:pt idx="49">
                  <c:v>2.6390368228816345E-2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-2.4126391031253691E-2</c:v>
                </c:pt>
                <c:pt idx="1">
                  <c:v>-1.7230945813688336E-2</c:v>
                </c:pt>
                <c:pt idx="2">
                  <c:v>2.637351443731567E-2</c:v>
                </c:pt>
                <c:pt idx="3">
                  <c:v>1.5636225353832744E-2</c:v>
                </c:pt>
                <c:pt idx="4">
                  <c:v>8.1708034278321628E-3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2.7608021315810471E-2</c:v>
                </c:pt>
                <c:pt idx="16">
                  <c:v>-1.2049004782363371E-2</c:v>
                </c:pt>
                <c:pt idx="17">
                  <c:v>-6.1791921386382009E-2</c:v>
                </c:pt>
                <c:pt idx="18">
                  <c:v>-3.7197875295411187E-2</c:v>
                </c:pt>
                <c:pt idx="19">
                  <c:v>-1.7015638399671781E-2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1.0601290796105389E-2</c:v>
                </c:pt>
                <c:pt idx="31">
                  <c:v>-2.0848568969344061E-2</c:v>
                </c:pt>
                <c:pt idx="32">
                  <c:v>-2.8101299153113657E-2</c:v>
                </c:pt>
                <c:pt idx="33">
                  <c:v>-1.0399409350691211E-2</c:v>
                </c:pt>
                <c:pt idx="34">
                  <c:v>-6.8461623051609827E-3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3.871410119906854E-2</c:v>
                </c:pt>
                <c:pt idx="46">
                  <c:v>5.4451312381136929E-2</c:v>
                </c:pt>
                <c:pt idx="47">
                  <c:v>-2.9448589714058948E-3</c:v>
                </c:pt>
                <c:pt idx="48">
                  <c:v>-4.9868315579862932E-3</c:v>
                </c:pt>
                <c:pt idx="49">
                  <c:v>1.8598747261633838E-3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4.0824336779950787E-2</c:v>
                </c:pt>
                <c:pt idx="1">
                  <c:v>-2.4087742506577636E-2</c:v>
                </c:pt>
                <c:pt idx="2">
                  <c:v>-4.3466394806133846E-2</c:v>
                </c:pt>
                <c:pt idx="3">
                  <c:v>-5.8985771543731191E-2</c:v>
                </c:pt>
                <c:pt idx="4">
                  <c:v>-4.8573043184813591E-2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-1.0629670696977234E-2</c:v>
                </c:pt>
                <c:pt idx="16">
                  <c:v>-5.9746544535585477E-3</c:v>
                </c:pt>
                <c:pt idx="17">
                  <c:v>-2.294996481533168E-2</c:v>
                </c:pt>
                <c:pt idx="18">
                  <c:v>1.0549664746206666E-3</c:v>
                </c:pt>
                <c:pt idx="19">
                  <c:v>1.0453778393847077E-2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-6.1540482700319366E-2</c:v>
                </c:pt>
                <c:pt idx="31">
                  <c:v>-1.1163542197865861E-2</c:v>
                </c:pt>
                <c:pt idx="32">
                  <c:v>3.826307479493693E-2</c:v>
                </c:pt>
                <c:pt idx="33">
                  <c:v>5.5314601243344821E-2</c:v>
                </c:pt>
                <c:pt idx="34">
                  <c:v>4.0911152372110481E-2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-4.4771412612083727E-2</c:v>
                </c:pt>
                <c:pt idx="46">
                  <c:v>6.5028729506289906E-2</c:v>
                </c:pt>
                <c:pt idx="47">
                  <c:v>7.0461873211033949E-2</c:v>
                </c:pt>
                <c:pt idx="48">
                  <c:v>6.8829686535356607E-2</c:v>
                </c:pt>
                <c:pt idx="49">
                  <c:v>5.6649226512750644E-2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2.5335190258878315E-3</c:v>
                </c:pt>
                <c:pt idx="1">
                  <c:v>-5.4446631049929195E-3</c:v>
                </c:pt>
                <c:pt idx="2">
                  <c:v>2.0122926196274649E-2</c:v>
                </c:pt>
                <c:pt idx="3">
                  <c:v>3.5927882448323345E-3</c:v>
                </c:pt>
                <c:pt idx="4">
                  <c:v>-2.982128729854816E-3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1.1562369450119625E-2</c:v>
                </c:pt>
                <c:pt idx="16">
                  <c:v>-6.1773645335538307E-3</c:v>
                </c:pt>
                <c:pt idx="17">
                  <c:v>-4.2255933515725708E-2</c:v>
                </c:pt>
                <c:pt idx="18">
                  <c:v>-1.9479081378575236E-2</c:v>
                </c:pt>
                <c:pt idx="19">
                  <c:v>-4.889811050533141E-3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-2.2294260765149843E-2</c:v>
                </c:pt>
                <c:pt idx="31">
                  <c:v>-1.7373746953169178E-2</c:v>
                </c:pt>
                <c:pt idx="32">
                  <c:v>-6.6491696121678823E-3</c:v>
                </c:pt>
                <c:pt idx="33">
                  <c:v>8.1677048816017339E-3</c:v>
                </c:pt>
                <c:pt idx="34">
                  <c:v>5.3435427630360161E-3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-9.8076983965067477E-4</c:v>
                </c:pt>
                <c:pt idx="46">
                  <c:v>5.6728371176636705E-2</c:v>
                </c:pt>
                <c:pt idx="47">
                  <c:v>1.7066495770590467E-2</c:v>
                </c:pt>
                <c:pt idx="48">
                  <c:v>1.1744681388617687E-2</c:v>
                </c:pt>
                <c:pt idx="49">
                  <c:v>1.2580835502282013E-2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2.5682502699069243E-3</c:v>
                </c:pt>
                <c:pt idx="1">
                  <c:v>-5.416062362274876E-3</c:v>
                </c:pt>
                <c:pt idx="2">
                  <c:v>2.0141498136320379E-2</c:v>
                </c:pt>
                <c:pt idx="3">
                  <c:v>3.6044325082495443E-3</c:v>
                </c:pt>
                <c:pt idx="4">
                  <c:v>-2.9754907252300955E-3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1.1732157593542791E-2</c:v>
                </c:pt>
                <c:pt idx="16">
                  <c:v>-6.7765071575482949E-3</c:v>
                </c:pt>
                <c:pt idx="17">
                  <c:v>-4.3324297538778422E-2</c:v>
                </c:pt>
                <c:pt idx="18">
                  <c:v>-2.0412168411617665E-2</c:v>
                </c:pt>
                <c:pt idx="19">
                  <c:v>-5.52608497441133E-3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-2.2087365689575644E-2</c:v>
                </c:pt>
                <c:pt idx="31">
                  <c:v>-1.8102137031998977E-2</c:v>
                </c:pt>
                <c:pt idx="32">
                  <c:v>-7.8059822270149237E-3</c:v>
                </c:pt>
                <c:pt idx="33">
                  <c:v>7.2233098386773748E-3</c:v>
                </c:pt>
                <c:pt idx="34">
                  <c:v>4.7281470151114766E-3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-7.6813810575077079E-4</c:v>
                </c:pt>
                <c:pt idx="46">
                  <c:v>5.5997390063975583E-2</c:v>
                </c:pt>
                <c:pt idx="47">
                  <c:v>1.5981725642335159E-2</c:v>
                </c:pt>
                <c:pt idx="48">
                  <c:v>1.0891999887575679E-2</c:v>
                </c:pt>
                <c:pt idx="49">
                  <c:v>1.203864066582689E-2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0.69164031042689811</c:v>
                </c:pt>
                <c:pt idx="1">
                  <c:v>0.56821892071407687</c:v>
                </c:pt>
                <c:pt idx="2">
                  <c:v>0.37009271387006243</c:v>
                </c:pt>
                <c:pt idx="3">
                  <c:v>0.23406815708869413</c:v>
                </c:pt>
                <c:pt idx="4">
                  <c:v>0.13490309428034342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0.49213811002046592</c:v>
                </c:pt>
                <c:pt idx="16">
                  <c:v>0.40431736193266754</c:v>
                </c:pt>
                <c:pt idx="17">
                  <c:v>0.26334024490842373</c:v>
                </c:pt>
                <c:pt idx="18">
                  <c:v>0.16655168692308123</c:v>
                </c:pt>
                <c:pt idx="19">
                  <c:v>9.5990578996274417E-2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0.38196197695603307</c:v>
                </c:pt>
                <c:pt idx="31">
                  <c:v>0.31380186930662085</c:v>
                </c:pt>
                <c:pt idx="32">
                  <c:v>0.20438563587998601</c:v>
                </c:pt>
                <c:pt idx="33">
                  <c:v>0.12926536333440392</c:v>
                </c:pt>
                <c:pt idx="34">
                  <c:v>7.4500939016989579E-2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0.31209297737348468</c:v>
                </c:pt>
                <c:pt idx="46">
                  <c:v>0.25640080847246627</c:v>
                </c:pt>
                <c:pt idx="47">
                  <c:v>0.16699913992093562</c:v>
                </c:pt>
                <c:pt idx="48">
                  <c:v>0.10561996886654293</c:v>
                </c:pt>
                <c:pt idx="49">
                  <c:v>6.0873126849506E-2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1.4458382267840555</c:v>
                </c:pt>
                <c:pt idx="1">
                  <c:v>2.0319499336444689</c:v>
                </c:pt>
                <c:pt idx="2">
                  <c:v>2.6180616405048824</c:v>
                </c:pt>
                <c:pt idx="3">
                  <c:v>3.204173347365296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1.7598850787004889</c:v>
                </c:pt>
                <c:pt idx="1">
                  <c:v>2.4733046219433281</c:v>
                </c:pt>
                <c:pt idx="2">
                  <c:v>3.1867241651861669</c:v>
                </c:pt>
                <c:pt idx="3">
                  <c:v>3.9001437084290065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2.7020256344497899</c:v>
                </c:pt>
                <c:pt idx="1">
                  <c:v>3.797368686839905</c:v>
                </c:pt>
                <c:pt idx="2">
                  <c:v>4.8927117392300206</c:v>
                </c:pt>
                <c:pt idx="3">
                  <c:v>5.9880547916201357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4.2722598940319578</c:v>
                </c:pt>
                <c:pt idx="1">
                  <c:v>6.0041421283341982</c:v>
                </c:pt>
                <c:pt idx="2">
                  <c:v>7.7360243626364404</c:v>
                </c:pt>
                <c:pt idx="3">
                  <c:v>9.4679065969386826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7.4127284131962936</c:v>
                </c:pt>
                <c:pt idx="1">
                  <c:v>10.417689011322787</c:v>
                </c:pt>
                <c:pt idx="2">
                  <c:v>13.422649609449282</c:v>
                </c:pt>
                <c:pt idx="3">
                  <c:v>16.427610207575778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1.5696755029668488</c:v>
                </c:pt>
                <c:pt idx="1">
                  <c:v>1.9289916293802756</c:v>
                </c:pt>
                <c:pt idx="2">
                  <c:v>2.2883077557937028</c:v>
                </c:pt>
                <c:pt idx="3">
                  <c:v>2.6476238822071294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1.8005833778631064</c:v>
                </c:pt>
                <c:pt idx="1">
                  <c:v>2.5192156306899602</c:v>
                </c:pt>
                <c:pt idx="2">
                  <c:v>3.2378478835168139</c:v>
                </c:pt>
                <c:pt idx="3">
                  <c:v>3.9564801363436684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2.4933070025518798</c:v>
                </c:pt>
                <c:pt idx="1">
                  <c:v>4.2898876346190136</c:v>
                </c:pt>
                <c:pt idx="2">
                  <c:v>6.0864682666861487</c:v>
                </c:pt>
                <c:pt idx="3">
                  <c:v>7.883048898753283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3.6478463770331686</c:v>
                </c:pt>
                <c:pt idx="1">
                  <c:v>7.2410076411674371</c:v>
                </c:pt>
                <c:pt idx="2">
                  <c:v>10.834168905301706</c:v>
                </c:pt>
                <c:pt idx="3">
                  <c:v>14.427330169435976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5.9569251259957463</c:v>
                </c:pt>
                <c:pt idx="1">
                  <c:v>13.143247654264282</c:v>
                </c:pt>
                <c:pt idx="2">
                  <c:v>20.329570182532823</c:v>
                </c:pt>
                <c:pt idx="3">
                  <c:v>27.51589271080136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1.424450539303693</c:v>
                </c:pt>
                <c:pt idx="1">
                  <c:v>2.0826049625734955</c:v>
                </c:pt>
                <c:pt idx="2">
                  <c:v>2.7407593858432975</c:v>
                </c:pt>
                <c:pt idx="3">
                  <c:v>3.3989138091130999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1.8230916948051912</c:v>
                </c:pt>
                <c:pt idx="1">
                  <c:v>2.4812461180749938</c:v>
                </c:pt>
                <c:pt idx="2">
                  <c:v>3.1394005413447958</c:v>
                </c:pt>
                <c:pt idx="3">
                  <c:v>3.7975549646145978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3.0190151613096865</c:v>
                </c:pt>
                <c:pt idx="1">
                  <c:v>3.6771695845794889</c:v>
                </c:pt>
                <c:pt idx="2">
                  <c:v>4.335324007849291</c:v>
                </c:pt>
                <c:pt idx="3">
                  <c:v>4.993478431119093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5.0122209388171779</c:v>
                </c:pt>
                <c:pt idx="1">
                  <c:v>5.6703753620869799</c:v>
                </c:pt>
                <c:pt idx="2">
                  <c:v>6.3285297853567837</c:v>
                </c:pt>
                <c:pt idx="3">
                  <c:v>6.9866842086265857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8.9986324938321598</c:v>
                </c:pt>
                <c:pt idx="1">
                  <c:v>9.6567869171019627</c:v>
                </c:pt>
                <c:pt idx="2">
                  <c:v>10.314941340371764</c:v>
                </c:pt>
                <c:pt idx="3">
                  <c:v>10.973095763641567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1.5066270658482643</c:v>
                </c:pt>
                <c:pt idx="1">
                  <c:v>1.9906046824607118</c:v>
                </c:pt>
                <c:pt idx="2">
                  <c:v>2.474582299073159</c:v>
                </c:pt>
                <c:pt idx="3">
                  <c:v>2.9585599156856066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1.7631651611010655</c:v>
                </c:pt>
                <c:pt idx="1">
                  <c:v>2.4824947473927943</c:v>
                </c:pt>
                <c:pt idx="2">
                  <c:v>3.2018243336845238</c:v>
                </c:pt>
                <c:pt idx="3">
                  <c:v>3.9211539199762524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2.5327794468594695</c:v>
                </c:pt>
                <c:pt idx="1">
                  <c:v>3.9581649421890432</c:v>
                </c:pt>
                <c:pt idx="2">
                  <c:v>5.3835504375186165</c:v>
                </c:pt>
                <c:pt idx="3">
                  <c:v>6.8089359328481915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3.8154699231234757</c:v>
                </c:pt>
                <c:pt idx="1">
                  <c:v>6.4176152668494577</c:v>
                </c:pt>
                <c:pt idx="2">
                  <c:v>9.0197606105754389</c:v>
                </c:pt>
                <c:pt idx="3">
                  <c:v>11.62190595430142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6.3808508756514888</c:v>
                </c:pt>
                <c:pt idx="1">
                  <c:v>11.336515916170285</c:v>
                </c:pt>
                <c:pt idx="2">
                  <c:v>16.292180956689084</c:v>
                </c:pt>
                <c:pt idx="3">
                  <c:v>21.247845997207882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1.5065482326502784</c:v>
                </c:pt>
                <c:pt idx="1">
                  <c:v>1.989932123065915</c:v>
                </c:pt>
                <c:pt idx="2">
                  <c:v>2.4733160134815515</c:v>
                </c:pt>
                <c:pt idx="3">
                  <c:v>2.9566999038971868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1.7630762529859632</c:v>
                </c:pt>
                <c:pt idx="1">
                  <c:v>2.4861926317919134</c:v>
                </c:pt>
                <c:pt idx="2">
                  <c:v>3.2093090105978637</c:v>
                </c:pt>
                <c:pt idx="3">
                  <c:v>3.9324253894038108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2.5326603139930177</c:v>
                </c:pt>
                <c:pt idx="1">
                  <c:v>3.9749741579699083</c:v>
                </c:pt>
                <c:pt idx="2">
                  <c:v>5.4172880019467984</c:v>
                </c:pt>
                <c:pt idx="3">
                  <c:v>6.8596018459236854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3.8153004156714423</c:v>
                </c:pt>
                <c:pt idx="1">
                  <c:v>6.4562767015998981</c:v>
                </c:pt>
                <c:pt idx="2">
                  <c:v>9.0972529875283552</c:v>
                </c:pt>
                <c:pt idx="3">
                  <c:v>11.738229273456808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6.380580619028291</c:v>
                </c:pt>
                <c:pt idx="1">
                  <c:v>11.418881788859881</c:v>
                </c:pt>
                <c:pt idx="2">
                  <c:v>16.457182958691472</c:v>
                </c:pt>
                <c:pt idx="3">
                  <c:v>21.495484128523053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1.5124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1.7464000000000002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2.6688000000000001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3.8685000000000005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6.2617000000000003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1.5124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1.7464000000000002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2.6688000000000001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3.8685000000000005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6.2617000000000003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0.69164031042689811</c:v>
                </c:pt>
                <c:pt idx="1">
                  <c:v>0.56821892071407687</c:v>
                </c:pt>
                <c:pt idx="2">
                  <c:v>0.37009271387006243</c:v>
                </c:pt>
                <c:pt idx="3">
                  <c:v>0.23406815708869413</c:v>
                </c:pt>
                <c:pt idx="4">
                  <c:v>0.13490309428034342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0.49213811002046592</c:v>
                </c:pt>
                <c:pt idx="16">
                  <c:v>0.40431736193266754</c:v>
                </c:pt>
                <c:pt idx="17">
                  <c:v>0.26334024490842373</c:v>
                </c:pt>
                <c:pt idx="18">
                  <c:v>0.16655168692308123</c:v>
                </c:pt>
                <c:pt idx="19">
                  <c:v>9.5990578996274417E-2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0.38196197695603307</c:v>
                </c:pt>
                <c:pt idx="31">
                  <c:v>0.31380186930662085</c:v>
                </c:pt>
                <c:pt idx="32">
                  <c:v>0.20438563587998601</c:v>
                </c:pt>
                <c:pt idx="33">
                  <c:v>0.12926536333440392</c:v>
                </c:pt>
                <c:pt idx="34">
                  <c:v>7.4500939016989579E-2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0.31209297737348468</c:v>
                </c:pt>
                <c:pt idx="46">
                  <c:v>0.25640080847246627</c:v>
                </c:pt>
                <c:pt idx="47">
                  <c:v>0.16699913992093562</c:v>
                </c:pt>
                <c:pt idx="48">
                  <c:v>0.10561996886654293</c:v>
                </c:pt>
                <c:pt idx="49">
                  <c:v>6.0873126849506E-2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0.69164031042689811</c:v>
                </c:pt>
                <c:pt idx="1">
                  <c:v>0.56821892071407687</c:v>
                </c:pt>
                <c:pt idx="2">
                  <c:v>0.37009271387006243</c:v>
                </c:pt>
                <c:pt idx="3">
                  <c:v>0.23406815708869413</c:v>
                </c:pt>
                <c:pt idx="4">
                  <c:v>0.13490309428034342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0.49213811002046592</c:v>
                </c:pt>
                <c:pt idx="1">
                  <c:v>0.40431736193266754</c:v>
                </c:pt>
                <c:pt idx="2">
                  <c:v>0.26334024490842373</c:v>
                </c:pt>
                <c:pt idx="3">
                  <c:v>0.16655168692308123</c:v>
                </c:pt>
                <c:pt idx="4">
                  <c:v>9.5990578996274417E-2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0.38196197695603307</c:v>
                </c:pt>
                <c:pt idx="1">
                  <c:v>0.31380186930662085</c:v>
                </c:pt>
                <c:pt idx="2">
                  <c:v>0.20438563587998601</c:v>
                </c:pt>
                <c:pt idx="3">
                  <c:v>0.12926536333440392</c:v>
                </c:pt>
                <c:pt idx="4">
                  <c:v>7.4500939016989579E-2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0.31209297737348468</c:v>
                </c:pt>
                <c:pt idx="1">
                  <c:v>0.25640080847246627</c:v>
                </c:pt>
                <c:pt idx="2">
                  <c:v>0.16699913992093562</c:v>
                </c:pt>
                <c:pt idx="3">
                  <c:v>0.10561996886654293</c:v>
                </c:pt>
                <c:pt idx="4">
                  <c:v>6.0873126849506E-2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1.4458382267840555</c:v>
                </c:pt>
                <c:pt idx="1">
                  <c:v>1.7598850787004889</c:v>
                </c:pt>
                <c:pt idx="2">
                  <c:v>2.7020256344497899</c:v>
                </c:pt>
                <c:pt idx="3">
                  <c:v>4.2722598940319578</c:v>
                </c:pt>
                <c:pt idx="4">
                  <c:v>7.4127284131962936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2.0319499336444689</c:v>
                </c:pt>
                <c:pt idx="1">
                  <c:v>2.4733046219433281</c:v>
                </c:pt>
                <c:pt idx="2">
                  <c:v>3.797368686839905</c:v>
                </c:pt>
                <c:pt idx="3">
                  <c:v>6.0041421283341982</c:v>
                </c:pt>
                <c:pt idx="4">
                  <c:v>10.417689011322787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2.6180616405048824</c:v>
                </c:pt>
                <c:pt idx="1">
                  <c:v>3.1867241651861669</c:v>
                </c:pt>
                <c:pt idx="2">
                  <c:v>4.8927117392300206</c:v>
                </c:pt>
                <c:pt idx="3">
                  <c:v>7.7360243626364404</c:v>
                </c:pt>
                <c:pt idx="4">
                  <c:v>13.422649609449282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3.204173347365296</c:v>
                </c:pt>
                <c:pt idx="1">
                  <c:v>3.9001437084290065</c:v>
                </c:pt>
                <c:pt idx="2">
                  <c:v>5.9880547916201357</c:v>
                </c:pt>
                <c:pt idx="3">
                  <c:v>9.4679065969386826</c:v>
                </c:pt>
                <c:pt idx="4">
                  <c:v>16.427610207575778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0.69164031042689811</c:v>
                </c:pt>
                <c:pt idx="1">
                  <c:v>0.56821892071407687</c:v>
                </c:pt>
                <c:pt idx="2">
                  <c:v>0.37009271387006243</c:v>
                </c:pt>
                <c:pt idx="3">
                  <c:v>0.23406815708869413</c:v>
                </c:pt>
                <c:pt idx="4">
                  <c:v>0.13490309428034342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0.49213811002046592</c:v>
                </c:pt>
                <c:pt idx="1">
                  <c:v>0.40431736193266754</c:v>
                </c:pt>
                <c:pt idx="2">
                  <c:v>0.26334024490842373</c:v>
                </c:pt>
                <c:pt idx="3">
                  <c:v>0.16655168692308123</c:v>
                </c:pt>
                <c:pt idx="4">
                  <c:v>9.5990578996274417E-2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0.38196197695603307</c:v>
                </c:pt>
                <c:pt idx="1">
                  <c:v>0.31380186930662085</c:v>
                </c:pt>
                <c:pt idx="2">
                  <c:v>0.20438563587998601</c:v>
                </c:pt>
                <c:pt idx="3">
                  <c:v>0.12926536333440392</c:v>
                </c:pt>
                <c:pt idx="4">
                  <c:v>7.4500939016989579E-2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0.31209297737348468</c:v>
                </c:pt>
                <c:pt idx="1">
                  <c:v>0.25640080847246627</c:v>
                </c:pt>
                <c:pt idx="2">
                  <c:v>0.16699913992093562</c:v>
                </c:pt>
                <c:pt idx="3">
                  <c:v>0.10561996886654293</c:v>
                </c:pt>
                <c:pt idx="4">
                  <c:v>6.0873126849506E-2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1.4458382267840555</c:v>
                </c:pt>
                <c:pt idx="1">
                  <c:v>2.0319499336444689</c:v>
                </c:pt>
                <c:pt idx="2">
                  <c:v>2.6180616405048824</c:v>
                </c:pt>
                <c:pt idx="3">
                  <c:v>3.204173347365296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1.7598850787004889</c:v>
                </c:pt>
                <c:pt idx="1">
                  <c:v>2.4733046219433281</c:v>
                </c:pt>
                <c:pt idx="2">
                  <c:v>3.1867241651861669</c:v>
                </c:pt>
                <c:pt idx="3">
                  <c:v>3.9001437084290065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2.7020256344497899</c:v>
                </c:pt>
                <c:pt idx="1">
                  <c:v>3.797368686839905</c:v>
                </c:pt>
                <c:pt idx="2">
                  <c:v>4.8927117392300206</c:v>
                </c:pt>
                <c:pt idx="3">
                  <c:v>5.9880547916201357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4.2722598940319578</c:v>
                </c:pt>
                <c:pt idx="1">
                  <c:v>6.0041421283341982</c:v>
                </c:pt>
                <c:pt idx="2">
                  <c:v>7.7360243626364404</c:v>
                </c:pt>
                <c:pt idx="3">
                  <c:v>9.4679065969386826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7.4127284131962936</c:v>
                </c:pt>
                <c:pt idx="1">
                  <c:v>10.417689011322787</c:v>
                </c:pt>
                <c:pt idx="2">
                  <c:v>13.422649609449282</c:v>
                </c:pt>
                <c:pt idx="3">
                  <c:v>16.427610207575778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0.63707434951357578</c:v>
                </c:pt>
                <c:pt idx="1">
                  <c:v>0.55537555899620628</c:v>
                </c:pt>
                <c:pt idx="2">
                  <c:v>0.40107375424546915</c:v>
                </c:pt>
                <c:pt idx="3">
                  <c:v>0.27413435124242003</c:v>
                </c:pt>
                <c:pt idx="4">
                  <c:v>0.1678718430816003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0.51840556732808041</c:v>
                </c:pt>
                <c:pt idx="16">
                  <c:v>0.39694895022786159</c:v>
                </c:pt>
                <c:pt idx="17">
                  <c:v>0.23310633871388342</c:v>
                </c:pt>
                <c:pt idx="18">
                  <c:v>0.13810232629982064</c:v>
                </c:pt>
                <c:pt idx="19">
                  <c:v>7.6084695830528112E-2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0.43700415622336103</c:v>
                </c:pt>
                <c:pt idx="31">
                  <c:v>0.30884712190797614</c:v>
                </c:pt>
                <c:pt idx="32">
                  <c:v>0.16429889324707875</c:v>
                </c:pt>
                <c:pt idx="33">
                  <c:v>9.2300573190311763E-2</c:v>
                </c:pt>
                <c:pt idx="34">
                  <c:v>4.9189431504026611E-2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0.37769715204652615</c:v>
                </c:pt>
                <c:pt idx="46">
                  <c:v>0.25274991041004885</c:v>
                </c:pt>
                <c:pt idx="47">
                  <c:v>0.12685447126405008</c:v>
                </c:pt>
                <c:pt idx="48">
                  <c:v>6.931289353303087E-2</c:v>
                </c:pt>
                <c:pt idx="49">
                  <c:v>3.6342633346853039E-2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0.63707434951357578</c:v>
                </c:pt>
                <c:pt idx="1">
                  <c:v>0.55537555899620628</c:v>
                </c:pt>
                <c:pt idx="2">
                  <c:v>0.40107375424546915</c:v>
                </c:pt>
                <c:pt idx="3">
                  <c:v>0.27413435124242003</c:v>
                </c:pt>
                <c:pt idx="4">
                  <c:v>0.1678718430816003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0.51840556732808041</c:v>
                </c:pt>
                <c:pt idx="1">
                  <c:v>0.39694895022786159</c:v>
                </c:pt>
                <c:pt idx="2">
                  <c:v>0.23310633871388342</c:v>
                </c:pt>
                <c:pt idx="3">
                  <c:v>0.13810232629982064</c:v>
                </c:pt>
                <c:pt idx="4">
                  <c:v>7.6084695830528112E-2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0.43700415622336103</c:v>
                </c:pt>
                <c:pt idx="1">
                  <c:v>0.30884712190797614</c:v>
                </c:pt>
                <c:pt idx="2">
                  <c:v>0.16429889324707875</c:v>
                </c:pt>
                <c:pt idx="3">
                  <c:v>9.2300573190311763E-2</c:v>
                </c:pt>
                <c:pt idx="4">
                  <c:v>4.9189431504026611E-2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0.37769715204652615</c:v>
                </c:pt>
                <c:pt idx="1">
                  <c:v>0.25274991041004885</c:v>
                </c:pt>
                <c:pt idx="2">
                  <c:v>0.12685447126405008</c:v>
                </c:pt>
                <c:pt idx="3">
                  <c:v>6.931289353303087E-2</c:v>
                </c:pt>
                <c:pt idx="4">
                  <c:v>3.6342633346853039E-2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1.5696755029668488</c:v>
                </c:pt>
                <c:pt idx="1">
                  <c:v>1.8005833778631064</c:v>
                </c:pt>
                <c:pt idx="2">
                  <c:v>2.4933070025518798</c:v>
                </c:pt>
                <c:pt idx="3">
                  <c:v>3.6478463770331686</c:v>
                </c:pt>
                <c:pt idx="4">
                  <c:v>5.9569251259957463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1.9289916293802756</c:v>
                </c:pt>
                <c:pt idx="1">
                  <c:v>2.5192156306899602</c:v>
                </c:pt>
                <c:pt idx="2">
                  <c:v>4.2898876346190136</c:v>
                </c:pt>
                <c:pt idx="3">
                  <c:v>7.2410076411674371</c:v>
                </c:pt>
                <c:pt idx="4">
                  <c:v>13.143247654264282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2.2883077557937028</c:v>
                </c:pt>
                <c:pt idx="1">
                  <c:v>3.2378478835168139</c:v>
                </c:pt>
                <c:pt idx="2">
                  <c:v>6.0864682666861487</c:v>
                </c:pt>
                <c:pt idx="3">
                  <c:v>10.834168905301706</c:v>
                </c:pt>
                <c:pt idx="4">
                  <c:v>20.329570182532823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2.6476238822071294</c:v>
                </c:pt>
                <c:pt idx="1">
                  <c:v>3.9564801363436684</c:v>
                </c:pt>
                <c:pt idx="2">
                  <c:v>7.883048898753283</c:v>
                </c:pt>
                <c:pt idx="3">
                  <c:v>14.427330169435976</c:v>
                </c:pt>
                <c:pt idx="4">
                  <c:v>27.51589271080136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1.5696755029668488</c:v>
                </c:pt>
                <c:pt idx="1">
                  <c:v>1.9289916293802756</c:v>
                </c:pt>
                <c:pt idx="2">
                  <c:v>2.2883077557937028</c:v>
                </c:pt>
                <c:pt idx="3">
                  <c:v>2.6476238822071294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1.8005833778631064</c:v>
                </c:pt>
                <c:pt idx="1">
                  <c:v>2.5192156306899602</c:v>
                </c:pt>
                <c:pt idx="2">
                  <c:v>3.2378478835168139</c:v>
                </c:pt>
                <c:pt idx="3">
                  <c:v>3.9564801363436684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2.4933070025518798</c:v>
                </c:pt>
                <c:pt idx="1">
                  <c:v>4.2898876346190136</c:v>
                </c:pt>
                <c:pt idx="2">
                  <c:v>6.0864682666861487</c:v>
                </c:pt>
                <c:pt idx="3">
                  <c:v>7.883048898753283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3.6478463770331686</c:v>
                </c:pt>
                <c:pt idx="1">
                  <c:v>7.2410076411674371</c:v>
                </c:pt>
                <c:pt idx="2">
                  <c:v>10.834168905301706</c:v>
                </c:pt>
                <c:pt idx="3">
                  <c:v>14.427330169435976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5.9569251259957463</c:v>
                </c:pt>
                <c:pt idx="1">
                  <c:v>13.143247654264282</c:v>
                </c:pt>
                <c:pt idx="2">
                  <c:v>20.329570182532823</c:v>
                </c:pt>
                <c:pt idx="3">
                  <c:v>27.51589271080136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0.70202507732478026</c:v>
                </c:pt>
                <c:pt idx="1">
                  <c:v>0.54851876230331698</c:v>
                </c:pt>
                <c:pt idx="2">
                  <c:v>0.33123384500201963</c:v>
                </c:pt>
                <c:pt idx="3">
                  <c:v>0.19951235434485609</c:v>
                </c:pt>
                <c:pt idx="4">
                  <c:v>0.11112799646895455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0.4801678753152927</c:v>
                </c:pt>
                <c:pt idx="16">
                  <c:v>0.40302330055666641</c:v>
                </c:pt>
                <c:pt idx="17">
                  <c:v>0.27194829528493375</c:v>
                </c:pt>
                <c:pt idx="18">
                  <c:v>0.17635516806985249</c:v>
                </c:pt>
                <c:pt idx="19">
                  <c:v>0.10355411262404697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0.36486238272693627</c:v>
                </c:pt>
                <c:pt idx="31">
                  <c:v>0.31853214867945434</c:v>
                </c:pt>
                <c:pt idx="32">
                  <c:v>0.23066326719512933</c:v>
                </c:pt>
                <c:pt idx="33">
                  <c:v>0.1580145837843478</c:v>
                </c:pt>
                <c:pt idx="34">
                  <c:v>9.6946746181298074E-2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0.29421163823537388</c:v>
                </c:pt>
                <c:pt idx="46">
                  <c:v>0.26332732753520183</c:v>
                </c:pt>
                <c:pt idx="47">
                  <c:v>0.20026120344648993</c:v>
                </c:pt>
                <c:pt idx="48">
                  <c:v>0.14312941162637377</c:v>
                </c:pt>
                <c:pt idx="49">
                  <c:v>9.1131985133440299E-2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0.70202507732478026</c:v>
                </c:pt>
                <c:pt idx="1">
                  <c:v>0.54851876230331698</c:v>
                </c:pt>
                <c:pt idx="2">
                  <c:v>0.33123384500201963</c:v>
                </c:pt>
                <c:pt idx="3">
                  <c:v>0.19951235434485609</c:v>
                </c:pt>
                <c:pt idx="4">
                  <c:v>0.11112799646895455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0.4801678753152927</c:v>
                </c:pt>
                <c:pt idx="1">
                  <c:v>0.40302330055666641</c:v>
                </c:pt>
                <c:pt idx="2">
                  <c:v>0.27194829528493375</c:v>
                </c:pt>
                <c:pt idx="3">
                  <c:v>0.17635516806985249</c:v>
                </c:pt>
                <c:pt idx="4">
                  <c:v>0.10355411262404697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0.36486238272693627</c:v>
                </c:pt>
                <c:pt idx="1">
                  <c:v>0.31853214867945434</c:v>
                </c:pt>
                <c:pt idx="2">
                  <c:v>0.23066326719512933</c:v>
                </c:pt>
                <c:pt idx="3">
                  <c:v>0.1580145837843478</c:v>
                </c:pt>
                <c:pt idx="4">
                  <c:v>9.6946746181298074E-2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0.29421163823537388</c:v>
                </c:pt>
                <c:pt idx="1">
                  <c:v>0.26332732753520183</c:v>
                </c:pt>
                <c:pt idx="2">
                  <c:v>0.20026120344648993</c:v>
                </c:pt>
                <c:pt idx="3">
                  <c:v>0.14312941162637377</c:v>
                </c:pt>
                <c:pt idx="4">
                  <c:v>9.1131985133440299E-2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1.424450539303693</c:v>
                </c:pt>
                <c:pt idx="1">
                  <c:v>1.8230916948051912</c:v>
                </c:pt>
                <c:pt idx="2">
                  <c:v>3.0190151613096865</c:v>
                </c:pt>
                <c:pt idx="3">
                  <c:v>5.0122209388171779</c:v>
                </c:pt>
                <c:pt idx="4">
                  <c:v>8.9986324938321598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2.0826049625734955</c:v>
                </c:pt>
                <c:pt idx="1">
                  <c:v>2.4812461180749938</c:v>
                </c:pt>
                <c:pt idx="2">
                  <c:v>3.6771695845794889</c:v>
                </c:pt>
                <c:pt idx="3">
                  <c:v>5.6703753620869799</c:v>
                </c:pt>
                <c:pt idx="4">
                  <c:v>9.6567869171019627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2.7407593858432975</c:v>
                </c:pt>
                <c:pt idx="1">
                  <c:v>3.1394005413447958</c:v>
                </c:pt>
                <c:pt idx="2">
                  <c:v>4.335324007849291</c:v>
                </c:pt>
                <c:pt idx="3">
                  <c:v>6.3285297853567837</c:v>
                </c:pt>
                <c:pt idx="4">
                  <c:v>10.314941340371764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3.3989138091130999</c:v>
                </c:pt>
                <c:pt idx="1">
                  <c:v>3.7975549646145978</c:v>
                </c:pt>
                <c:pt idx="2">
                  <c:v>4.993478431119093</c:v>
                </c:pt>
                <c:pt idx="3">
                  <c:v>6.9866842086265857</c:v>
                </c:pt>
                <c:pt idx="4">
                  <c:v>10.973095763641567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1.424450539303693</c:v>
                </c:pt>
                <c:pt idx="1">
                  <c:v>2.0826049625734955</c:v>
                </c:pt>
                <c:pt idx="2">
                  <c:v>2.7407593858432975</c:v>
                </c:pt>
                <c:pt idx="3">
                  <c:v>3.3989138091130999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1.8230916948051912</c:v>
                </c:pt>
                <c:pt idx="1">
                  <c:v>2.4812461180749938</c:v>
                </c:pt>
                <c:pt idx="2">
                  <c:v>3.1394005413447958</c:v>
                </c:pt>
                <c:pt idx="3">
                  <c:v>3.7975549646145978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3.0190151613096865</c:v>
                </c:pt>
                <c:pt idx="1">
                  <c:v>3.6771695845794889</c:v>
                </c:pt>
                <c:pt idx="2">
                  <c:v>4.335324007849291</c:v>
                </c:pt>
                <c:pt idx="3">
                  <c:v>4.993478431119093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5.0122209388171779</c:v>
                </c:pt>
                <c:pt idx="1">
                  <c:v>5.6703753620869799</c:v>
                </c:pt>
                <c:pt idx="2">
                  <c:v>6.3285297853567837</c:v>
                </c:pt>
                <c:pt idx="3">
                  <c:v>6.9866842086265857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8.9986324938321598</c:v>
                </c:pt>
                <c:pt idx="1">
                  <c:v>9.6567869171019627</c:v>
                </c:pt>
                <c:pt idx="2">
                  <c:v>10.314941340371764</c:v>
                </c:pt>
                <c:pt idx="3">
                  <c:v>10.973095763641567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0.6637342595707173</c:v>
                </c:pt>
                <c:pt idx="1">
                  <c:v>0.56716184170490169</c:v>
                </c:pt>
                <c:pt idx="2">
                  <c:v>0.39482316600442813</c:v>
                </c:pt>
                <c:pt idx="3">
                  <c:v>0.26209091413341962</c:v>
                </c:pt>
                <c:pt idx="4">
                  <c:v>0.15671891092391332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0.50235991546238956</c:v>
                </c:pt>
                <c:pt idx="16">
                  <c:v>0.40282059047667113</c:v>
                </c:pt>
                <c:pt idx="17">
                  <c:v>0.25264232658453972</c:v>
                </c:pt>
                <c:pt idx="18">
                  <c:v>0.15582112021665659</c:v>
                </c:pt>
                <c:pt idx="19">
                  <c:v>8.8210523179666753E-2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0.4041086046621058</c:v>
                </c:pt>
                <c:pt idx="31">
                  <c:v>0.31232194392415102</c:v>
                </c:pt>
                <c:pt idx="32">
                  <c:v>0.18575102278802452</c:v>
                </c:pt>
                <c:pt idx="33">
                  <c:v>0.11086768742260471</c:v>
                </c:pt>
                <c:pt idx="34">
                  <c:v>6.137913657222361E-2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0.33800228100780694</c:v>
                </c:pt>
                <c:pt idx="46">
                  <c:v>0.25502696920554863</c:v>
                </c:pt>
                <c:pt idx="47">
                  <c:v>0.14686582600604645</c:v>
                </c:pt>
                <c:pt idx="48">
                  <c:v>8.604440647963485E-2</c:v>
                </c:pt>
                <c:pt idx="49">
                  <c:v>4.7063594122971668E-2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1.4458382267840555</c:v>
                </c:pt>
                <c:pt idx="1">
                  <c:v>1.7598850787004889</c:v>
                </c:pt>
                <c:pt idx="2">
                  <c:v>2.7020256344497899</c:v>
                </c:pt>
                <c:pt idx="3">
                  <c:v>4.2722598940319578</c:v>
                </c:pt>
                <c:pt idx="4">
                  <c:v>7.4127284131962936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2.0319499336444689</c:v>
                </c:pt>
                <c:pt idx="1">
                  <c:v>2.4733046219433281</c:v>
                </c:pt>
                <c:pt idx="2">
                  <c:v>3.797368686839905</c:v>
                </c:pt>
                <c:pt idx="3">
                  <c:v>6.0041421283341982</c:v>
                </c:pt>
                <c:pt idx="4">
                  <c:v>10.417689011322787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2.6180616405048824</c:v>
                </c:pt>
                <c:pt idx="1">
                  <c:v>3.1867241651861669</c:v>
                </c:pt>
                <c:pt idx="2">
                  <c:v>4.8927117392300206</c:v>
                </c:pt>
                <c:pt idx="3">
                  <c:v>7.7360243626364404</c:v>
                </c:pt>
                <c:pt idx="4">
                  <c:v>13.422649609449282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3.204173347365296</c:v>
                </c:pt>
                <c:pt idx="1">
                  <c:v>3.9001437084290065</c:v>
                </c:pt>
                <c:pt idx="2">
                  <c:v>5.9880547916201357</c:v>
                </c:pt>
                <c:pt idx="3">
                  <c:v>9.4679065969386826</c:v>
                </c:pt>
                <c:pt idx="4">
                  <c:v>16.427610207575778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0.6637342595707173</c:v>
                </c:pt>
                <c:pt idx="1">
                  <c:v>0.56716184170490169</c:v>
                </c:pt>
                <c:pt idx="2">
                  <c:v>0.39482316600442813</c:v>
                </c:pt>
                <c:pt idx="3">
                  <c:v>0.26209091413341962</c:v>
                </c:pt>
                <c:pt idx="4">
                  <c:v>0.15671891092391332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0.50235991546238956</c:v>
                </c:pt>
                <c:pt idx="1">
                  <c:v>0.40282059047667113</c:v>
                </c:pt>
                <c:pt idx="2">
                  <c:v>0.25264232658453972</c:v>
                </c:pt>
                <c:pt idx="3">
                  <c:v>0.15582112021665659</c:v>
                </c:pt>
                <c:pt idx="4">
                  <c:v>8.8210523179666753E-2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0.4041086046621058</c:v>
                </c:pt>
                <c:pt idx="1">
                  <c:v>0.31232194392415102</c:v>
                </c:pt>
                <c:pt idx="2">
                  <c:v>0.18575102278802452</c:v>
                </c:pt>
                <c:pt idx="3">
                  <c:v>0.11086768742260471</c:v>
                </c:pt>
                <c:pt idx="4">
                  <c:v>6.137913657222361E-2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0.33800228100780694</c:v>
                </c:pt>
                <c:pt idx="1">
                  <c:v>0.25502696920554863</c:v>
                </c:pt>
                <c:pt idx="2">
                  <c:v>0.14686582600604645</c:v>
                </c:pt>
                <c:pt idx="3">
                  <c:v>8.604440647963485E-2</c:v>
                </c:pt>
                <c:pt idx="4">
                  <c:v>4.7063594122971668E-2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1.5066270658482643</c:v>
                </c:pt>
                <c:pt idx="1">
                  <c:v>1.7631651611010655</c:v>
                </c:pt>
                <c:pt idx="2">
                  <c:v>2.5327794468594695</c:v>
                </c:pt>
                <c:pt idx="3">
                  <c:v>3.8154699231234757</c:v>
                </c:pt>
                <c:pt idx="4">
                  <c:v>6.3808508756514888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1.9906046824607118</c:v>
                </c:pt>
                <c:pt idx="1">
                  <c:v>2.4824947473927943</c:v>
                </c:pt>
                <c:pt idx="2">
                  <c:v>3.9581649421890432</c:v>
                </c:pt>
                <c:pt idx="3">
                  <c:v>6.4176152668494577</c:v>
                </c:pt>
                <c:pt idx="4">
                  <c:v>11.336515916170285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2.474582299073159</c:v>
                </c:pt>
                <c:pt idx="1">
                  <c:v>3.2018243336845238</c:v>
                </c:pt>
                <c:pt idx="2">
                  <c:v>5.3835504375186165</c:v>
                </c:pt>
                <c:pt idx="3">
                  <c:v>9.0197606105754389</c:v>
                </c:pt>
                <c:pt idx="4">
                  <c:v>16.292180956689084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2.9585599156856066</c:v>
                </c:pt>
                <c:pt idx="1">
                  <c:v>3.9211539199762524</c:v>
                </c:pt>
                <c:pt idx="2">
                  <c:v>6.8089359328481915</c:v>
                </c:pt>
                <c:pt idx="3">
                  <c:v>11.62190595430142</c:v>
                </c:pt>
                <c:pt idx="4">
                  <c:v>21.247845997207882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1.5066270658482643</c:v>
                </c:pt>
                <c:pt idx="1">
                  <c:v>1.9906046824607118</c:v>
                </c:pt>
                <c:pt idx="2">
                  <c:v>2.474582299073159</c:v>
                </c:pt>
                <c:pt idx="3">
                  <c:v>2.9585599156856066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1.7631651611010655</c:v>
                </c:pt>
                <c:pt idx="1">
                  <c:v>2.4824947473927943</c:v>
                </c:pt>
                <c:pt idx="2">
                  <c:v>3.2018243336845238</c:v>
                </c:pt>
                <c:pt idx="3">
                  <c:v>3.9211539199762524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2.5327794468594695</c:v>
                </c:pt>
                <c:pt idx="1">
                  <c:v>3.9581649421890432</c:v>
                </c:pt>
                <c:pt idx="2">
                  <c:v>5.3835504375186165</c:v>
                </c:pt>
                <c:pt idx="3">
                  <c:v>6.8089359328481915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3.8154699231234757</c:v>
                </c:pt>
                <c:pt idx="1">
                  <c:v>6.4176152668494577</c:v>
                </c:pt>
                <c:pt idx="2">
                  <c:v>9.0197606105754389</c:v>
                </c:pt>
                <c:pt idx="3">
                  <c:v>11.62190595430142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6.3808508756514888</c:v>
                </c:pt>
                <c:pt idx="1">
                  <c:v>11.336515916170285</c:v>
                </c:pt>
                <c:pt idx="2">
                  <c:v>16.292180956689084</c:v>
                </c:pt>
                <c:pt idx="3">
                  <c:v>21.247845997207882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0.66376899081473639</c:v>
                </c:pt>
                <c:pt idx="1">
                  <c:v>0.56719044244761974</c:v>
                </c:pt>
                <c:pt idx="2">
                  <c:v>0.39484173794447386</c:v>
                </c:pt>
                <c:pt idx="3">
                  <c:v>0.26210255839683683</c:v>
                </c:pt>
                <c:pt idx="4">
                  <c:v>0.15672554892853804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0.50252970360581273</c:v>
                </c:pt>
                <c:pt idx="16">
                  <c:v>0.40222144785267666</c:v>
                </c:pt>
                <c:pt idx="17">
                  <c:v>0.25157396256148701</c:v>
                </c:pt>
                <c:pt idx="18">
                  <c:v>0.15488803318361416</c:v>
                </c:pt>
                <c:pt idx="19">
                  <c:v>8.7574249255788564E-2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0.40431549973768</c:v>
                </c:pt>
                <c:pt idx="31">
                  <c:v>0.31159355384532123</c:v>
                </c:pt>
                <c:pt idx="32">
                  <c:v>0.18459421017317748</c:v>
                </c:pt>
                <c:pt idx="33">
                  <c:v>0.10992329237968035</c:v>
                </c:pt>
                <c:pt idx="34">
                  <c:v>6.076374082429907E-2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0.33821491274170684</c:v>
                </c:pt>
                <c:pt idx="46">
                  <c:v>0.2542959880928875</c:v>
                </c:pt>
                <c:pt idx="47">
                  <c:v>0.14578105587779114</c:v>
                </c:pt>
                <c:pt idx="48">
                  <c:v>8.5191724978592842E-2</c:v>
                </c:pt>
                <c:pt idx="49">
                  <c:v>4.6521399286516545E-2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0.66376899081473639</c:v>
                </c:pt>
                <c:pt idx="1">
                  <c:v>0.56719044244761974</c:v>
                </c:pt>
                <c:pt idx="2">
                  <c:v>0.39484173794447386</c:v>
                </c:pt>
                <c:pt idx="3">
                  <c:v>0.26210255839683683</c:v>
                </c:pt>
                <c:pt idx="4">
                  <c:v>0.15672554892853804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0.50252970360581273</c:v>
                </c:pt>
                <c:pt idx="1">
                  <c:v>0.40222144785267666</c:v>
                </c:pt>
                <c:pt idx="2">
                  <c:v>0.25157396256148701</c:v>
                </c:pt>
                <c:pt idx="3">
                  <c:v>0.15488803318361416</c:v>
                </c:pt>
                <c:pt idx="4">
                  <c:v>8.7574249255788564E-2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0.40431549973768</c:v>
                </c:pt>
                <c:pt idx="1">
                  <c:v>0.31159355384532123</c:v>
                </c:pt>
                <c:pt idx="2">
                  <c:v>0.18459421017317748</c:v>
                </c:pt>
                <c:pt idx="3">
                  <c:v>0.10992329237968035</c:v>
                </c:pt>
                <c:pt idx="4">
                  <c:v>6.076374082429907E-2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0.33821491274170684</c:v>
                </c:pt>
                <c:pt idx="1">
                  <c:v>0.2542959880928875</c:v>
                </c:pt>
                <c:pt idx="2">
                  <c:v>0.14578105587779114</c:v>
                </c:pt>
                <c:pt idx="3">
                  <c:v>8.5191724978592842E-2</c:v>
                </c:pt>
                <c:pt idx="4">
                  <c:v>4.6521399286516545E-2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1.5065482326502784</c:v>
                </c:pt>
                <c:pt idx="1">
                  <c:v>1.7630762529859632</c:v>
                </c:pt>
                <c:pt idx="2">
                  <c:v>2.5326603139930177</c:v>
                </c:pt>
                <c:pt idx="3">
                  <c:v>3.8153004156714423</c:v>
                </c:pt>
                <c:pt idx="4">
                  <c:v>6.380580619028291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1.989932123065915</c:v>
                </c:pt>
                <c:pt idx="1">
                  <c:v>2.4861926317919134</c:v>
                </c:pt>
                <c:pt idx="2">
                  <c:v>3.9749741579699083</c:v>
                </c:pt>
                <c:pt idx="3">
                  <c:v>6.4562767015998981</c:v>
                </c:pt>
                <c:pt idx="4">
                  <c:v>11.418881788859881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2.4733160134815515</c:v>
                </c:pt>
                <c:pt idx="1">
                  <c:v>3.2093090105978637</c:v>
                </c:pt>
                <c:pt idx="2">
                  <c:v>5.4172880019467984</c:v>
                </c:pt>
                <c:pt idx="3">
                  <c:v>9.0972529875283552</c:v>
                </c:pt>
                <c:pt idx="4">
                  <c:v>16.457182958691472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2.9566999038971868</c:v>
                </c:pt>
                <c:pt idx="1">
                  <c:v>3.9324253894038108</c:v>
                </c:pt>
                <c:pt idx="2">
                  <c:v>6.8596018459236854</c:v>
                </c:pt>
                <c:pt idx="3">
                  <c:v>11.738229273456808</c:v>
                </c:pt>
                <c:pt idx="4">
                  <c:v>21.495484128523053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1.5065482326502784</c:v>
                </c:pt>
                <c:pt idx="1">
                  <c:v>1.989932123065915</c:v>
                </c:pt>
                <c:pt idx="2">
                  <c:v>2.4733160134815515</c:v>
                </c:pt>
                <c:pt idx="3">
                  <c:v>2.9566999038971868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1.7630762529859632</c:v>
                </c:pt>
                <c:pt idx="1">
                  <c:v>2.4861926317919134</c:v>
                </c:pt>
                <c:pt idx="2">
                  <c:v>3.2093090105978637</c:v>
                </c:pt>
                <c:pt idx="3">
                  <c:v>3.9324253894038108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2.5326603139930177</c:v>
                </c:pt>
                <c:pt idx="1">
                  <c:v>3.9749741579699083</c:v>
                </c:pt>
                <c:pt idx="2">
                  <c:v>5.4172880019467984</c:v>
                </c:pt>
                <c:pt idx="3">
                  <c:v>6.8596018459236854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3.8153004156714423</c:v>
                </c:pt>
                <c:pt idx="1">
                  <c:v>6.4562767015998981</c:v>
                </c:pt>
                <c:pt idx="2">
                  <c:v>9.0972529875283552</c:v>
                </c:pt>
                <c:pt idx="3">
                  <c:v>11.738229273456808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6.380580619028291</c:v>
                </c:pt>
                <c:pt idx="1">
                  <c:v>11.418881788859881</c:v>
                </c:pt>
                <c:pt idx="2">
                  <c:v>16.457182958691472</c:v>
                </c:pt>
                <c:pt idx="3">
                  <c:v>21.495484128523053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0.63707434951357578</c:v>
                </c:pt>
                <c:pt idx="1">
                  <c:v>0.55537555899620628</c:v>
                </c:pt>
                <c:pt idx="2">
                  <c:v>0.40107375424546915</c:v>
                </c:pt>
                <c:pt idx="3">
                  <c:v>0.27413435124242003</c:v>
                </c:pt>
                <c:pt idx="4">
                  <c:v>0.1678718430816003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0.51840556732808041</c:v>
                </c:pt>
                <c:pt idx="16">
                  <c:v>0.39694895022786159</c:v>
                </c:pt>
                <c:pt idx="17">
                  <c:v>0.23310633871388342</c:v>
                </c:pt>
                <c:pt idx="18">
                  <c:v>0.13810232629982064</c:v>
                </c:pt>
                <c:pt idx="19">
                  <c:v>7.6084695830528112E-2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0.43700415622336103</c:v>
                </c:pt>
                <c:pt idx="31">
                  <c:v>0.30884712190797614</c:v>
                </c:pt>
                <c:pt idx="32">
                  <c:v>0.16429889324707875</c:v>
                </c:pt>
                <c:pt idx="33">
                  <c:v>9.2300573190311763E-2</c:v>
                </c:pt>
                <c:pt idx="34">
                  <c:v>4.9189431504026611E-2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0.37769715204652615</c:v>
                </c:pt>
                <c:pt idx="46">
                  <c:v>0.25274991041004885</c:v>
                </c:pt>
                <c:pt idx="47">
                  <c:v>0.12685447126405008</c:v>
                </c:pt>
                <c:pt idx="48">
                  <c:v>6.931289353303087E-2</c:v>
                </c:pt>
                <c:pt idx="49">
                  <c:v>3.6342633346853039E-2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0.63707434951357578</c:v>
                </c:pt>
                <c:pt idx="1">
                  <c:v>0.55537555899620628</c:v>
                </c:pt>
                <c:pt idx="2">
                  <c:v>0.40107375424546915</c:v>
                </c:pt>
                <c:pt idx="3">
                  <c:v>0.27413435124242003</c:v>
                </c:pt>
                <c:pt idx="4">
                  <c:v>0.1678718430816003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0.51840556732808041</c:v>
                </c:pt>
                <c:pt idx="1">
                  <c:v>0.39694895022786159</c:v>
                </c:pt>
                <c:pt idx="2">
                  <c:v>0.23310633871388342</c:v>
                </c:pt>
                <c:pt idx="3">
                  <c:v>0.13810232629982064</c:v>
                </c:pt>
                <c:pt idx="4">
                  <c:v>7.6084695830528112E-2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0.43700415622336103</c:v>
                </c:pt>
                <c:pt idx="1">
                  <c:v>0.30884712190797614</c:v>
                </c:pt>
                <c:pt idx="2">
                  <c:v>0.16429889324707875</c:v>
                </c:pt>
                <c:pt idx="3">
                  <c:v>9.2300573190311763E-2</c:v>
                </c:pt>
                <c:pt idx="4">
                  <c:v>4.9189431504026611E-2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0.37769715204652615</c:v>
                </c:pt>
                <c:pt idx="1">
                  <c:v>0.25274991041004885</c:v>
                </c:pt>
                <c:pt idx="2">
                  <c:v>0.12685447126405008</c:v>
                </c:pt>
                <c:pt idx="3">
                  <c:v>6.931289353303087E-2</c:v>
                </c:pt>
                <c:pt idx="4">
                  <c:v>3.6342633346853039E-2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1.5696755029668488</c:v>
                </c:pt>
                <c:pt idx="1">
                  <c:v>1.8005833778631064</c:v>
                </c:pt>
                <c:pt idx="2">
                  <c:v>2.4933070025518798</c:v>
                </c:pt>
                <c:pt idx="3">
                  <c:v>3.6478463770331686</c:v>
                </c:pt>
                <c:pt idx="4">
                  <c:v>5.9569251259957463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1.9289916293802756</c:v>
                </c:pt>
                <c:pt idx="1">
                  <c:v>2.5192156306899602</c:v>
                </c:pt>
                <c:pt idx="2">
                  <c:v>4.2898876346190136</c:v>
                </c:pt>
                <c:pt idx="3">
                  <c:v>7.2410076411674371</c:v>
                </c:pt>
                <c:pt idx="4">
                  <c:v>13.143247654264282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2.2883077557937028</c:v>
                </c:pt>
                <c:pt idx="1">
                  <c:v>3.2378478835168139</c:v>
                </c:pt>
                <c:pt idx="2">
                  <c:v>6.0864682666861487</c:v>
                </c:pt>
                <c:pt idx="3">
                  <c:v>10.834168905301706</c:v>
                </c:pt>
                <c:pt idx="4">
                  <c:v>20.329570182532823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2.6476238822071294</c:v>
                </c:pt>
                <c:pt idx="1">
                  <c:v>3.9564801363436684</c:v>
                </c:pt>
                <c:pt idx="2">
                  <c:v>7.883048898753283</c:v>
                </c:pt>
                <c:pt idx="3">
                  <c:v>14.427330169435976</c:v>
                </c:pt>
                <c:pt idx="4">
                  <c:v>27.51589271080136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0.70202507732478026</c:v>
                </c:pt>
                <c:pt idx="1">
                  <c:v>0.54851876230331698</c:v>
                </c:pt>
                <c:pt idx="2">
                  <c:v>0.33123384500201963</c:v>
                </c:pt>
                <c:pt idx="3">
                  <c:v>0.19951235434485609</c:v>
                </c:pt>
                <c:pt idx="4">
                  <c:v>0.11112799646895455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0.4801678753152927</c:v>
                </c:pt>
                <c:pt idx="16">
                  <c:v>0.40302330055666641</c:v>
                </c:pt>
                <c:pt idx="17">
                  <c:v>0.27194829528493375</c:v>
                </c:pt>
                <c:pt idx="18">
                  <c:v>0.17635516806985249</c:v>
                </c:pt>
                <c:pt idx="19">
                  <c:v>0.10355411262404697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0.36486238272693627</c:v>
                </c:pt>
                <c:pt idx="31">
                  <c:v>0.31853214867945434</c:v>
                </c:pt>
                <c:pt idx="32">
                  <c:v>0.23066326719512933</c:v>
                </c:pt>
                <c:pt idx="33">
                  <c:v>0.1580145837843478</c:v>
                </c:pt>
                <c:pt idx="34">
                  <c:v>9.6946746181298074E-2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0.29421163823537388</c:v>
                </c:pt>
                <c:pt idx="46">
                  <c:v>0.26332732753520183</c:v>
                </c:pt>
                <c:pt idx="47">
                  <c:v>0.20026120344648993</c:v>
                </c:pt>
                <c:pt idx="48">
                  <c:v>0.14312941162637377</c:v>
                </c:pt>
                <c:pt idx="49">
                  <c:v>9.1131985133440299E-2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0.70202507732478026</c:v>
                </c:pt>
                <c:pt idx="1">
                  <c:v>0.54851876230331698</c:v>
                </c:pt>
                <c:pt idx="2">
                  <c:v>0.33123384500201963</c:v>
                </c:pt>
                <c:pt idx="3">
                  <c:v>0.19951235434485609</c:v>
                </c:pt>
                <c:pt idx="4">
                  <c:v>0.11112799646895455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0.4801678753152927</c:v>
                </c:pt>
                <c:pt idx="1">
                  <c:v>0.40302330055666641</c:v>
                </c:pt>
                <c:pt idx="2">
                  <c:v>0.27194829528493375</c:v>
                </c:pt>
                <c:pt idx="3">
                  <c:v>0.17635516806985249</c:v>
                </c:pt>
                <c:pt idx="4">
                  <c:v>0.10355411262404697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0.36486238272693627</c:v>
                </c:pt>
                <c:pt idx="1">
                  <c:v>0.31853214867945434</c:v>
                </c:pt>
                <c:pt idx="2">
                  <c:v>0.23066326719512933</c:v>
                </c:pt>
                <c:pt idx="3">
                  <c:v>0.1580145837843478</c:v>
                </c:pt>
                <c:pt idx="4">
                  <c:v>9.6946746181298074E-2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0.29421163823537388</c:v>
                </c:pt>
                <c:pt idx="1">
                  <c:v>0.26332732753520183</c:v>
                </c:pt>
                <c:pt idx="2">
                  <c:v>0.20026120344648993</c:v>
                </c:pt>
                <c:pt idx="3">
                  <c:v>0.14312941162637377</c:v>
                </c:pt>
                <c:pt idx="4">
                  <c:v>9.1131985133440299E-2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</xdr:col>
      <xdr:colOff>0</xdr:colOff>
      <xdr:row>124</xdr:row>
      <xdr:rowOff>28226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FFB4355B-ED22-42DA-A461-8E3A9B57E4FA}"/>
                </a:ext>
              </a:extLst>
            </xdr:cNvPr>
            <xdr:cNvSpPr txBox="1"/>
          </xdr:nvSpPr>
          <xdr:spPr>
            <a:xfrm>
              <a:off x="606778" y="2277533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FFB4355B-ED22-42DA-A461-8E3A9B57E4FA}"/>
                </a:ext>
              </a:extLst>
            </xdr:cNvPr>
            <xdr:cNvSpPr txBox="1"/>
          </xdr:nvSpPr>
          <xdr:spPr>
            <a:xfrm>
              <a:off x="606778" y="2277533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153</xdr:row>
      <xdr:rowOff>176394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CDBF62E2-4C2D-4B2C-96AB-6C3027CE04B4}"/>
                </a:ext>
              </a:extLst>
            </xdr:cNvPr>
            <xdr:cNvSpPr txBox="1"/>
          </xdr:nvSpPr>
          <xdr:spPr>
            <a:xfrm>
              <a:off x="606778" y="2824339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CDBF62E2-4C2D-4B2C-96AB-6C3027CE04B4}"/>
                </a:ext>
              </a:extLst>
            </xdr:cNvPr>
            <xdr:cNvSpPr txBox="1"/>
          </xdr:nvSpPr>
          <xdr:spPr>
            <a:xfrm>
              <a:off x="606778" y="2824339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70560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9E27878B-C198-4D2A-B531-E6E97E3430BE}"/>
                </a:ext>
              </a:extLst>
            </xdr:cNvPr>
            <xdr:cNvSpPr txBox="1"/>
          </xdr:nvSpPr>
          <xdr:spPr>
            <a:xfrm>
              <a:off x="606778" y="1731433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9E27878B-C198-4D2A-B531-E6E97E3430BE}"/>
                </a:ext>
              </a:extLst>
            </xdr:cNvPr>
            <xdr:cNvSpPr txBox="1"/>
          </xdr:nvSpPr>
          <xdr:spPr>
            <a:xfrm>
              <a:off x="606778" y="1731433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70560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A8CD2B5E-3890-4612-A42F-1E34224CAAE9}"/>
                </a:ext>
              </a:extLst>
            </xdr:cNvPr>
            <xdr:cNvSpPr txBox="1"/>
          </xdr:nvSpPr>
          <xdr:spPr>
            <a:xfrm>
              <a:off x="606778" y="1181100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A8CD2B5E-3890-4612-A42F-1E34224CAAE9}"/>
                </a:ext>
              </a:extLst>
            </xdr:cNvPr>
            <xdr:cNvSpPr txBox="1"/>
          </xdr:nvSpPr>
          <xdr:spPr>
            <a:xfrm>
              <a:off x="606778" y="1181100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606777</xdr:colOff>
      <xdr:row>184</xdr:row>
      <xdr:rowOff>4</xdr:rowOff>
    </xdr:from>
    <xdr:ext cx="4515555" cy="5039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D1F68A9-082B-4C20-8E66-190326DE83DA}"/>
                </a:ext>
              </a:extLst>
            </xdr:cNvPr>
            <xdr:cNvSpPr txBox="1"/>
          </xdr:nvSpPr>
          <xdr:spPr>
            <a:xfrm>
              <a:off x="606777" y="33753782"/>
              <a:ext cx="4515555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D1F68A9-082B-4C20-8E66-190326DE83DA}"/>
                </a:ext>
              </a:extLst>
            </xdr:cNvPr>
            <xdr:cNvSpPr txBox="1"/>
          </xdr:nvSpPr>
          <xdr:spPr>
            <a:xfrm>
              <a:off x="606777" y="33753782"/>
              <a:ext cx="4515555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61D3903D-026D-4091-AC22-D7A642B23E6A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61D3903D-026D-4091-AC22-D7A642B23E6A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20"/>
  <sheetViews>
    <sheetView tabSelected="1" topLeftCell="A37" zoomScale="90" zoomScaleNormal="90" workbookViewId="0">
      <selection activeCell="O39" sqref="O39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/>
      <c r="D5" s="74">
        <v>0.05</v>
      </c>
      <c r="E5" s="74">
        <v>0.1</v>
      </c>
      <c r="F5" s="74">
        <v>0.15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1.25</v>
      </c>
      <c r="C6">
        <v>0.66120074054482947</v>
      </c>
      <c r="D6">
        <v>0.49079754601226994</v>
      </c>
      <c r="E6">
        <v>0.42640286542725564</v>
      </c>
      <c r="F6" s="73">
        <v>0.33898305084745761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0.625</v>
      </c>
      <c r="C7">
        <v>0.57260650480989461</v>
      </c>
      <c r="D7">
        <v>0.40899795501022496</v>
      </c>
      <c r="E7">
        <v>0.3296956908773202</v>
      </c>
      <c r="F7" s="73">
        <v>0.19829859802891192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0.25</v>
      </c>
      <c r="C8">
        <v>0.37470023980815348</v>
      </c>
      <c r="D8">
        <v>0.29489826010026543</v>
      </c>
      <c r="E8">
        <v>0.1924001924001924</v>
      </c>
      <c r="F8" s="73">
        <v>0.12979933023545598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0.125</v>
      </c>
      <c r="C9">
        <v>0.25849812588858728</v>
      </c>
      <c r="D9">
        <v>0.17530020159523182</v>
      </c>
      <c r="E9">
        <v>0.10269998254100297</v>
      </c>
      <c r="F9" s="73">
        <v>7.4299725091017163E-2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6.25E-2</v>
      </c>
      <c r="C10">
        <v>0.15970103965376814</v>
      </c>
      <c r="D10">
        <v>9.3100334230199894E-2</v>
      </c>
      <c r="E10">
        <v>5.6035593809187594E-2</v>
      </c>
      <c r="F10" s="73">
        <v>3.4482758620689655E-2</v>
      </c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0.21776601102121998</v>
      </c>
      <c r="I23">
        <f t="shared" ref="I23:I37" si="0">B6</f>
        <v>1.25</v>
      </c>
      <c r="J23" s="51">
        <f>$D$25*I23/(I23+$D$24)</f>
        <v>0.66361283930260861</v>
      </c>
      <c r="K23">
        <f>I23/I23</f>
        <v>1</v>
      </c>
      <c r="L23">
        <f>J23/J23</f>
        <v>1</v>
      </c>
      <c r="M23">
        <f t="shared" ref="M23:M37" si="1">I23*K23</f>
        <v>1.25</v>
      </c>
      <c r="N23">
        <f t="shared" ref="N23:N37" si="2">J23*L23</f>
        <v>0.66361283930260861</v>
      </c>
      <c r="O23">
        <f t="shared" ref="O23:O35" si="3">IFERROR(M23,NA())</f>
        <v>1.25</v>
      </c>
      <c r="P23">
        <f t="shared" ref="P23:P37" si="4">IFERROR(N23,NA())</f>
        <v>0.66361283930260861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0.24911196355415624</v>
      </c>
      <c r="H24">
        <f>(C7/2-C7)/SLOPE(C7:R7,C5:R5)</f>
        <v>0.13588235697859274</v>
      </c>
      <c r="I24">
        <f t="shared" si="0"/>
        <v>0.625</v>
      </c>
      <c r="J24" s="51">
        <f t="shared" ref="J24:J37" si="5">$D$25*I24/(I24+$D$24)</f>
        <v>0.56905178515214716</v>
      </c>
      <c r="K24">
        <f t="shared" ref="K24:L37" si="6">I24/I24</f>
        <v>1</v>
      </c>
      <c r="L24">
        <f t="shared" si="6"/>
        <v>1</v>
      </c>
      <c r="M24">
        <f t="shared" si="1"/>
        <v>0.625</v>
      </c>
      <c r="N24">
        <f t="shared" si="2"/>
        <v>0.56905178515214716</v>
      </c>
      <c r="O24">
        <f t="shared" si="3"/>
        <v>0.625</v>
      </c>
      <c r="P24">
        <f t="shared" si="4"/>
        <v>0.56905178515214716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0.79586395725334591</v>
      </c>
      <c r="I25">
        <f t="shared" si="0"/>
        <v>0.25</v>
      </c>
      <c r="J25" s="51">
        <f t="shared" si="5"/>
        <v>0.3986399923105583</v>
      </c>
      <c r="K25">
        <f t="shared" si="6"/>
        <v>1</v>
      </c>
      <c r="L25">
        <f t="shared" si="6"/>
        <v>1</v>
      </c>
      <c r="M25">
        <f t="shared" si="1"/>
        <v>0.25</v>
      </c>
      <c r="N25">
        <f t="shared" si="2"/>
        <v>0.3986399923105583</v>
      </c>
      <c r="O25">
        <f t="shared" si="3"/>
        <v>0.25</v>
      </c>
      <c r="P25">
        <f t="shared" si="4"/>
        <v>0.3986399923105583</v>
      </c>
    </row>
    <row r="26" spans="1:157">
      <c r="I26">
        <f t="shared" si="0"/>
        <v>0.125</v>
      </c>
      <c r="J26" s="51">
        <f t="shared" si="5"/>
        <v>0.26591770472014625</v>
      </c>
      <c r="K26">
        <f t="shared" si="6"/>
        <v>1</v>
      </c>
      <c r="L26">
        <f t="shared" si="6"/>
        <v>1</v>
      </c>
      <c r="M26">
        <f t="shared" si="1"/>
        <v>0.125</v>
      </c>
      <c r="N26">
        <f t="shared" si="2"/>
        <v>0.26591770472014625</v>
      </c>
      <c r="O26">
        <f t="shared" si="3"/>
        <v>0.125</v>
      </c>
      <c r="P26">
        <f t="shared" si="4"/>
        <v>0.26591770472014625</v>
      </c>
    </row>
    <row r="27" spans="1:157">
      <c r="B27" s="52" t="s">
        <v>91</v>
      </c>
      <c r="I27">
        <f t="shared" si="0"/>
        <v>6.25E-2</v>
      </c>
      <c r="J27" s="51">
        <f t="shared" si="5"/>
        <v>0.15962640445827864</v>
      </c>
      <c r="K27">
        <f t="shared" si="6"/>
        <v>1</v>
      </c>
      <c r="L27">
        <f t="shared" si="6"/>
        <v>1</v>
      </c>
      <c r="M27">
        <f t="shared" si="1"/>
        <v>6.25E-2</v>
      </c>
      <c r="N27">
        <f t="shared" si="2"/>
        <v>0.15962640445827864</v>
      </c>
      <c r="O27">
        <f t="shared" si="3"/>
        <v>6.25E-2</v>
      </c>
      <c r="P27">
        <f t="shared" si="4"/>
        <v>0.15962640445827864</v>
      </c>
    </row>
    <row r="28" spans="1:157">
      <c r="I28">
        <f t="shared" si="0"/>
        <v>0</v>
      </c>
      <c r="J28" s="5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0.21776601102121998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21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21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21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21"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21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21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21">
      <c r="C40" s="4" t="s">
        <v>47</v>
      </c>
      <c r="D40" s="54">
        <v>0.34684710770256316</v>
      </c>
      <c r="E40" s="6"/>
      <c r="F40" s="55">
        <v>0.88355506342055623</v>
      </c>
      <c r="G40" s="6"/>
      <c r="H40" s="7">
        <v>0.12334152430847037</v>
      </c>
      <c r="I40" s="8"/>
      <c r="J40" s="24">
        <f>'Non-competitive'!BJ1</f>
        <v>1.3861435858314827E-2</v>
      </c>
      <c r="K40" s="81">
        <f>(J40/(L40-M40))^0.5</f>
        <v>2.8554834615190334E-2</v>
      </c>
      <c r="L40" s="18">
        <f>'Non-competitive'!B52</f>
        <v>20</v>
      </c>
      <c r="M40" s="19">
        <v>3</v>
      </c>
      <c r="N40" s="15">
        <f>L40*(LOG(J40/L40))+(M40*LOG(L40))</f>
        <v>-59.281345532829235</v>
      </c>
      <c r="P40" s="52" t="s">
        <v>105</v>
      </c>
      <c r="R40" t="s">
        <v>32</v>
      </c>
      <c r="S40" t="s">
        <v>33</v>
      </c>
      <c r="T40" t="s">
        <v>31</v>
      </c>
      <c r="U40" t="s">
        <v>56</v>
      </c>
    </row>
    <row r="41" spans="3:21">
      <c r="C41" s="4" t="s">
        <v>49</v>
      </c>
      <c r="D41" s="56">
        <v>0.21559741778063288</v>
      </c>
      <c r="E41" s="9"/>
      <c r="F41" s="57">
        <v>0.7469556172650984</v>
      </c>
      <c r="G41" s="9"/>
      <c r="H41" s="10">
        <v>3.213157689318076E-2</v>
      </c>
      <c r="I41" s="11"/>
      <c r="J41" s="25">
        <f>Competitive!BJ1</f>
        <v>1.4277118586940273E-2</v>
      </c>
      <c r="K41" s="82">
        <f t="shared" ref="K41:K44" si="7">(J41/(L41-M41))^0.5</f>
        <v>2.8979829280279302E-2</v>
      </c>
      <c r="L41" s="20">
        <f>L40</f>
        <v>20</v>
      </c>
      <c r="M41" s="21">
        <v>3</v>
      </c>
      <c r="N41" s="12">
        <f>L41*(LOG(J41/L41))+(M41*LOG(L41))</f>
        <v>-59.024698589894356</v>
      </c>
      <c r="Q41" s="4" t="s">
        <v>106</v>
      </c>
      <c r="R41" s="54">
        <v>0.17059385579669845</v>
      </c>
      <c r="S41" s="55">
        <v>0.72118665187646025</v>
      </c>
      <c r="T41" s="84">
        <v>2.3699999999999999E-2</v>
      </c>
      <c r="U41" s="85">
        <v>1.8269405020392822E-2</v>
      </c>
    </row>
    <row r="42" spans="3:21">
      <c r="C42" s="4" t="s">
        <v>48</v>
      </c>
      <c r="D42" s="56">
        <v>0.48576417046401243</v>
      </c>
      <c r="E42" s="9"/>
      <c r="F42" s="57">
        <v>0.97483998079006506</v>
      </c>
      <c r="G42" s="9"/>
      <c r="H42" s="10">
        <v>7.7930752079871449E-2</v>
      </c>
      <c r="I42" s="11"/>
      <c r="J42" s="25">
        <f>Uncompetitive!BJ1</f>
        <v>4.0014714091051486E-2</v>
      </c>
      <c r="K42" s="82">
        <f t="shared" si="7"/>
        <v>4.8516045915122992E-2</v>
      </c>
      <c r="L42" s="20">
        <f>L41</f>
        <v>20</v>
      </c>
      <c r="M42" s="21">
        <v>3</v>
      </c>
      <c r="N42" s="12">
        <f>L42*(LOG(J42/L42))+(M42*LOG(L42))</f>
        <v>-50.073115562976284</v>
      </c>
      <c r="Q42" s="4" t="s">
        <v>107</v>
      </c>
      <c r="R42" s="58">
        <v>0.21559741778063288</v>
      </c>
      <c r="S42" s="59">
        <v>0.7469556172650984</v>
      </c>
      <c r="T42" s="59">
        <v>3.213157689318076E-2</v>
      </c>
      <c r="U42" s="86">
        <v>1.4277118586940273E-2</v>
      </c>
    </row>
    <row r="43" spans="3:21">
      <c r="C43" s="4" t="s">
        <v>50</v>
      </c>
      <c r="D43" s="56">
        <v>0.25651983707467924</v>
      </c>
      <c r="E43" s="9"/>
      <c r="F43" s="57">
        <v>0.79994306287148798</v>
      </c>
      <c r="G43" s="9"/>
      <c r="H43">
        <v>5.4500945031900602E-2</v>
      </c>
      <c r="I43">
        <v>0.25139984269834897</v>
      </c>
      <c r="J43" s="25">
        <f>'Mixed Non-competitive'!BJ1</f>
        <v>7.568461155103531E-3</v>
      </c>
      <c r="K43" s="82">
        <f t="shared" si="7"/>
        <v>2.1749225783782987E-2</v>
      </c>
      <c r="L43" s="20">
        <f>L42</f>
        <v>20</v>
      </c>
      <c r="M43" s="21">
        <v>4</v>
      </c>
      <c r="N43" s="12">
        <f>L43*(LOG(J43/L43))+(M43*LOG(L43))</f>
        <v>-63.236328205309533</v>
      </c>
    </row>
    <row r="44" spans="3:21">
      <c r="C44" s="4" t="s">
        <v>51</v>
      </c>
      <c r="D44" s="58">
        <v>0.25652387238271734</v>
      </c>
      <c r="E44" s="59">
        <v>1.2298948743859348</v>
      </c>
      <c r="F44" s="59">
        <v>0.79998706432782796</v>
      </c>
      <c r="G44" s="59">
        <v>0</v>
      </c>
      <c r="H44" s="13">
        <v>0.25651816528120719</v>
      </c>
      <c r="I44" s="14"/>
      <c r="J44" s="26">
        <f>'Modifier equation'!BJ1</f>
        <v>7.5774904708381515E-3</v>
      </c>
      <c r="K44" s="83">
        <f t="shared" si="7"/>
        <v>2.2475898900582599E-2</v>
      </c>
      <c r="L44" s="22">
        <f>L43</f>
        <v>20</v>
      </c>
      <c r="M44" s="23">
        <v>5</v>
      </c>
      <c r="N44" s="16">
        <f>L44*(LOG(J44/L44))+(M44*LOG(L44))</f>
        <v>-61.924941957201852</v>
      </c>
    </row>
    <row r="45" spans="3:21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21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21">
      <c r="C47" s="4"/>
      <c r="D47" s="57"/>
      <c r="K47" s="21"/>
      <c r="L47" s="21"/>
      <c r="M47" s="10"/>
    </row>
    <row r="48" spans="3:21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7">
        <f>MIN('Non-competitive'!AB21:AB260)</f>
        <v>-4.4440888471222573E-2</v>
      </c>
      <c r="O51" s="87">
        <f>MIN(Competitive!AB21:AB260)</f>
        <v>-6.1791921386382009E-2</v>
      </c>
      <c r="P51" s="87">
        <f>MIN(Uncompetitive!AB21:AB260)</f>
        <v>-6.1540482700319366E-2</v>
      </c>
      <c r="Q51" s="87">
        <f>MIN('Mixed Non-competitive'!AB21:AB260)</f>
        <v>-4.2255933515725708E-2</v>
      </c>
      <c r="R51" s="87">
        <f>MIN('Modifier equation'!AB21:AB260)</f>
        <v>-4.3324297538778422E-2</v>
      </c>
    </row>
    <row r="52" spans="1:18">
      <c r="C52" s="4"/>
      <c r="D52" s="57"/>
      <c r="K52" s="21"/>
      <c r="L52" s="10"/>
      <c r="M52" s="4" t="s">
        <v>93</v>
      </c>
      <c r="N52" s="87">
        <f>_xlfn.QUARTILE.INC('Non-competitive'!AB21:AB260, 1)</f>
        <v>-1.80278583779978E-2</v>
      </c>
      <c r="O52" s="87">
        <f>_xlfn.QUARTILE.INC(Competitive!AB21:AB260,1)</f>
        <v>-1.8135351602602268E-2</v>
      </c>
      <c r="P52" s="87">
        <f>_xlfn.QUARTILE.INC(Uncompetitive!AB21:AB260,1)</f>
        <v>-2.8932405581466689E-2</v>
      </c>
      <c r="Q52" s="87">
        <f>_xlfn.QUARTILE.INC('Mixed Non-competitive'!AB21:AB260,1)</f>
        <v>-6.2953158032073436E-3</v>
      </c>
      <c r="R52" s="87">
        <f>_xlfn.QUARTILE.INC('Modifier equation'!AB21:AB260,1)</f>
        <v>-7.0338759249149521E-3</v>
      </c>
    </row>
    <row r="53" spans="1:18">
      <c r="C53" s="4"/>
      <c r="D53" s="57"/>
      <c r="K53" s="21"/>
      <c r="L53" s="10"/>
      <c r="M53" s="4" t="s">
        <v>94</v>
      </c>
      <c r="N53" s="87">
        <f>_xlfn.QUARTILE.INC('Non-competitive'!AB21:AB260, 2)</f>
        <v>-1.5235100438108773E-3</v>
      </c>
      <c r="O53" s="87">
        <f>_xlfn.QUARTILE.INC(Competitive!AB21:AB260, 2)</f>
        <v>-5.9164969315736379E-3</v>
      </c>
      <c r="P53" s="87">
        <f>_xlfn.QUARTILE.INC(Uncompetitive!AB21:AB260, 2)</f>
        <v>-2.4598439894689406E-3</v>
      </c>
      <c r="Q53" s="87">
        <f>_xlfn.QUARTILE.INC('Mixed Non-competitive'!AB21:AB260, 2)</f>
        <v>7.7637459311857837E-4</v>
      </c>
      <c r="R53" s="87">
        <f>_xlfn.QUARTILE.INC('Modifier equation'!AB21:AB260, 2)</f>
        <v>9.0005608207807675E-4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7">
        <f>_xlfn.QUARTILE.INC('Non-competitive'!AB21:AB260, 3)</f>
        <v>2.6434121369962496E-2</v>
      </c>
      <c r="O54" s="87">
        <f>_xlfn.QUARTILE.INC(Competitive!AB21:AB260, 3)</f>
        <v>1.1860024435537228E-2</v>
      </c>
      <c r="P54" s="87">
        <f>_xlfn.QUARTILE.INC(Uncompetitive!AB21:AB260, 3)</f>
        <v>4.4512014589919068E-2</v>
      </c>
      <c r="Q54" s="87">
        <f>_xlfn.QUARTILE.INC('Mixed Non-competitive'!AB21:AB260, 3)</f>
        <v>1.160794743474414E-2</v>
      </c>
      <c r="R54" s="87">
        <f>_xlfn.QUARTILE.INC('Modifier equation'!AB21:AB260, 3)</f>
        <v>1.1102039314067457E-2</v>
      </c>
    </row>
    <row r="55" spans="1:18">
      <c r="C55" s="4"/>
      <c r="D55" s="57"/>
      <c r="E55" t="s">
        <v>97</v>
      </c>
      <c r="F55" s="21">
        <f>N52</f>
        <v>-1.80278583779978E-2</v>
      </c>
      <c r="G55" s="21">
        <f>O52</f>
        <v>-1.8135351602602268E-2</v>
      </c>
      <c r="H55" s="21">
        <f>P52</f>
        <v>-2.8932405581466689E-2</v>
      </c>
      <c r="I55" s="21">
        <f>Q52</f>
        <v>-6.2953158032073436E-3</v>
      </c>
      <c r="J55" s="21">
        <f>R52</f>
        <v>-7.0338759249149521E-3</v>
      </c>
      <c r="K55" s="21"/>
      <c r="L55" s="10"/>
      <c r="M55" s="4" t="s">
        <v>96</v>
      </c>
      <c r="N55" s="87">
        <f>MAX('Non-competitive'!AB21:AB260)</f>
        <v>5.8102210443554347E-2</v>
      </c>
      <c r="O55" s="87">
        <f>MAX(Competitive!AB21:AB260)</f>
        <v>5.4451312381136929E-2</v>
      </c>
      <c r="P55" s="87">
        <f>MAX(Uncompetitive!AB21:AB260)</f>
        <v>7.0461873211033949E-2</v>
      </c>
      <c r="Q55" s="87">
        <f>MAX('Mixed Non-competitive'!AB21:AB260)</f>
        <v>5.6728371176636705E-2</v>
      </c>
      <c r="R55" s="87">
        <f>MAX('Modifier equation'!AB21:AB260)</f>
        <v>5.5997390063975583E-2</v>
      </c>
    </row>
    <row r="56" spans="1:18">
      <c r="C56" s="4"/>
      <c r="D56" s="57"/>
      <c r="E56" t="s">
        <v>98</v>
      </c>
      <c r="F56" s="21">
        <f>N51</f>
        <v>-4.4440888471222573E-2</v>
      </c>
      <c r="G56" s="21">
        <f>O51</f>
        <v>-6.1791921386382009E-2</v>
      </c>
      <c r="H56" s="21">
        <f>P51</f>
        <v>-6.1540482700319366E-2</v>
      </c>
      <c r="I56" s="21">
        <f>Q51</f>
        <v>-4.2255933515725708E-2</v>
      </c>
      <c r="J56" s="21">
        <f>R51</f>
        <v>-4.3324297538778422E-2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-1.5235100438108773E-3</v>
      </c>
      <c r="G57" s="21">
        <f>O53</f>
        <v>-5.9164969315736379E-3</v>
      </c>
      <c r="H57" s="21">
        <f>P53</f>
        <v>-2.4598439894689406E-3</v>
      </c>
      <c r="I57" s="21">
        <f>Q53</f>
        <v>7.7637459311857837E-4</v>
      </c>
      <c r="J57" s="21">
        <f>R53</f>
        <v>9.0005608207807675E-4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5.8102210443554347E-2</v>
      </c>
      <c r="G58" s="21">
        <f>O55</f>
        <v>5.4451312381136929E-2</v>
      </c>
      <c r="H58" s="21">
        <f>P55</f>
        <v>7.0461873211033949E-2</v>
      </c>
      <c r="I58" s="21">
        <f>Q55</f>
        <v>5.6728371176636705E-2</v>
      </c>
      <c r="J58" s="21">
        <f>R55</f>
        <v>5.5997390063975583E-2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2.6434121369962496E-2</v>
      </c>
      <c r="G59" s="21">
        <f>O54</f>
        <v>1.1860024435537228E-2</v>
      </c>
      <c r="H59" s="21">
        <f>P54</f>
        <v>4.4512014589919068E-2</v>
      </c>
      <c r="I59" s="21">
        <f>Q54</f>
        <v>1.160794743474414E-2</v>
      </c>
      <c r="J59" s="21">
        <f>R54</f>
        <v>1.1102039314067457E-2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7"/>
      <c r="M63" s="77"/>
      <c r="N63" s="77"/>
      <c r="O63" s="77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7"/>
      <c r="M64" s="77"/>
      <c r="N64" s="77"/>
      <c r="O64" s="77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7"/>
      <c r="M65" s="77"/>
      <c r="N65" s="77"/>
      <c r="O65" s="77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7"/>
      <c r="M66" s="77"/>
      <c r="N66" s="77"/>
      <c r="O66" s="77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7"/>
      <c r="M67" s="77"/>
      <c r="N67" s="77"/>
      <c r="O67" s="77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7"/>
      <c r="M68" s="77"/>
      <c r="N68" s="77"/>
      <c r="O68" s="77"/>
    </row>
    <row r="69" spans="1:15">
      <c r="A69" s="70"/>
      <c r="B69" s="70" t="str">
        <f>D39</f>
        <v>Km</v>
      </c>
      <c r="C69" s="72">
        <f>D40</f>
        <v>0.34684710770256316</v>
      </c>
      <c r="D69" s="70"/>
      <c r="E69" s="70"/>
      <c r="F69" s="70"/>
      <c r="G69" s="70"/>
      <c r="H69" s="70"/>
      <c r="I69" s="70"/>
      <c r="J69" s="70"/>
      <c r="K69" s="70"/>
      <c r="L69" s="77"/>
      <c r="M69" s="77"/>
      <c r="N69" s="77"/>
      <c r="O69" s="77"/>
    </row>
    <row r="70" spans="1:15">
      <c r="A70" s="70"/>
      <c r="B70" s="70" t="str">
        <f>F39</f>
        <v>Vmax</v>
      </c>
      <c r="C70" s="72">
        <f>F40</f>
        <v>0.88355506342055623</v>
      </c>
      <c r="D70" s="70"/>
      <c r="E70" s="70"/>
      <c r="F70" s="70"/>
      <c r="G70" s="70"/>
      <c r="H70" s="70"/>
      <c r="I70" s="70"/>
      <c r="J70" s="70"/>
      <c r="K70" s="70"/>
      <c r="L70" s="77"/>
      <c r="M70" s="77"/>
      <c r="N70" s="77"/>
      <c r="O70" s="77"/>
    </row>
    <row r="71" spans="1:15">
      <c r="A71" s="70"/>
      <c r="B71" s="70" t="str">
        <f>H39</f>
        <v>Ki</v>
      </c>
      <c r="C71" s="70">
        <f>H40</f>
        <v>0.12334152430847037</v>
      </c>
      <c r="D71" s="70"/>
      <c r="E71" s="70"/>
      <c r="F71" s="70"/>
      <c r="G71" s="70"/>
      <c r="H71" s="70"/>
      <c r="I71" s="70"/>
      <c r="J71" s="70"/>
      <c r="K71" s="70"/>
      <c r="L71" s="77"/>
      <c r="M71" s="77"/>
      <c r="N71" s="77"/>
      <c r="O71" s="77"/>
    </row>
    <row r="72" spans="1:15">
      <c r="A72" s="70"/>
      <c r="B72" s="70" t="str">
        <f>J39</f>
        <v>RSS</v>
      </c>
      <c r="C72" s="72">
        <f>J40</f>
        <v>1.3861435858314827E-2</v>
      </c>
      <c r="D72" s="70"/>
      <c r="E72" s="70"/>
      <c r="F72" s="70"/>
      <c r="G72" s="70"/>
      <c r="H72" s="70"/>
      <c r="I72" s="70"/>
      <c r="J72" s="70"/>
      <c r="K72" s="70"/>
      <c r="L72" s="77"/>
      <c r="M72" s="77"/>
      <c r="N72" s="77"/>
      <c r="O72" s="77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7"/>
      <c r="M73" s="77"/>
      <c r="N73" s="77"/>
      <c r="O73" s="77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7"/>
      <c r="M74" s="77"/>
      <c r="N74" s="77"/>
      <c r="O74" s="77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7"/>
      <c r="M75" s="77"/>
      <c r="N75" s="77"/>
      <c r="O75" s="77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7"/>
      <c r="M76" s="77"/>
      <c r="N76" s="77"/>
      <c r="O76" s="77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7"/>
      <c r="M77" s="77"/>
      <c r="N77" s="77"/>
      <c r="O77" s="77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7"/>
      <c r="M78" s="77"/>
      <c r="N78" s="77"/>
      <c r="O78" s="77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7"/>
      <c r="M79" s="77"/>
      <c r="N79" s="77"/>
      <c r="O79" s="77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7"/>
      <c r="M80" s="77"/>
      <c r="N80" s="77"/>
      <c r="O80" s="77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7"/>
      <c r="M81" s="77"/>
      <c r="N81" s="77"/>
      <c r="O81" s="77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7"/>
      <c r="M82" s="77"/>
      <c r="N82" s="77"/>
      <c r="O82" s="77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7"/>
      <c r="M83" s="77"/>
      <c r="N83" s="77"/>
      <c r="O83" s="77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7"/>
      <c r="M84" s="77"/>
      <c r="N84" s="77"/>
      <c r="O84" s="77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7"/>
      <c r="M85" s="77"/>
      <c r="N85" s="77"/>
      <c r="O85" s="77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7"/>
      <c r="M86" s="77"/>
      <c r="N86" s="77"/>
      <c r="O86" s="77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7"/>
      <c r="M87" s="77"/>
      <c r="N87" s="77"/>
      <c r="O87" s="77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7"/>
      <c r="M88" s="77"/>
      <c r="N88" s="77"/>
      <c r="O88" s="77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7"/>
      <c r="M89" s="77"/>
      <c r="N89" s="77"/>
      <c r="O89" s="77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7"/>
      <c r="M90" s="77"/>
      <c r="N90" s="77"/>
      <c r="O90" s="77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7"/>
      <c r="M91" s="77"/>
      <c r="N91" s="77"/>
      <c r="O91" s="77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7"/>
      <c r="M92" s="77"/>
      <c r="N92" s="77"/>
      <c r="O92" s="77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6"/>
      <c r="L93" s="76"/>
      <c r="M93" s="76"/>
      <c r="N93" s="76"/>
      <c r="O93" s="76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6"/>
      <c r="L94" s="76"/>
      <c r="M94" s="76"/>
      <c r="N94" s="76"/>
      <c r="O94" s="76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6"/>
      <c r="L95" s="76"/>
      <c r="M95" s="76"/>
      <c r="N95" s="76"/>
      <c r="O95" s="76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6"/>
      <c r="L96" s="76"/>
      <c r="M96" s="76"/>
      <c r="N96" s="76"/>
      <c r="O96" s="76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6"/>
      <c r="L97" s="76"/>
      <c r="M97" s="76"/>
      <c r="N97" s="76"/>
      <c r="O97" s="76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6"/>
      <c r="L98" s="76"/>
      <c r="M98" s="76"/>
      <c r="N98" s="76"/>
      <c r="O98" s="76"/>
    </row>
    <row r="99" spans="1:15">
      <c r="A99" s="63"/>
      <c r="B99" s="63" t="str">
        <f>B69</f>
        <v>Km</v>
      </c>
      <c r="C99" s="65">
        <f>D41</f>
        <v>0.21559741778063288</v>
      </c>
      <c r="D99" s="63"/>
      <c r="E99" s="63"/>
      <c r="F99" s="63"/>
      <c r="G99" s="63"/>
      <c r="H99" s="63"/>
      <c r="I99" s="63"/>
      <c r="J99" s="63"/>
      <c r="K99" s="76"/>
      <c r="L99" s="76"/>
      <c r="M99" s="76"/>
      <c r="N99" s="76"/>
      <c r="O99" s="76"/>
    </row>
    <row r="100" spans="1:15">
      <c r="A100" s="63"/>
      <c r="B100" s="63" t="str">
        <f t="shared" ref="B100:B102" si="8">B70</f>
        <v>Vmax</v>
      </c>
      <c r="C100" s="65">
        <f>F41</f>
        <v>0.7469556172650984</v>
      </c>
      <c r="D100" s="63"/>
      <c r="E100" s="63"/>
      <c r="F100" s="63"/>
      <c r="G100" s="63"/>
      <c r="H100" s="63"/>
      <c r="I100" s="63"/>
      <c r="J100" s="63"/>
      <c r="K100" s="76"/>
      <c r="L100" s="76"/>
      <c r="M100" s="76"/>
      <c r="N100" s="76"/>
      <c r="O100" s="76"/>
    </row>
    <row r="101" spans="1:15">
      <c r="A101" s="63"/>
      <c r="B101" s="63" t="str">
        <f t="shared" si="8"/>
        <v>Ki</v>
      </c>
      <c r="C101" s="63">
        <f>H41</f>
        <v>3.213157689318076E-2</v>
      </c>
      <c r="D101" s="63"/>
      <c r="E101" s="63"/>
      <c r="F101" s="63"/>
      <c r="G101" s="63"/>
      <c r="H101" s="63"/>
      <c r="I101" s="63"/>
      <c r="J101" s="63"/>
      <c r="K101" s="76"/>
      <c r="L101" s="76"/>
      <c r="M101" s="76"/>
      <c r="N101" s="76"/>
      <c r="O101" s="76"/>
    </row>
    <row r="102" spans="1:15">
      <c r="A102" s="63"/>
      <c r="B102" s="63" t="str">
        <f t="shared" si="8"/>
        <v>RSS</v>
      </c>
      <c r="C102" s="65">
        <f>J41</f>
        <v>1.4277118586940273E-2</v>
      </c>
      <c r="D102" s="63"/>
      <c r="E102" s="63"/>
      <c r="F102" s="63"/>
      <c r="G102" s="63"/>
      <c r="H102" s="63"/>
      <c r="I102" s="63"/>
      <c r="J102" s="63"/>
      <c r="K102" s="76"/>
      <c r="L102" s="76"/>
      <c r="M102" s="76"/>
      <c r="N102" s="76"/>
      <c r="O102" s="76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6"/>
      <c r="L103" s="76"/>
      <c r="M103" s="76"/>
      <c r="N103" s="76"/>
      <c r="O103" s="76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6"/>
      <c r="L104" s="76"/>
      <c r="M104" s="76"/>
      <c r="N104" s="76"/>
      <c r="O104" s="76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6"/>
      <c r="L105" s="76"/>
      <c r="M105" s="76"/>
      <c r="N105" s="76"/>
      <c r="O105" s="76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6"/>
      <c r="L106" s="76"/>
      <c r="M106" s="76"/>
      <c r="N106" s="76"/>
      <c r="O106" s="76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6"/>
      <c r="L107" s="76"/>
      <c r="M107" s="76"/>
      <c r="N107" s="76"/>
      <c r="O107" s="76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6"/>
      <c r="L108" s="76"/>
      <c r="M108" s="76"/>
      <c r="N108" s="76"/>
      <c r="O108" s="76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6"/>
      <c r="L109" s="76"/>
      <c r="M109" s="76"/>
      <c r="N109" s="76"/>
      <c r="O109" s="76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6"/>
      <c r="L110" s="76"/>
      <c r="M110" s="76"/>
      <c r="N110" s="76"/>
      <c r="O110" s="76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6"/>
      <c r="L111" s="76"/>
      <c r="M111" s="76"/>
      <c r="N111" s="76"/>
      <c r="O111" s="76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6"/>
      <c r="L112" s="76"/>
      <c r="M112" s="76"/>
      <c r="N112" s="76"/>
      <c r="O112" s="76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6"/>
      <c r="L113" s="76"/>
      <c r="M113" s="76"/>
      <c r="N113" s="76"/>
      <c r="O113" s="76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6"/>
      <c r="L114" s="76"/>
      <c r="M114" s="76"/>
      <c r="N114" s="76"/>
      <c r="O114" s="76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6"/>
      <c r="L115" s="76"/>
      <c r="M115" s="76"/>
      <c r="N115" s="76"/>
      <c r="O115" s="76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6"/>
      <c r="L116" s="76"/>
      <c r="M116" s="76"/>
      <c r="N116" s="76"/>
      <c r="O116" s="76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6"/>
      <c r="L117" s="76"/>
      <c r="M117" s="76"/>
      <c r="N117" s="76"/>
      <c r="O117" s="76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6"/>
      <c r="L118" s="76"/>
      <c r="M118" s="76"/>
      <c r="N118" s="76"/>
      <c r="O118" s="76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6"/>
      <c r="L119" s="76"/>
      <c r="M119" s="76"/>
      <c r="N119" s="76"/>
      <c r="O119" s="76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6"/>
      <c r="L120" s="76"/>
      <c r="M120" s="76"/>
      <c r="N120" s="76"/>
      <c r="O120" s="76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6"/>
      <c r="L121" s="76"/>
      <c r="M121" s="76"/>
      <c r="N121" s="76"/>
      <c r="O121" s="76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6"/>
      <c r="L122" s="76"/>
      <c r="M122" s="76"/>
      <c r="N122" s="76"/>
      <c r="O122" s="76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0.48576417046401243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0.97483998079006506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7.7930752079871449E-2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4.0014714091051486E-2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0.25651983707467924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0.79994306287148798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5.4500945031900602E-2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0.25139984269834897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7.568461155103531E-3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</row>
    <row r="184" spans="1:15">
      <c r="A184" s="76"/>
      <c r="B184" s="78" t="s">
        <v>51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</row>
    <row r="185" spans="1: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</row>
    <row r="186" spans="1: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</row>
    <row r="187" spans="1: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</row>
    <row r="188" spans="1: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</row>
    <row r="189" spans="1:15">
      <c r="A189" s="76"/>
      <c r="B189" s="76" t="str">
        <f>D39</f>
        <v>Km</v>
      </c>
      <c r="C189" s="79">
        <f>D44</f>
        <v>0.25652387238271734</v>
      </c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</row>
    <row r="190" spans="1:15">
      <c r="A190" s="76"/>
      <c r="B190" s="76" t="str">
        <f>E39</f>
        <v>Km2</v>
      </c>
      <c r="C190" s="79">
        <f>E44</f>
        <v>1.2298948743859348</v>
      </c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</row>
    <row r="191" spans="1:15">
      <c r="A191" s="76"/>
      <c r="B191" s="76" t="str">
        <f>F39</f>
        <v>Vmax</v>
      </c>
      <c r="C191" s="79">
        <f>F44</f>
        <v>0.79998706432782796</v>
      </c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</row>
    <row r="192" spans="1:15">
      <c r="A192" s="76"/>
      <c r="B192" s="76" t="str">
        <f>G39</f>
        <v>Vmax2</v>
      </c>
      <c r="C192" s="76">
        <f>G44</f>
        <v>0</v>
      </c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</row>
    <row r="193" spans="1:15">
      <c r="A193" s="76"/>
      <c r="B193" s="76" t="str">
        <f>H39</f>
        <v>Ki</v>
      </c>
      <c r="C193" s="76">
        <f>H44</f>
        <v>0.25651816528120719</v>
      </c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</row>
    <row r="194" spans="1:15">
      <c r="A194" s="76"/>
      <c r="B194" s="76" t="str">
        <f>J39</f>
        <v>RSS</v>
      </c>
      <c r="C194" s="79">
        <f>J44</f>
        <v>7.5774904708381515E-3</v>
      </c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</row>
    <row r="195" spans="1: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</row>
    <row r="196" spans="1: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</row>
    <row r="197" spans="1: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</row>
    <row r="198" spans="1: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</row>
    <row r="199" spans="1: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</row>
    <row r="200" spans="1: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</row>
    <row r="201" spans="1: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</row>
    <row r="202" spans="1: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</row>
    <row r="203" spans="1: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</row>
    <row r="204" spans="1: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</row>
    <row r="205" spans="1: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</row>
    <row r="206" spans="1: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</row>
    <row r="207" spans="1: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</row>
    <row r="208" spans="1: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</row>
    <row r="209" spans="1:17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</row>
    <row r="210" spans="1:17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</row>
    <row r="211" spans="1:17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</row>
    <row r="212" spans="1:17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</row>
    <row r="213" spans="1:17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</row>
    <row r="214" spans="1:17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pans="1:17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pans="1:17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pans="1:17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pans="1:17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pans="1:17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pans="1:17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0.2925000000000002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0.2925000000000002</v>
      </c>
      <c r="AF6" s="33"/>
      <c r="AG6" s="33"/>
      <c r="AH6" s="33"/>
    </row>
    <row r="7" spans="1:48" ht="13">
      <c r="A7" s="38">
        <f>'Raw data and fitting summary'!B6</f>
        <v>1.25</v>
      </c>
      <c r="B7" s="39"/>
      <c r="C7" s="38">
        <f>'Raw data and fitting summary'!C6</f>
        <v>0.66120074054482947</v>
      </c>
      <c r="D7" s="33">
        <f>IFERROR(A7/C7,)</f>
        <v>1.8904999999999998</v>
      </c>
      <c r="E7" s="33">
        <f t="shared" ref="E7:E21" si="0">1/C7</f>
        <v>1.5124</v>
      </c>
      <c r="J7" s="37" t="s">
        <v>62</v>
      </c>
      <c r="K7" s="33">
        <f>((F29-F37)/(F36-F28))</f>
        <v>0.361375</v>
      </c>
      <c r="L7" s="33">
        <f>((F33-F37)/(F36-F32))</f>
        <v>0.38433333333333325</v>
      </c>
      <c r="M7" s="33"/>
      <c r="N7" s="33"/>
      <c r="AD7" s="37" t="s">
        <v>62</v>
      </c>
      <c r="AE7" s="33">
        <f t="shared" ref="AE7:AR19" si="1">IFERROR(K7,"")</f>
        <v>0.361375</v>
      </c>
      <c r="AF7" s="33">
        <f t="shared" si="1"/>
        <v>0.38433333333333325</v>
      </c>
      <c r="AG7" s="33"/>
      <c r="AH7" s="33"/>
    </row>
    <row r="8" spans="1:48" ht="13">
      <c r="A8" s="38">
        <f>'Raw data and fitting summary'!B7</f>
        <v>0.625</v>
      </c>
      <c r="B8" s="39"/>
      <c r="C8" s="38">
        <f>'Raw data and fitting summary'!C7</f>
        <v>0.57260650480989461</v>
      </c>
      <c r="D8" s="33">
        <f t="shared" ref="D8:D21" si="2">A8/C8</f>
        <v>1.0915000000000001</v>
      </c>
      <c r="E8" s="33">
        <f t="shared" si="0"/>
        <v>1.7464000000000002</v>
      </c>
      <c r="J8" s="37" t="s">
        <v>63</v>
      </c>
      <c r="K8" s="33">
        <f>((F29-F41)/(F40-F28))</f>
        <v>0.32723611111111117</v>
      </c>
      <c r="L8" s="33">
        <f>((F33-F41)/(F40-F32))</f>
        <v>0.33157812500000006</v>
      </c>
      <c r="M8" s="33">
        <f>((F37-F41)/(F40-F36))</f>
        <v>0.29992500000000011</v>
      </c>
      <c r="N8" s="33"/>
      <c r="AD8" s="37" t="s">
        <v>63</v>
      </c>
      <c r="AE8" s="33">
        <f t="shared" si="1"/>
        <v>0.32723611111111117</v>
      </c>
      <c r="AF8" s="33">
        <f t="shared" si="1"/>
        <v>0.33157812500000006</v>
      </c>
      <c r="AG8" s="33">
        <f t="shared" si="1"/>
        <v>0.29992500000000011</v>
      </c>
      <c r="AH8" s="33"/>
    </row>
    <row r="9" spans="1:48" ht="13">
      <c r="A9" s="38">
        <f>'Raw data and fitting summary'!B8</f>
        <v>0.25</v>
      </c>
      <c r="B9" s="39"/>
      <c r="C9" s="38">
        <f>'Raw data and fitting summary'!C8</f>
        <v>0.37470023980815348</v>
      </c>
      <c r="D9" s="33">
        <f t="shared" si="2"/>
        <v>0.66720000000000002</v>
      </c>
      <c r="E9" s="33">
        <f t="shared" si="0"/>
        <v>2.6688000000000001</v>
      </c>
      <c r="J9" s="37" t="s">
        <v>64</v>
      </c>
      <c r="K9" s="33">
        <f>((F29-F45)/(F44-F28))</f>
        <v>0.31245394736842103</v>
      </c>
      <c r="L9" s="33">
        <f>((F33-F45)/(F44-F32))</f>
        <v>0.31356249999999997</v>
      </c>
      <c r="M9" s="33">
        <f>((F37-F45)/(F44-F36))</f>
        <v>0.29940833333333333</v>
      </c>
      <c r="N9" s="33">
        <f>((F41-F45)/(F44-F40))</f>
        <v>0.29914999999999997</v>
      </c>
      <c r="AD9" s="37" t="s">
        <v>64</v>
      </c>
      <c r="AE9" s="33">
        <f t="shared" si="1"/>
        <v>0.31245394736842103</v>
      </c>
      <c r="AF9" s="33">
        <f t="shared" si="1"/>
        <v>0.31356249999999997</v>
      </c>
      <c r="AG9" s="33">
        <f t="shared" si="1"/>
        <v>0.29940833333333333</v>
      </c>
      <c r="AH9" s="33">
        <f t="shared" si="1"/>
        <v>0.29914999999999997</v>
      </c>
    </row>
    <row r="10" spans="1:48" ht="13">
      <c r="A10" s="38">
        <f>'Raw data and fitting summary'!B9</f>
        <v>0.125</v>
      </c>
      <c r="B10" s="39"/>
      <c r="C10" s="38">
        <f>'Raw data and fitting summary'!C9</f>
        <v>0.25849812588858728</v>
      </c>
      <c r="D10" s="33">
        <f t="shared" si="2"/>
        <v>0.48356250000000006</v>
      </c>
      <c r="E10" s="33">
        <f t="shared" si="0"/>
        <v>3.8685000000000005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6.25E-2</v>
      </c>
      <c r="B11" s="39"/>
      <c r="C11" s="38">
        <f>'Raw data and fitting summary'!C10</f>
        <v>0.15970103965376814</v>
      </c>
      <c r="D11" s="33">
        <f t="shared" si="2"/>
        <v>0.39135625000000002</v>
      </c>
      <c r="E11" s="33">
        <f t="shared" si="0"/>
        <v>6.2617000000000003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0.3130082236842105</v>
      </c>
      <c r="AH25" s="40" t="s">
        <v>82</v>
      </c>
      <c r="AI25" s="41">
        <f>AF25*AF51</f>
        <v>0.24911196355415624</v>
      </c>
    </row>
    <row r="26" spans="1:48" ht="13">
      <c r="J26" s="32"/>
      <c r="K26" s="42"/>
      <c r="L26" s="32"/>
      <c r="AE26" s="42" t="s">
        <v>83</v>
      </c>
      <c r="AF26" s="32">
        <f>STDEV(AE6:AO15)</f>
        <v>3.0013220619149818E-2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1.5124</v>
      </c>
      <c r="E28" s="29" t="s">
        <v>86</v>
      </c>
      <c r="F28" s="33">
        <f>LINEST(C28:C29,B28:B29,TRUE)</f>
        <v>-0.79999999999999971</v>
      </c>
    </row>
    <row r="29" spans="1:48" ht="13">
      <c r="B29" s="33">
        <f>D7</f>
        <v>1.8904999999999998</v>
      </c>
      <c r="C29" s="33">
        <v>0</v>
      </c>
      <c r="E29" s="29" t="s">
        <v>87</v>
      </c>
      <c r="F29" s="33">
        <f>C28</f>
        <v>1.5124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1.7464000000000002</v>
      </c>
      <c r="E32" s="29" t="s">
        <v>86</v>
      </c>
      <c r="F32" s="33">
        <f>LINEST(C32:C33,B32:B33,TRUE)</f>
        <v>-1.5999999999999999</v>
      </c>
      <c r="J32" s="37" t="s">
        <v>61</v>
      </c>
      <c r="K32" s="33">
        <f>1/(((F33*F28)-(F29*F32))/(F28-F32))</f>
        <v>0.78222778473091381</v>
      </c>
      <c r="L32" s="33"/>
      <c r="M32" s="33"/>
      <c r="N32" s="33"/>
      <c r="AD32" s="37" t="s">
        <v>61</v>
      </c>
      <c r="AE32" s="33">
        <f>IFERROR(K32,"")</f>
        <v>0.78222778473091381</v>
      </c>
      <c r="AF32" s="33"/>
      <c r="AG32" s="33"/>
      <c r="AH32" s="33"/>
    </row>
    <row r="33" spans="1:49" ht="13">
      <c r="B33" s="33">
        <f>D8</f>
        <v>1.0915000000000001</v>
      </c>
      <c r="C33" s="33">
        <v>0</v>
      </c>
      <c r="E33" s="29" t="s">
        <v>87</v>
      </c>
      <c r="F33" s="33">
        <f>C32</f>
        <v>1.7464000000000002</v>
      </c>
      <c r="J33" s="37" t="s">
        <v>62</v>
      </c>
      <c r="K33" s="33">
        <f>1/(((F37*F28)-(F29*F36))/(F28-F36))</f>
        <v>0.81746096623886211</v>
      </c>
      <c r="L33" s="33">
        <f>1/(((F37*F32)-(F33*F36))/(F32-F36))</f>
        <v>0.88380862597218934</v>
      </c>
      <c r="M33" s="33"/>
      <c r="N33" s="33"/>
      <c r="AD33" s="37" t="s">
        <v>62</v>
      </c>
      <c r="AE33" s="33">
        <f t="shared" ref="AE33:AR45" si="3">IFERROR(K33,"")</f>
        <v>0.81746096623886211</v>
      </c>
      <c r="AF33" s="33">
        <f t="shared" si="3"/>
        <v>0.88380862597218934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0.79960908000533071</v>
      </c>
      <c r="L34" s="33">
        <f>1/(((F41*F32)-(F33*F40))/(F32-F40))</f>
        <v>0.82245296597100848</v>
      </c>
      <c r="M34" s="33">
        <f>1/(((F41*F36)-(F37*F40))/(F36-F40))</f>
        <v>0.6806888571234091</v>
      </c>
      <c r="N34" s="33"/>
      <c r="AD34" s="37" t="s">
        <v>63</v>
      </c>
      <c r="AE34" s="33">
        <f t="shared" si="3"/>
        <v>0.79960908000533071</v>
      </c>
      <c r="AF34" s="33">
        <f t="shared" si="3"/>
        <v>0.82245296597100848</v>
      </c>
      <c r="AG34" s="33">
        <f t="shared" si="3"/>
        <v>0.6806888571234091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>
        <f>1/(((F45*F28)-(F29*F44))/(F28-F44))</f>
        <v>0.79211883450136122</v>
      </c>
      <c r="L35" s="33">
        <f>1/(((F45*F32)-(F33*F44))/(F32-F44))</f>
        <v>0.80340644331967515</v>
      </c>
      <c r="M35" s="33">
        <f>1/(((F45*F36)-(F37*F44))/(F36-F44))</f>
        <v>0.67973263849552501</v>
      </c>
      <c r="N35" s="33">
        <f>1/(((F45*F40)-(F41*F44))/(F40-F44))</f>
        <v>0.67782823832440831</v>
      </c>
      <c r="AD35" s="37" t="s">
        <v>64</v>
      </c>
      <c r="AE35" s="33">
        <f t="shared" si="3"/>
        <v>0.79211883450136122</v>
      </c>
      <c r="AF35" s="33">
        <f t="shared" si="3"/>
        <v>0.80340644331967515</v>
      </c>
      <c r="AG35" s="33">
        <f t="shared" si="3"/>
        <v>0.67973263849552501</v>
      </c>
      <c r="AH35" s="33">
        <f t="shared" si="3"/>
        <v>0.67782823832440831</v>
      </c>
    </row>
    <row r="36" spans="1:49" ht="13">
      <c r="B36" s="33">
        <v>0</v>
      </c>
      <c r="C36" s="33">
        <f>E9</f>
        <v>2.6688000000000001</v>
      </c>
      <c r="E36" s="29" t="s">
        <v>86</v>
      </c>
      <c r="F36" s="33">
        <f>LINEST(C36:C37,B36:B37,TRUE)</f>
        <v>-4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>
        <f>D9</f>
        <v>0.66720000000000002</v>
      </c>
      <c r="C37" s="33">
        <v>0</v>
      </c>
      <c r="E37" s="29" t="s">
        <v>87</v>
      </c>
      <c r="F37" s="33">
        <f>C36</f>
        <v>2.6688000000000001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3.8685000000000005</v>
      </c>
      <c r="E40" s="29" t="s">
        <v>86</v>
      </c>
      <c r="F40" s="33">
        <f>LINEST(C40:C41,B40:B41,TRUE)</f>
        <v>-8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0.48356250000000006</v>
      </c>
      <c r="C41" s="33">
        <v>0</v>
      </c>
      <c r="E41" s="29" t="s">
        <v>87</v>
      </c>
      <c r="F41" s="33">
        <f>C40</f>
        <v>3.8685000000000005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>
        <f>E11</f>
        <v>6.2617000000000003</v>
      </c>
      <c r="E44" s="29" t="s">
        <v>86</v>
      </c>
      <c r="F44" s="33">
        <f>LINEST(C44:C45,B44:B45,TRUE)</f>
        <v>-16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>
        <f>D11</f>
        <v>0.39135625000000002</v>
      </c>
      <c r="C45" s="33">
        <v>0</v>
      </c>
      <c r="E45" s="29" t="s">
        <v>87</v>
      </c>
      <c r="F45" s="33">
        <f>C44</f>
        <v>6.2617000000000003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0.79586395725334591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7.0752542635442242E-2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1.5124</v>
      </c>
      <c r="O67" s="45">
        <f>E8</f>
        <v>1.7464000000000002</v>
      </c>
      <c r="P67" s="45">
        <f>E9</f>
        <v>2.6688000000000001</v>
      </c>
      <c r="Q67" s="45">
        <f>E10</f>
        <v>3.8685000000000005</v>
      </c>
      <c r="R67" s="45">
        <f>E11</f>
        <v>6.2617000000000003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1.8904999999999998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1.0915000000000001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0.66720000000000002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0.48356250000000006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>
        <f t="shared" si="4"/>
        <v>0.39135625000000002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1.3861435858314827E-2</v>
      </c>
      <c r="BW1" t="s">
        <v>38</v>
      </c>
      <c r="CN1" t="s">
        <v>35</v>
      </c>
      <c r="CQ1" t="s">
        <v>40</v>
      </c>
      <c r="CR1">
        <f>SUM(CN4:DC18)</f>
        <v>2.5137420810478104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0.34684710770256316</v>
      </c>
      <c r="U4">
        <f>'Raw data and fitting summary'!F40</f>
        <v>0.88355506342055623</v>
      </c>
      <c r="V4">
        <f>'Raw data and fitting summary'!H40</f>
        <v>0.12334152430847037</v>
      </c>
      <c r="X4">
        <f>($U$4*B4/((B4+$T$4)*(1+$C$3/$V$4)))*C20</f>
        <v>0.69164031042689811</v>
      </c>
      <c r="Y4">
        <f>($U$4*B4/((B4+$T$4)*(1+$D$3/$V$4)))*D20</f>
        <v>0.49213811002046592</v>
      </c>
      <c r="Z4">
        <f>($U$4*B4/((B4+$T$4)*(1+$E$3/$V$4)))*E20</f>
        <v>0.38196197695603307</v>
      </c>
      <c r="AA4">
        <f>($U$4*B4/((B4+$T$4)*(1+$F$3/$V$4)))*F20</f>
        <v>0.31209297737348468</v>
      </c>
      <c r="AB4" t="e">
        <f>($U$4*B4/((B4+$T$4)*(1+$G$3/$V$4)))*G20</f>
        <v>#DIV/0!</v>
      </c>
      <c r="AC4" t="e">
        <f>($U$4*B4/((B4+$T$4)*(1+$H$3/$V$4)))*H20</f>
        <v>#DIV/0!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0.69164031042689811</v>
      </c>
      <c r="AP4">
        <f t="shared" ref="AP4:BD18" si="4">IFERROR(Y4, 0)</f>
        <v>0.49213811002046592</v>
      </c>
      <c r="AQ4">
        <f t="shared" si="4"/>
        <v>0.38196197695603307</v>
      </c>
      <c r="AR4">
        <f t="shared" si="4"/>
        <v>0.31209297737348468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9.2656741460534029E-4</v>
      </c>
      <c r="BG4">
        <f>(D4-AP4)^2</f>
        <v>1.797111860070493E-6</v>
      </c>
      <c r="BH4">
        <f t="shared" ref="BH4:BU18" si="5">(E4-AQ4)^2</f>
        <v>1.9749925681116433E-3</v>
      </c>
      <c r="BI4">
        <f t="shared" si="5"/>
        <v>7.230760514356626E-4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4.4010693742359462E-2</v>
      </c>
      <c r="BX4">
        <f t="shared" ref="BX4:CL18" si="6">ABS((AP4-D4)/AP4)</f>
        <v>2.723958947500001E-3</v>
      </c>
      <c r="BY4">
        <f t="shared" si="6"/>
        <v>0.11634898537646349</v>
      </c>
      <c r="BZ4">
        <f t="shared" si="6"/>
        <v>8.6160456733998594E-2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4.4010693742359462E-2</v>
      </c>
      <c r="CO4">
        <f t="shared" ref="CO4:DC18" si="7">IFERROR(BX4, 0)</f>
        <v>2.723958947500001E-3</v>
      </c>
      <c r="CP4">
        <f t="shared" si="7"/>
        <v>0.11634898537646349</v>
      </c>
      <c r="CQ4">
        <f t="shared" si="7"/>
        <v>8.6160456733998594E-2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0.56821892071407687</v>
      </c>
      <c r="Y5">
        <f t="shared" ref="Y5:Y18" si="9">($U$4*B5/((B5+$T$4)*(1+$D$3/$V$4)))*D21</f>
        <v>0.40431736193266754</v>
      </c>
      <c r="Z5">
        <f t="shared" ref="Z5:Z18" si="10">($U$4*B5/((B5+$T$4)*(1+$E$3/$V$4)))*E21</f>
        <v>0.31380186930662085</v>
      </c>
      <c r="AA5">
        <f t="shared" ref="AA5:AA18" si="11">($U$4*B5/((B5+$T$4)*(1+$F$3/$V$4)))*F21</f>
        <v>0.25640080847246627</v>
      </c>
      <c r="AB5" t="e">
        <f t="shared" ref="AB5:AB18" si="12">($U$4*B5/((B5+$T$4)*(1+$G$3/$V$4)))*G21</f>
        <v>#DIV/0!</v>
      </c>
      <c r="AC5" t="e">
        <f t="shared" ref="AC5:AC18" si="13">($U$4*B5/((B5+$T$4)*(1+$H$3/$V$4)))*H21</f>
        <v>#DIV/0!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0.56821892071407687</v>
      </c>
      <c r="AP5">
        <f t="shared" si="4"/>
        <v>0.40431736193266754</v>
      </c>
      <c r="AQ5">
        <f t="shared" si="4"/>
        <v>0.31380186930662085</v>
      </c>
      <c r="AR5">
        <f t="shared" si="4"/>
        <v>0.25640080847246627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1.9250894197872798E-5</v>
      </c>
      <c r="BG5">
        <f t="shared" si="25"/>
        <v>2.1907951557678398E-5</v>
      </c>
      <c r="BH5">
        <f t="shared" si="5"/>
        <v>2.5261356412122798E-4</v>
      </c>
      <c r="BI5">
        <f t="shared" si="5"/>
        <v>3.3758668584270759E-3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7.7216437817732211E-3</v>
      </c>
      <c r="BX5">
        <f t="shared" si="6"/>
        <v>1.1576532492158701E-2</v>
      </c>
      <c r="BY5">
        <f t="shared" si="6"/>
        <v>5.0649225276504783E-2</v>
      </c>
      <c r="BZ5">
        <f t="shared" si="6"/>
        <v>0.2266069705072466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7.7216437817732211E-3</v>
      </c>
      <c r="CO5">
        <f t="shared" si="7"/>
        <v>1.1576532492158701E-2</v>
      </c>
      <c r="CP5">
        <f t="shared" si="7"/>
        <v>5.0649225276504783E-2</v>
      </c>
      <c r="CQ5">
        <f t="shared" si="7"/>
        <v>0.2266069705072466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0.37009271387006243</v>
      </c>
      <c r="Y6">
        <f t="shared" si="9"/>
        <v>0.26334024490842373</v>
      </c>
      <c r="Z6">
        <f t="shared" si="10"/>
        <v>0.20438563587998601</v>
      </c>
      <c r="AA6">
        <f t="shared" si="11"/>
        <v>0.16699913992093562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0.37009271387006243</v>
      </c>
      <c r="AP6">
        <f t="shared" si="4"/>
        <v>0.26334024490842373</v>
      </c>
      <c r="AQ6">
        <f t="shared" si="4"/>
        <v>0.20438563587998601</v>
      </c>
      <c r="AR6">
        <f t="shared" si="4"/>
        <v>0.16699913992093562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2.1229295270181816E-5</v>
      </c>
      <c r="BG6">
        <f t="shared" si="25"/>
        <v>9.9590832284851181E-4</v>
      </c>
      <c r="BH6">
        <f t="shared" si="5"/>
        <v>1.4365085540732705E-4</v>
      </c>
      <c r="BI6">
        <f t="shared" si="5"/>
        <v>1.3838258406359053E-3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1.2449653196114335E-2</v>
      </c>
      <c r="BX6">
        <f t="shared" si="6"/>
        <v>0.11983741870831771</v>
      </c>
      <c r="BY6">
        <f t="shared" si="6"/>
        <v>5.8641320013464081E-2</v>
      </c>
      <c r="BZ6">
        <f t="shared" si="6"/>
        <v>0.22275449863449351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1.2449653196114335E-2</v>
      </c>
      <c r="CO6">
        <f t="shared" si="7"/>
        <v>0.11983741870831771</v>
      </c>
      <c r="CP6">
        <f t="shared" si="7"/>
        <v>5.8641320013464081E-2</v>
      </c>
      <c r="CQ6">
        <f t="shared" si="7"/>
        <v>0.22275449863449351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0.23406815708869413</v>
      </c>
      <c r="Y7">
        <f t="shared" si="9"/>
        <v>0.16655168692308123</v>
      </c>
      <c r="Z7">
        <f t="shared" si="10"/>
        <v>0.12926536333440392</v>
      </c>
      <c r="AA7">
        <f t="shared" si="11"/>
        <v>0.10561996886654293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0.23406815708869413</v>
      </c>
      <c r="AP7">
        <f t="shared" si="4"/>
        <v>0.16655168692308123</v>
      </c>
      <c r="AQ7">
        <f t="shared" si="4"/>
        <v>0.12926536333440392</v>
      </c>
      <c r="AR7">
        <f t="shared" si="4"/>
        <v>0.10561996886654293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5.9682337556375264E-4</v>
      </c>
      <c r="BG7">
        <f t="shared" si="25"/>
        <v>7.6536508968834283E-5</v>
      </c>
      <c r="BH7">
        <f t="shared" si="5"/>
        <v>7.0571945669839562E-4</v>
      </c>
      <c r="BI7">
        <f t="shared" si="5"/>
        <v>9.8095767015836041E-4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0.10437117591623553</v>
      </c>
      <c r="BX7">
        <f t="shared" si="6"/>
        <v>5.2527325503409251E-2</v>
      </c>
      <c r="BY7">
        <f t="shared" si="6"/>
        <v>0.20551043302046387</v>
      </c>
      <c r="BZ7">
        <f t="shared" si="6"/>
        <v>0.29653714266002812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0.10437117591623553</v>
      </c>
      <c r="CO7">
        <f t="shared" si="7"/>
        <v>5.2527325503409251E-2</v>
      </c>
      <c r="CP7">
        <f t="shared" si="7"/>
        <v>0.20551043302046387</v>
      </c>
      <c r="CQ7">
        <f t="shared" si="7"/>
        <v>0.29653714266002812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0.13490309428034342</v>
      </c>
      <c r="Y8">
        <f t="shared" si="9"/>
        <v>9.5990578996274417E-2</v>
      </c>
      <c r="Z8">
        <f t="shared" si="10"/>
        <v>7.4500939016989579E-2</v>
      </c>
      <c r="AA8">
        <f t="shared" si="11"/>
        <v>6.0873126849506E-2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0.13490309428034342</v>
      </c>
      <c r="AP8">
        <f t="shared" si="4"/>
        <v>9.5990578996274417E-2</v>
      </c>
      <c r="AQ8">
        <f t="shared" si="4"/>
        <v>7.4500939016989579E-2</v>
      </c>
      <c r="AR8">
        <f t="shared" si="4"/>
        <v>6.0873126849506E-2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6.149380947433567E-4</v>
      </c>
      <c r="BG8">
        <f t="shared" si="25"/>
        <v>8.353514807821177E-6</v>
      </c>
      <c r="BH8">
        <f t="shared" si="5"/>
        <v>3.4096897364329574E-4</v>
      </c>
      <c r="BI8">
        <f t="shared" si="5"/>
        <v>6.9645153525251912E-4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0.18382043425847502</v>
      </c>
      <c r="BX8">
        <f t="shared" si="6"/>
        <v>3.0109671139567765E-2</v>
      </c>
      <c r="BY8">
        <f t="shared" si="6"/>
        <v>0.2478538586418495</v>
      </c>
      <c r="BZ8">
        <f t="shared" si="6"/>
        <v>0.43353068249738691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0.18382043425847502</v>
      </c>
      <c r="CO8">
        <f t="shared" si="7"/>
        <v>3.0109671139567765E-2</v>
      </c>
      <c r="CP8">
        <f t="shared" si="7"/>
        <v>0.2478538586418495</v>
      </c>
      <c r="CQ8">
        <f t="shared" si="7"/>
        <v>0.43353068249738691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1.3861435858314827E-2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2.5137420810478104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0.69164031042689811</v>
      </c>
      <c r="AP20">
        <f t="shared" ref="AP20:BD34" si="30">IFERROR(Y4, NA())</f>
        <v>0.49213811002046592</v>
      </c>
      <c r="AQ20">
        <f t="shared" si="30"/>
        <v>0.38196197695603307</v>
      </c>
      <c r="AR20">
        <f t="shared" si="30"/>
        <v>0.31209297737348468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0.66120074054482947</v>
      </c>
      <c r="BF20">
        <f t="shared" ref="BF20:BF34" si="32">IFERROR(AP52,NA())</f>
        <v>0.49079754601226994</v>
      </c>
      <c r="BG20">
        <f t="shared" ref="BG20:BG34" si="33">IFERROR(AQ52,NA())</f>
        <v>0.42640286542725564</v>
      </c>
      <c r="BH20">
        <f t="shared" ref="BH20:BH34" si="34">IFERROR(AR52,NA())</f>
        <v>0.33898305084745761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0.66120074054482947</v>
      </c>
      <c r="X21">
        <f>IFERROR(W21, NA())</f>
        <v>0.66120074054482947</v>
      </c>
      <c r="Y21">
        <f>AO20</f>
        <v>0.69164031042689811</v>
      </c>
      <c r="AA21">
        <f t="shared" ref="AA21:AA35" si="49">X4-C4</f>
        <v>3.043956988206864E-2</v>
      </c>
      <c r="AB21">
        <f>IFERROR(AA21,"")</f>
        <v>3.043956988206864E-2</v>
      </c>
      <c r="AC21">
        <v>1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0.56821892071407687</v>
      </c>
      <c r="AP21">
        <f t="shared" si="30"/>
        <v>0.40431736193266754</v>
      </c>
      <c r="AQ21">
        <f t="shared" si="30"/>
        <v>0.31380186930662085</v>
      </c>
      <c r="AR21">
        <f t="shared" si="30"/>
        <v>0.25640080847246627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2"/>
        <v>0.40899795501022496</v>
      </c>
      <c r="BG21">
        <f t="shared" si="33"/>
        <v>0.3296956908773202</v>
      </c>
      <c r="BH21">
        <f t="shared" si="34"/>
        <v>0.19829859802891192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0.57260650480989461</v>
      </c>
      <c r="X22">
        <f>IFERROR(W22, NA())</f>
        <v>0.57260650480989461</v>
      </c>
      <c r="Y22">
        <f t="shared" ref="Y22:Y34" si="53">AO21</f>
        <v>0.56821892071407687</v>
      </c>
      <c r="AA22">
        <f t="shared" si="49"/>
        <v>-4.3875840958177426E-3</v>
      </c>
      <c r="AB22">
        <f t="shared" ref="AB22:AB85" si="54">IFERROR(AA22,"")</f>
        <v>-4.3875840958177426E-3</v>
      </c>
      <c r="AC22">
        <v>1</v>
      </c>
      <c r="AM22">
        <f t="shared" si="29"/>
        <v>0.25</v>
      </c>
      <c r="AN22">
        <f t="shared" si="50"/>
        <v>0.25</v>
      </c>
      <c r="AO22">
        <f t="shared" si="51"/>
        <v>0.37009271387006243</v>
      </c>
      <c r="AP22">
        <f t="shared" si="30"/>
        <v>0.26334024490842373</v>
      </c>
      <c r="AQ22">
        <f t="shared" si="30"/>
        <v>0.20438563587998601</v>
      </c>
      <c r="AR22">
        <f t="shared" si="30"/>
        <v>0.16699913992093562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2"/>
        <v>0.29489826010026543</v>
      </c>
      <c r="BG22">
        <f t="shared" si="33"/>
        <v>0.1924001924001924</v>
      </c>
      <c r="BH22">
        <f t="shared" si="34"/>
        <v>0.12979933023545598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0.37470023980815348</v>
      </c>
      <c r="X23">
        <f>IFERROR(W23, NA())</f>
        <v>0.37470023980815348</v>
      </c>
      <c r="Y23">
        <f t="shared" si="53"/>
        <v>0.37009271387006243</v>
      </c>
      <c r="AA23">
        <f t="shared" si="49"/>
        <v>-4.6075259380910505E-3</v>
      </c>
      <c r="AB23">
        <f t="shared" si="54"/>
        <v>-4.6075259380910505E-3</v>
      </c>
      <c r="AC23">
        <v>1</v>
      </c>
      <c r="AM23">
        <f t="shared" si="29"/>
        <v>0.125</v>
      </c>
      <c r="AN23">
        <f t="shared" si="50"/>
        <v>0.125</v>
      </c>
      <c r="AO23">
        <f t="shared" si="51"/>
        <v>0.23406815708869413</v>
      </c>
      <c r="AP23">
        <f t="shared" si="30"/>
        <v>0.16655168692308123</v>
      </c>
      <c r="AQ23">
        <f t="shared" si="30"/>
        <v>0.12926536333440392</v>
      </c>
      <c r="AR23">
        <f t="shared" si="30"/>
        <v>0.10561996886654293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2"/>
        <v>0.17530020159523182</v>
      </c>
      <c r="BG23">
        <f t="shared" si="33"/>
        <v>0.10269998254100297</v>
      </c>
      <c r="BH23">
        <f t="shared" si="34"/>
        <v>7.4299725091017163E-2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0.25849812588858728</v>
      </c>
      <c r="X24">
        <f>IFERROR(W24, NA())</f>
        <v>0.25849812588858728</v>
      </c>
      <c r="Y24">
        <f t="shared" si="53"/>
        <v>0.23406815708869413</v>
      </c>
      <c r="AA24">
        <f t="shared" si="49"/>
        <v>-2.4429968799893148E-2</v>
      </c>
      <c r="AB24">
        <f t="shared" si="54"/>
        <v>-2.4429968799893148E-2</v>
      </c>
      <c r="AC24">
        <v>1</v>
      </c>
      <c r="AM24">
        <f t="shared" si="29"/>
        <v>6.25E-2</v>
      </c>
      <c r="AN24">
        <f t="shared" si="50"/>
        <v>6.25E-2</v>
      </c>
      <c r="AO24">
        <f t="shared" si="51"/>
        <v>0.13490309428034342</v>
      </c>
      <c r="AP24">
        <f t="shared" si="30"/>
        <v>9.5990578996274417E-2</v>
      </c>
      <c r="AQ24">
        <f t="shared" si="30"/>
        <v>7.4500939016989579E-2</v>
      </c>
      <c r="AR24">
        <f t="shared" si="30"/>
        <v>6.0873126849506E-2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2"/>
        <v>9.3100334230199894E-2</v>
      </c>
      <c r="BG24">
        <f t="shared" si="33"/>
        <v>5.6035593809187594E-2</v>
      </c>
      <c r="BH24">
        <f t="shared" si="34"/>
        <v>3.4482758620689655E-2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0.15970103965376814</v>
      </c>
      <c r="X25">
        <f t="shared" ref="X25:X88" si="58">IFERROR(W25, NA())</f>
        <v>0.15970103965376814</v>
      </c>
      <c r="Y25">
        <f t="shared" si="53"/>
        <v>0.13490309428034342</v>
      </c>
      <c r="AA25">
        <f t="shared" si="49"/>
        <v>-2.4797945373424723E-2</v>
      </c>
      <c r="AB25">
        <f t="shared" si="54"/>
        <v>-2.4797945373424723E-2</v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0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0.49079754601226994</v>
      </c>
      <c r="X36">
        <f t="shared" si="58"/>
        <v>0.49079754601226994</v>
      </c>
      <c r="Y36">
        <f>AP20</f>
        <v>0.49213811002046592</v>
      </c>
      <c r="AA36">
        <f t="shared" ref="AA36:AA50" si="70">Y4-D4</f>
        <v>1.340564008195988E-3</v>
      </c>
      <c r="AB36">
        <f t="shared" si="54"/>
        <v>1.340564008195988E-3</v>
      </c>
      <c r="AC36">
        <v>1</v>
      </c>
      <c r="AN36">
        <f t="shared" ref="AN36:AN50" si="71">1/AN20</f>
        <v>0.8</v>
      </c>
      <c r="AO36">
        <f t="shared" ref="AO36:BT44" si="72">1/AO20</f>
        <v>1.4458382267840555</v>
      </c>
      <c r="AP36">
        <f t="shared" si="72"/>
        <v>2.0319499336444689</v>
      </c>
      <c r="AQ36">
        <f t="shared" si="72"/>
        <v>2.6180616405048824</v>
      </c>
      <c r="AR36">
        <f t="shared" si="72"/>
        <v>3.204173347365296</v>
      </c>
      <c r="AS36" t="e">
        <f t="shared" si="72"/>
        <v>#N/A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1.5124</v>
      </c>
      <c r="BF36">
        <f t="shared" si="72"/>
        <v>2.0375000000000001</v>
      </c>
      <c r="BG36">
        <f t="shared" si="72"/>
        <v>2.3452000000000002</v>
      </c>
      <c r="BH36">
        <f t="shared" si="72"/>
        <v>2.95</v>
      </c>
      <c r="BI36" t="e">
        <f t="shared" si="72"/>
        <v>#N/A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0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0.40899795501022496</v>
      </c>
      <c r="X37">
        <f t="shared" si="58"/>
        <v>0.40899795501022496</v>
      </c>
      <c r="Y37">
        <f t="shared" ref="Y37:Y49" si="74">AP21</f>
        <v>0.40431736193266754</v>
      </c>
      <c r="AA37">
        <f t="shared" si="70"/>
        <v>-4.6805930775574156E-3</v>
      </c>
      <c r="AB37">
        <f t="shared" si="54"/>
        <v>-4.6805930775574156E-3</v>
      </c>
      <c r="AC37">
        <v>1</v>
      </c>
      <c r="AN37">
        <f t="shared" si="71"/>
        <v>1.6</v>
      </c>
      <c r="AO37">
        <f t="shared" ref="AO37:BC37" si="75">1/AO21</f>
        <v>1.7598850787004889</v>
      </c>
      <c r="AP37">
        <f t="shared" si="75"/>
        <v>2.4733046219433281</v>
      </c>
      <c r="AQ37">
        <f t="shared" si="75"/>
        <v>3.1867241651861669</v>
      </c>
      <c r="AR37">
        <f t="shared" si="75"/>
        <v>3.9001437084290065</v>
      </c>
      <c r="AS37" t="e">
        <f t="shared" si="75"/>
        <v>#N/A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1.7464000000000002</v>
      </c>
      <c r="BF37">
        <f t="shared" si="72"/>
        <v>2.4449999999999998</v>
      </c>
      <c r="BG37">
        <f t="shared" si="72"/>
        <v>3.0331000000000001</v>
      </c>
      <c r="BH37">
        <f t="shared" si="72"/>
        <v>5.0429000000000004</v>
      </c>
      <c r="BI37" t="e">
        <f t="shared" si="72"/>
        <v>#N/A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0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0.29489826010026543</v>
      </c>
      <c r="X38">
        <f t="shared" si="58"/>
        <v>0.29489826010026543</v>
      </c>
      <c r="Y38">
        <f t="shared" si="74"/>
        <v>0.26334024490842373</v>
      </c>
      <c r="AA38">
        <f t="shared" si="70"/>
        <v>-3.1558015191841704E-2</v>
      </c>
      <c r="AB38">
        <f t="shared" si="54"/>
        <v>-3.1558015191841704E-2</v>
      </c>
      <c r="AC38">
        <v>1</v>
      </c>
      <c r="AN38">
        <f t="shared" si="71"/>
        <v>4</v>
      </c>
      <c r="AO38">
        <f t="shared" si="72"/>
        <v>2.7020256344497899</v>
      </c>
      <c r="AP38">
        <f t="shared" si="72"/>
        <v>3.797368686839905</v>
      </c>
      <c r="AQ38">
        <f t="shared" si="72"/>
        <v>4.8927117392300206</v>
      </c>
      <c r="AR38">
        <f t="shared" si="72"/>
        <v>5.9880547916201357</v>
      </c>
      <c r="AS38" t="e">
        <f t="shared" si="72"/>
        <v>#N/A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2.6688000000000001</v>
      </c>
      <c r="BF38">
        <f t="shared" si="72"/>
        <v>3.3909999999999996</v>
      </c>
      <c r="BG38">
        <f t="shared" si="72"/>
        <v>5.1974999999999998</v>
      </c>
      <c r="BH38">
        <f t="shared" si="72"/>
        <v>7.7042000000000002</v>
      </c>
      <c r="BI38" t="e">
        <f t="shared" si="72"/>
        <v>#N/A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0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0.17530020159523182</v>
      </c>
      <c r="X39">
        <f t="shared" si="58"/>
        <v>0.17530020159523182</v>
      </c>
      <c r="Y39">
        <f t="shared" si="74"/>
        <v>0.16655168692308123</v>
      </c>
      <c r="AA39">
        <f t="shared" si="70"/>
        <v>-8.748514672150598E-3</v>
      </c>
      <c r="AB39">
        <f t="shared" si="54"/>
        <v>-8.748514672150598E-3</v>
      </c>
      <c r="AC39">
        <v>1</v>
      </c>
      <c r="AN39">
        <f t="shared" si="71"/>
        <v>8</v>
      </c>
      <c r="AO39">
        <f t="shared" si="72"/>
        <v>4.2722598940319578</v>
      </c>
      <c r="AP39">
        <f t="shared" si="72"/>
        <v>6.0041421283341982</v>
      </c>
      <c r="AQ39">
        <f t="shared" si="72"/>
        <v>7.7360243626364404</v>
      </c>
      <c r="AR39">
        <f t="shared" si="72"/>
        <v>9.4679065969386826</v>
      </c>
      <c r="AS39" t="e">
        <f t="shared" si="72"/>
        <v>#N/A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3.8685000000000005</v>
      </c>
      <c r="BF39">
        <f t="shared" si="72"/>
        <v>5.7045000000000003</v>
      </c>
      <c r="BG39">
        <f t="shared" si="72"/>
        <v>9.7370999999999999</v>
      </c>
      <c r="BH39">
        <f t="shared" si="72"/>
        <v>13.459</v>
      </c>
      <c r="BI39" t="e">
        <f t="shared" si="72"/>
        <v>#N/A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9.3100334230199894E-2</v>
      </c>
      <c r="X40">
        <f t="shared" si="58"/>
        <v>9.3100334230199894E-2</v>
      </c>
      <c r="Y40">
        <f t="shared" si="74"/>
        <v>9.5990578996274417E-2</v>
      </c>
      <c r="AA40">
        <f t="shared" si="70"/>
        <v>2.8902447660745234E-3</v>
      </c>
      <c r="AB40">
        <f t="shared" si="54"/>
        <v>2.8902447660745234E-3</v>
      </c>
      <c r="AC40">
        <v>1</v>
      </c>
      <c r="AN40">
        <f t="shared" si="71"/>
        <v>16</v>
      </c>
      <c r="AO40">
        <f t="shared" si="72"/>
        <v>7.4127284131962936</v>
      </c>
      <c r="AP40">
        <f t="shared" si="72"/>
        <v>10.417689011322787</v>
      </c>
      <c r="AQ40">
        <f t="shared" si="72"/>
        <v>13.422649609449282</v>
      </c>
      <c r="AR40">
        <f t="shared" si="72"/>
        <v>16.427610207575778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6.2617000000000003</v>
      </c>
      <c r="BF40">
        <f t="shared" si="72"/>
        <v>10.741099999999999</v>
      </c>
      <c r="BG40">
        <f t="shared" si="72"/>
        <v>17.845800000000001</v>
      </c>
      <c r="BH40">
        <f t="shared" si="72"/>
        <v>29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0.42640286542725564</v>
      </c>
      <c r="X51">
        <f t="shared" si="58"/>
        <v>0.42640286542725564</v>
      </c>
      <c r="Y51">
        <f>AQ20</f>
        <v>0.38196197695603307</v>
      </c>
      <c r="AA51">
        <f t="shared" ref="AA51:AA65" si="90">Z4-E4</f>
        <v>-4.4440888471222573E-2</v>
      </c>
      <c r="AB51">
        <f t="shared" si="54"/>
        <v>-4.4440888471222573E-2</v>
      </c>
      <c r="AC51">
        <v>1</v>
      </c>
    </row>
    <row r="52" spans="1:72">
      <c r="A52" s="4" t="s">
        <v>54</v>
      </c>
      <c r="B52">
        <f>SUM(B36:R50)</f>
        <v>20</v>
      </c>
      <c r="W52">
        <f t="shared" ref="W52:W65" si="91">E5*E21</f>
        <v>0.3296956908773202</v>
      </c>
      <c r="X52">
        <f t="shared" si="58"/>
        <v>0.3296956908773202</v>
      </c>
      <c r="Y52">
        <f t="shared" ref="Y52:Y65" si="92">AQ21</f>
        <v>0.31380186930662085</v>
      </c>
      <c r="AA52">
        <f t="shared" si="90"/>
        <v>-1.5893821570699351E-2</v>
      </c>
      <c r="AB52">
        <f t="shared" si="54"/>
        <v>-1.5893821570699351E-2</v>
      </c>
      <c r="AC52">
        <v>1</v>
      </c>
      <c r="AO52">
        <f t="shared" ref="AO52:AO66" si="93">C4*C20</f>
        <v>0.66120074054482947</v>
      </c>
      <c r="AP52">
        <f t="shared" ref="AP52:AP66" si="94">D4*D20</f>
        <v>0.49079754601226994</v>
      </c>
      <c r="AQ52">
        <f t="shared" ref="AQ52:AQ66" si="95">E4*E20</f>
        <v>0.42640286542725564</v>
      </c>
      <c r="AR52">
        <f t="shared" ref="AR52:AR66" si="96">F4*F20</f>
        <v>0.33898305084745761</v>
      </c>
      <c r="AS52" t="e">
        <f t="shared" ref="AS52:AS66" si="97">G4*G20</f>
        <v>#DIV/0!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0.1924001924001924</v>
      </c>
      <c r="X53">
        <f t="shared" si="58"/>
        <v>0.1924001924001924</v>
      </c>
      <c r="Y53">
        <f t="shared" si="92"/>
        <v>0.20438563587998601</v>
      </c>
      <c r="AA53">
        <f t="shared" si="90"/>
        <v>1.1985443479793606E-2</v>
      </c>
      <c r="AB53">
        <f t="shared" si="54"/>
        <v>1.1985443479793606E-2</v>
      </c>
      <c r="AC53">
        <v>1</v>
      </c>
      <c r="AO53">
        <f t="shared" si="93"/>
        <v>0.57260650480989461</v>
      </c>
      <c r="AP53">
        <f t="shared" si="94"/>
        <v>0.40899795501022496</v>
      </c>
      <c r="AQ53">
        <f t="shared" si="95"/>
        <v>0.3296956908773202</v>
      </c>
      <c r="AR53">
        <f t="shared" si="96"/>
        <v>0.19829859802891192</v>
      </c>
      <c r="AS53" t="e">
        <f t="shared" si="97"/>
        <v>#DIV/0!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0.10269998254100297</v>
      </c>
      <c r="X54">
        <f t="shared" si="58"/>
        <v>0.10269998254100297</v>
      </c>
      <c r="Y54">
        <f t="shared" si="92"/>
        <v>0.12926536333440392</v>
      </c>
      <c r="AA54">
        <f t="shared" si="90"/>
        <v>2.6565380793400942E-2</v>
      </c>
      <c r="AB54">
        <f t="shared" si="54"/>
        <v>2.6565380793400942E-2</v>
      </c>
      <c r="AC54">
        <v>1</v>
      </c>
      <c r="AO54">
        <f t="shared" si="93"/>
        <v>0.37470023980815348</v>
      </c>
      <c r="AP54">
        <f t="shared" si="94"/>
        <v>0.29489826010026543</v>
      </c>
      <c r="AQ54">
        <f t="shared" si="95"/>
        <v>0.1924001924001924</v>
      </c>
      <c r="AR54">
        <f t="shared" si="96"/>
        <v>0.12979933023545598</v>
      </c>
      <c r="AS54" t="e">
        <f t="shared" si="97"/>
        <v>#DIV/0!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5.6035593809187594E-2</v>
      </c>
      <c r="X55">
        <f t="shared" si="58"/>
        <v>5.6035593809187594E-2</v>
      </c>
      <c r="Y55">
        <f t="shared" si="92"/>
        <v>7.4500939016989579E-2</v>
      </c>
      <c r="AA55">
        <f t="shared" si="90"/>
        <v>1.8465345207801985E-2</v>
      </c>
      <c r="AB55">
        <f t="shared" si="54"/>
        <v>1.8465345207801985E-2</v>
      </c>
      <c r="AC55">
        <v>1</v>
      </c>
      <c r="AO55">
        <f t="shared" si="93"/>
        <v>0.25849812588858728</v>
      </c>
      <c r="AP55">
        <f t="shared" si="94"/>
        <v>0.17530020159523182</v>
      </c>
      <c r="AQ55">
        <f t="shared" si="95"/>
        <v>0.10269998254100297</v>
      </c>
      <c r="AR55">
        <f t="shared" si="96"/>
        <v>7.4299725091017163E-2</v>
      </c>
      <c r="AS55" t="e">
        <f t="shared" si="97"/>
        <v>#DIV/0!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>
        <f t="shared" si="93"/>
        <v>0.15970103965376814</v>
      </c>
      <c r="AP56">
        <f t="shared" si="94"/>
        <v>9.3100334230199894E-2</v>
      </c>
      <c r="AQ56">
        <f t="shared" si="95"/>
        <v>5.6035593809187594E-2</v>
      </c>
      <c r="AR56">
        <f t="shared" si="96"/>
        <v>3.4482758620689655E-2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0.33898305084745761</v>
      </c>
      <c r="X66">
        <f t="shared" si="58"/>
        <v>0.33898305084745761</v>
      </c>
      <c r="Y66">
        <f>AR20</f>
        <v>0.31209297737348468</v>
      </c>
      <c r="AA66">
        <f t="shared" ref="AA66:AA80" si="109">AA4-F4</f>
        <v>-2.6890073473972931E-2</v>
      </c>
      <c r="AB66">
        <f t="shared" si="54"/>
        <v>-2.6890073473972931E-2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0.19829859802891192</v>
      </c>
      <c r="X67">
        <f t="shared" si="58"/>
        <v>0.19829859802891192</v>
      </c>
      <c r="Y67">
        <f t="shared" ref="Y67:Y80" si="111">AR21</f>
        <v>0.25640080847246627</v>
      </c>
      <c r="AA67">
        <f t="shared" si="109"/>
        <v>5.8102210443554347E-2</v>
      </c>
      <c r="AB67">
        <f t="shared" si="54"/>
        <v>5.8102210443554347E-2</v>
      </c>
      <c r="AC67">
        <v>1</v>
      </c>
    </row>
    <row r="68" spans="23:74" ht="15" thickBot="1">
      <c r="W68">
        <f t="shared" si="110"/>
        <v>0.12979933023545598</v>
      </c>
      <c r="X68">
        <f t="shared" si="58"/>
        <v>0.12979933023545598</v>
      </c>
      <c r="Y68">
        <f t="shared" si="111"/>
        <v>0.16699913992093562</v>
      </c>
      <c r="AA68">
        <f t="shared" si="109"/>
        <v>3.7199809685479646E-2</v>
      </c>
      <c r="AB68">
        <f t="shared" si="54"/>
        <v>3.7199809685479646E-2</v>
      </c>
      <c r="AC68">
        <v>1</v>
      </c>
      <c r="AO68" t="s">
        <v>103</v>
      </c>
      <c r="AP68" s="75">
        <f>C3</f>
        <v>0</v>
      </c>
      <c r="AQ68" s="75">
        <f t="shared" ref="AQ68:BE68" si="112">D3</f>
        <v>0.05</v>
      </c>
      <c r="AR68" s="75">
        <f t="shared" si="112"/>
        <v>0.1</v>
      </c>
      <c r="AS68" s="75">
        <f t="shared" si="112"/>
        <v>0.15</v>
      </c>
      <c r="AT68" s="75">
        <f t="shared" si="112"/>
        <v>0</v>
      </c>
      <c r="AU68" s="75">
        <f t="shared" si="112"/>
        <v>0</v>
      </c>
      <c r="AV68" s="75">
        <f t="shared" si="112"/>
        <v>0</v>
      </c>
      <c r="AW68" s="75">
        <f t="shared" si="112"/>
        <v>0</v>
      </c>
      <c r="AX68" s="75">
        <f t="shared" si="112"/>
        <v>0</v>
      </c>
      <c r="AY68" s="75">
        <f t="shared" si="112"/>
        <v>0</v>
      </c>
      <c r="AZ68" s="75">
        <f t="shared" si="112"/>
        <v>0</v>
      </c>
      <c r="BA68" s="75">
        <f t="shared" si="112"/>
        <v>0</v>
      </c>
      <c r="BB68" s="75">
        <f t="shared" si="112"/>
        <v>0</v>
      </c>
      <c r="BC68" s="75">
        <f t="shared" si="112"/>
        <v>0</v>
      </c>
      <c r="BD68" s="75">
        <f t="shared" si="112"/>
        <v>0</v>
      </c>
      <c r="BE68" s="75">
        <f t="shared" si="112"/>
        <v>0</v>
      </c>
      <c r="BF68" s="75">
        <f>AP68</f>
        <v>0</v>
      </c>
      <c r="BG68" s="75">
        <f t="shared" ref="BG68:BU68" si="113">AQ68</f>
        <v>0.05</v>
      </c>
      <c r="BH68" s="75">
        <f t="shared" si="113"/>
        <v>0.1</v>
      </c>
      <c r="BI68" s="75">
        <f t="shared" si="113"/>
        <v>0.15</v>
      </c>
      <c r="BJ68" s="75">
        <f t="shared" si="113"/>
        <v>0</v>
      </c>
      <c r="BK68" s="75">
        <f t="shared" si="113"/>
        <v>0</v>
      </c>
      <c r="BL68" s="75">
        <f t="shared" si="113"/>
        <v>0</v>
      </c>
      <c r="BM68" s="75">
        <f t="shared" si="113"/>
        <v>0</v>
      </c>
      <c r="BN68" s="75">
        <f t="shared" si="113"/>
        <v>0</v>
      </c>
      <c r="BO68" s="75">
        <f t="shared" si="113"/>
        <v>0</v>
      </c>
      <c r="BP68" s="75">
        <f t="shared" si="113"/>
        <v>0</v>
      </c>
      <c r="BQ68" s="75">
        <f t="shared" si="113"/>
        <v>0</v>
      </c>
      <c r="BR68" s="75">
        <f t="shared" si="113"/>
        <v>0</v>
      </c>
      <c r="BS68" s="75">
        <f t="shared" si="113"/>
        <v>0</v>
      </c>
      <c r="BT68" s="75">
        <f t="shared" si="113"/>
        <v>0</v>
      </c>
      <c r="BU68" s="75">
        <f t="shared" si="113"/>
        <v>0</v>
      </c>
    </row>
    <row r="69" spans="23:74">
      <c r="W69">
        <f t="shared" si="110"/>
        <v>7.4299725091017163E-2</v>
      </c>
      <c r="X69">
        <f t="shared" si="58"/>
        <v>7.4299725091017163E-2</v>
      </c>
      <c r="Y69">
        <f t="shared" si="111"/>
        <v>0.10561996886654293</v>
      </c>
      <c r="AA69">
        <f t="shared" si="109"/>
        <v>3.1320243775525766E-2</v>
      </c>
      <c r="AB69">
        <f t="shared" si="54"/>
        <v>3.1320243775525766E-2</v>
      </c>
      <c r="AC69">
        <v>1</v>
      </c>
      <c r="AN69">
        <v>1</v>
      </c>
      <c r="AO69">
        <f>AN36</f>
        <v>0.8</v>
      </c>
      <c r="AP69">
        <f t="shared" ref="AP69:BU77" si="114">AO36</f>
        <v>1.4458382267840555</v>
      </c>
      <c r="AQ69">
        <f t="shared" si="114"/>
        <v>2.0319499336444689</v>
      </c>
      <c r="AR69">
        <f t="shared" si="114"/>
        <v>2.6180616405048824</v>
      </c>
      <c r="AS69">
        <f t="shared" si="114"/>
        <v>3.204173347365296</v>
      </c>
      <c r="AT69" t="e">
        <f t="shared" si="114"/>
        <v>#N/A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1.5124</v>
      </c>
      <c r="BG69">
        <f t="shared" si="114"/>
        <v>2.0375000000000001</v>
      </c>
      <c r="BH69">
        <f t="shared" si="114"/>
        <v>2.3452000000000002</v>
      </c>
      <c r="BI69">
        <f t="shared" si="114"/>
        <v>2.95</v>
      </c>
      <c r="BJ69" t="e">
        <f t="shared" si="114"/>
        <v>#N/A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3.4482758620689655E-2</v>
      </c>
      <c r="X70">
        <f t="shared" si="58"/>
        <v>3.4482758620689655E-2</v>
      </c>
      <c r="Y70">
        <f t="shared" si="111"/>
        <v>6.0873126849506E-2</v>
      </c>
      <c r="AA70">
        <f t="shared" si="109"/>
        <v>2.6390368228816345E-2</v>
      </c>
      <c r="AB70">
        <f t="shared" si="54"/>
        <v>2.6390368228816345E-2</v>
      </c>
      <c r="AC70">
        <v>1</v>
      </c>
      <c r="AN70">
        <v>2</v>
      </c>
      <c r="AO70">
        <f t="shared" ref="AO70:BD83" si="115">AN37</f>
        <v>1.6</v>
      </c>
      <c r="AP70">
        <f t="shared" si="115"/>
        <v>1.7598850787004889</v>
      </c>
      <c r="AQ70">
        <f t="shared" si="115"/>
        <v>2.4733046219433281</v>
      </c>
      <c r="AR70">
        <f t="shared" si="115"/>
        <v>3.1867241651861669</v>
      </c>
      <c r="AS70">
        <f t="shared" si="115"/>
        <v>3.9001437084290065</v>
      </c>
      <c r="AT70" t="e">
        <f t="shared" si="115"/>
        <v>#N/A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1.7464000000000002</v>
      </c>
      <c r="BG70">
        <f t="shared" si="114"/>
        <v>2.4449999999999998</v>
      </c>
      <c r="BH70">
        <f t="shared" si="114"/>
        <v>3.0331000000000001</v>
      </c>
      <c r="BI70">
        <f t="shared" si="114"/>
        <v>5.0429000000000004</v>
      </c>
      <c r="BJ70" t="e">
        <f t="shared" si="114"/>
        <v>#N/A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  <c r="AN71">
        <v>3</v>
      </c>
      <c r="AO71">
        <f t="shared" si="115"/>
        <v>4</v>
      </c>
      <c r="AP71">
        <f t="shared" si="114"/>
        <v>2.7020256344497899</v>
      </c>
      <c r="AQ71">
        <f t="shared" si="114"/>
        <v>3.797368686839905</v>
      </c>
      <c r="AR71">
        <f t="shared" si="114"/>
        <v>4.8927117392300206</v>
      </c>
      <c r="AS71">
        <f t="shared" si="114"/>
        <v>5.9880547916201357</v>
      </c>
      <c r="AT71" t="e">
        <f t="shared" si="114"/>
        <v>#N/A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2.6688000000000001</v>
      </c>
      <c r="BG71">
        <f t="shared" si="114"/>
        <v>3.3909999999999996</v>
      </c>
      <c r="BH71">
        <f t="shared" si="114"/>
        <v>5.1974999999999998</v>
      </c>
      <c r="BI71">
        <f t="shared" si="114"/>
        <v>7.7042000000000002</v>
      </c>
      <c r="BJ71" t="e">
        <f t="shared" si="114"/>
        <v>#N/A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8</v>
      </c>
      <c r="AP72">
        <f t="shared" si="114"/>
        <v>4.2722598940319578</v>
      </c>
      <c r="AQ72">
        <f t="shared" si="114"/>
        <v>6.0041421283341982</v>
      </c>
      <c r="AR72">
        <f t="shared" si="114"/>
        <v>7.7360243626364404</v>
      </c>
      <c r="AS72">
        <f t="shared" si="114"/>
        <v>9.4679065969386826</v>
      </c>
      <c r="AT72" t="e">
        <f t="shared" si="114"/>
        <v>#N/A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3.8685000000000005</v>
      </c>
      <c r="BG72">
        <f t="shared" si="114"/>
        <v>5.7045000000000003</v>
      </c>
      <c r="BH72">
        <f t="shared" si="114"/>
        <v>9.7370999999999999</v>
      </c>
      <c r="BI72">
        <f t="shared" si="114"/>
        <v>13.459</v>
      </c>
      <c r="BJ72" t="e">
        <f t="shared" si="114"/>
        <v>#N/A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>
        <f t="shared" si="115"/>
        <v>16</v>
      </c>
      <c r="AP73">
        <f t="shared" si="114"/>
        <v>7.4127284131962936</v>
      </c>
      <c r="AQ73">
        <f t="shared" si="114"/>
        <v>10.417689011322787</v>
      </c>
      <c r="AR73">
        <f t="shared" si="114"/>
        <v>13.422649609449282</v>
      </c>
      <c r="AS73">
        <f t="shared" si="114"/>
        <v>16.427610207575778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6.2617000000000003</v>
      </c>
      <c r="BG73">
        <f t="shared" si="114"/>
        <v>10.741099999999999</v>
      </c>
      <c r="BH73">
        <f t="shared" si="114"/>
        <v>17.845800000000001</v>
      </c>
      <c r="BI73">
        <f t="shared" si="114"/>
        <v>29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7">AB4-G4</f>
        <v>#DIV/0!</v>
      </c>
      <c r="AB81" t="str">
        <f t="shared" si="54"/>
        <v/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 t="e">
        <f t="shared" ref="W82:W95" si="118">G5*G21</f>
        <v>#DIV/0!</v>
      </c>
      <c r="X82" t="e">
        <f t="shared" si="58"/>
        <v>#N/A</v>
      </c>
      <c r="Y82" t="e">
        <f t="shared" ref="Y82:Y95" si="119">AS21</f>
        <v>#N/A</v>
      </c>
      <c r="AA82" t="e">
        <f t="shared" si="117"/>
        <v>#DIV/0!</v>
      </c>
      <c r="AB82" t="str">
        <f t="shared" si="54"/>
        <v/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 t="e">
        <f t="shared" si="118"/>
        <v>#DIV/0!</v>
      </c>
      <c r="X83" t="e">
        <f t="shared" si="58"/>
        <v>#N/A</v>
      </c>
      <c r="Y83" t="e">
        <f t="shared" si="119"/>
        <v>#N/A</v>
      </c>
      <c r="AA83" t="e">
        <f t="shared" si="117"/>
        <v>#DIV/0!</v>
      </c>
      <c r="AB83" t="str">
        <f t="shared" si="54"/>
        <v/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 t="e">
        <f t="shared" si="118"/>
        <v>#DIV/0!</v>
      </c>
      <c r="X84" t="e">
        <f t="shared" si="58"/>
        <v>#N/A</v>
      </c>
      <c r="Y84" t="e">
        <f t="shared" si="119"/>
        <v>#N/A</v>
      </c>
      <c r="AA84" t="e">
        <f t="shared" si="117"/>
        <v>#DIV/0!</v>
      </c>
      <c r="AB84" t="str">
        <f t="shared" si="54"/>
        <v/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1.4277118586940273E-2</v>
      </c>
      <c r="BW1" t="s">
        <v>38</v>
      </c>
      <c r="CN1" t="s">
        <v>35</v>
      </c>
      <c r="CQ1" t="s">
        <v>40</v>
      </c>
      <c r="CR1">
        <f>SUM(CN4:DC18)</f>
        <v>2.0609688031985458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0.21559741778063288</v>
      </c>
      <c r="U4">
        <f>'Raw data and fitting summary'!F41</f>
        <v>0.7469556172650984</v>
      </c>
      <c r="V4">
        <f>'Raw data and fitting summary'!H41</f>
        <v>3.213157689318076E-2</v>
      </c>
      <c r="X4">
        <f>($U$4*B4/(B4+$T$4*(1+$C$3/$V$4)))*C20</f>
        <v>0.63707434951357578</v>
      </c>
      <c r="Y4">
        <f t="shared" ref="Y4:Y18" si="4">($U$4*B4/(B4+$T$4*(1+$D$3/$V$4)))*D20</f>
        <v>0.51840556732808041</v>
      </c>
      <c r="Z4">
        <f t="shared" ref="Z4:Z18" si="5">($U$4*B4/(B4+$T$4*(1+$E$3/$V$4)))*E20</f>
        <v>0.43700415622336103</v>
      </c>
      <c r="AA4">
        <f t="shared" ref="AA4:AA18" si="6">($U$4*B4/(B4+$T$4*(1+$F$3/$V$4)))*F20</f>
        <v>0.37769715204652615</v>
      </c>
      <c r="AB4" t="e">
        <f t="shared" ref="AB4:AB18" si="7">($U$4*B4/(B4+$T$4*(1+$G$3/$V$4)))*G20</f>
        <v>#DIV/0!</v>
      </c>
      <c r="AC4" t="e">
        <f t="shared" ref="AC4:AC18" si="8">($U$4*B4/(B4+$T$4*(1+$H$3/$V$4)))*H20</f>
        <v>#DIV/0!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0.63707434951357578</v>
      </c>
      <c r="AP4">
        <f t="shared" ref="AP4:BD18" si="19">IFERROR(Y4, 0)</f>
        <v>0.51840556732808041</v>
      </c>
      <c r="AQ4">
        <f t="shared" si="19"/>
        <v>0.43700415622336103</v>
      </c>
      <c r="AR4">
        <f t="shared" si="19"/>
        <v>0.37769715204652615</v>
      </c>
      <c r="AS4">
        <f t="shared" si="19"/>
        <v>0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5.8208274419295849E-4</v>
      </c>
      <c r="BG4">
        <f>(D4-AP4)^2</f>
        <v>7.6220284097424534E-4</v>
      </c>
      <c r="BH4">
        <f t="shared" ref="BH4:BU4" si="20">(E4-AQ4)^2</f>
        <v>1.1238736654358884E-4</v>
      </c>
      <c r="BI4">
        <f t="shared" si="20"/>
        <v>1.4987816316517201E-3</v>
      </c>
      <c r="BJ4">
        <f t="shared" si="20"/>
        <v>0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3.7870604976758003E-2</v>
      </c>
      <c r="BX4">
        <f t="shared" ref="BX4:CJ4" si="21">ABS((AP4-D4)/AP4)</f>
        <v>5.3255642021950621E-2</v>
      </c>
      <c r="BY4">
        <f t="shared" si="21"/>
        <v>2.4259015950152361E-2</v>
      </c>
      <c r="BZ4">
        <f t="shared" si="21"/>
        <v>0.10250037891283753</v>
      </c>
      <c r="CA4" t="e">
        <f t="shared" si="21"/>
        <v>#DIV/0!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3.7870604976758003E-2</v>
      </c>
      <c r="CO4">
        <f t="shared" ref="CO4:DC4" si="22">IFERROR(BX4, 0)</f>
        <v>5.3255642021950621E-2</v>
      </c>
      <c r="CP4">
        <f t="shared" si="22"/>
        <v>2.4259015950152361E-2</v>
      </c>
      <c r="CQ4">
        <f t="shared" si="22"/>
        <v>0.10250037891283753</v>
      </c>
      <c r="CR4">
        <f t="shared" si="22"/>
        <v>0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0.55537555899620628</v>
      </c>
      <c r="Y5">
        <f t="shared" si="4"/>
        <v>0.39694895022786159</v>
      </c>
      <c r="Z5">
        <f t="shared" si="5"/>
        <v>0.30884712190797614</v>
      </c>
      <c r="AA5">
        <f t="shared" si="6"/>
        <v>0.25274991041004885</v>
      </c>
      <c r="AB5" t="e">
        <f t="shared" si="7"/>
        <v>#DIV/0!</v>
      </c>
      <c r="AC5" t="e">
        <f t="shared" si="8"/>
        <v>#DIV/0!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0.55537555899620628</v>
      </c>
      <c r="AP5">
        <f t="shared" si="19"/>
        <v>0.39694895022786159</v>
      </c>
      <c r="AQ5">
        <f t="shared" si="19"/>
        <v>0.30884712190797614</v>
      </c>
      <c r="AR5">
        <f t="shared" si="19"/>
        <v>0.25274991041004885</v>
      </c>
      <c r="AS5">
        <f t="shared" si="19"/>
        <v>0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2.969054936342636E-4</v>
      </c>
      <c r="BG5">
        <f t="shared" ref="BG5:BG18" si="26">(D5-AP5)^2</f>
        <v>1.4517851624541538E-4</v>
      </c>
      <c r="BH5">
        <f t="shared" ref="BH5:BH18" si="27">(E5-AQ5)^2</f>
        <v>4.346628280694961E-4</v>
      </c>
      <c r="BI5">
        <f t="shared" ref="BI5:BI18" si="28">(F5-AR5)^2</f>
        <v>2.964945420028156E-3</v>
      </c>
      <c r="BJ5">
        <f t="shared" ref="BJ5:BJ18" si="29">(G5-AS5)^2</f>
        <v>0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3.1025754616987096E-2</v>
      </c>
      <c r="BX5">
        <f t="shared" ref="BX5:BX18" si="42">ABS((AP5-D5)/AP5)</f>
        <v>3.0354041181987888E-2</v>
      </c>
      <c r="BY5">
        <f t="shared" ref="BY5:BY18" si="43">ABS((AQ5-E5)/AQ5)</f>
        <v>6.7504494911744997E-2</v>
      </c>
      <c r="BZ5">
        <f t="shared" ref="BZ5:BZ18" si="44">ABS((AR5-F5)/AR5)</f>
        <v>0.21543553583381231</v>
      </c>
      <c r="CA5" t="e">
        <f t="shared" ref="CA5:CA18" si="45">ABS((AS5-G5)/AS5)</f>
        <v>#DIV/0!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3.1025754616987096E-2</v>
      </c>
      <c r="CO5">
        <f t="shared" ref="CO5:CO18" si="58">IFERROR(BX5, 0)</f>
        <v>3.0354041181987888E-2</v>
      </c>
      <c r="CP5">
        <f t="shared" ref="CP5:CP18" si="59">IFERROR(BY5, 0)</f>
        <v>6.7504494911744997E-2</v>
      </c>
      <c r="CQ5">
        <f t="shared" ref="CQ5:CQ18" si="60">IFERROR(BZ5, 0)</f>
        <v>0.21543553583381231</v>
      </c>
      <c r="CR5">
        <f t="shared" ref="CR5:CR18" si="61">IFERROR(CA5, 0)</f>
        <v>0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0.40107375424546915</v>
      </c>
      <c r="Y6">
        <f t="shared" si="4"/>
        <v>0.23310633871388342</v>
      </c>
      <c r="Z6">
        <f t="shared" si="5"/>
        <v>0.16429889324707875</v>
      </c>
      <c r="AA6">
        <f t="shared" si="6"/>
        <v>0.12685447126405008</v>
      </c>
      <c r="AB6" t="e">
        <f t="shared" si="7"/>
        <v>#DIV/0!</v>
      </c>
      <c r="AC6" t="e">
        <f t="shared" si="8"/>
        <v>#DIV/0!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0.40107375424546915</v>
      </c>
      <c r="AP6">
        <f t="shared" si="19"/>
        <v>0.23310633871388342</v>
      </c>
      <c r="AQ6">
        <f t="shared" si="19"/>
        <v>0.16429889324707875</v>
      </c>
      <c r="AR6">
        <f t="shared" si="19"/>
        <v>0.12685447126405008</v>
      </c>
      <c r="AS6">
        <f t="shared" si="19"/>
        <v>0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6.9556226377529809E-4</v>
      </c>
      <c r="BG6">
        <f t="shared" si="26"/>
        <v>3.8182415486208141E-3</v>
      </c>
      <c r="BH6">
        <f t="shared" si="27"/>
        <v>7.896830140927863E-4</v>
      </c>
      <c r="BI6">
        <f t="shared" si="28"/>
        <v>8.6721943614697856E-6</v>
      </c>
      <c r="BJ6">
        <f t="shared" si="29"/>
        <v>0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6.5757268228462271E-2</v>
      </c>
      <c r="BX6">
        <f t="shared" si="42"/>
        <v>0.2650803994747904</v>
      </c>
      <c r="BY6">
        <f t="shared" si="43"/>
        <v>0.17103766554808061</v>
      </c>
      <c r="BZ6">
        <f t="shared" si="44"/>
        <v>2.3214467271524965E-2</v>
      </c>
      <c r="CA6" t="e">
        <f t="shared" si="45"/>
        <v>#DIV/0!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6.5757268228462271E-2</v>
      </c>
      <c r="CO6">
        <f t="shared" si="58"/>
        <v>0.2650803994747904</v>
      </c>
      <c r="CP6">
        <f t="shared" si="59"/>
        <v>0.17103766554808061</v>
      </c>
      <c r="CQ6">
        <f t="shared" si="60"/>
        <v>2.3214467271524965E-2</v>
      </c>
      <c r="CR6">
        <f t="shared" si="61"/>
        <v>0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0.27413435124242003</v>
      </c>
      <c r="Y7">
        <f t="shared" si="4"/>
        <v>0.13810232629982064</v>
      </c>
      <c r="Z7">
        <f t="shared" si="5"/>
        <v>9.2300573190311763E-2</v>
      </c>
      <c r="AA7">
        <f t="shared" si="6"/>
        <v>6.931289353303087E-2</v>
      </c>
      <c r="AB7" t="e">
        <f t="shared" si="7"/>
        <v>#DIV/0!</v>
      </c>
      <c r="AC7" t="e">
        <f t="shared" si="8"/>
        <v>#DIV/0!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0.27413435124242003</v>
      </c>
      <c r="AP7">
        <f t="shared" si="19"/>
        <v>0.13810232629982064</v>
      </c>
      <c r="AQ7">
        <f t="shared" si="19"/>
        <v>9.2300573190311763E-2</v>
      </c>
      <c r="AR7">
        <f t="shared" si="19"/>
        <v>6.931289353303087E-2</v>
      </c>
      <c r="AS7">
        <f t="shared" si="19"/>
        <v>0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2.4449154331584192E-4</v>
      </c>
      <c r="BG7">
        <f t="shared" si="26"/>
        <v>1.3836819264929619E-3</v>
      </c>
      <c r="BH7">
        <f t="shared" si="27"/>
        <v>1.0814771484324378E-4</v>
      </c>
      <c r="BI7">
        <f t="shared" si="28"/>
        <v>2.4868488987728001E-5</v>
      </c>
      <c r="BJ7">
        <f t="shared" si="29"/>
        <v>0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5.7038548007452949E-2</v>
      </c>
      <c r="BX7">
        <f t="shared" si="42"/>
        <v>0.26935009924926584</v>
      </c>
      <c r="BY7">
        <f t="shared" si="43"/>
        <v>0.11266895742076252</v>
      </c>
      <c r="BZ7">
        <f t="shared" si="44"/>
        <v>7.1946665386431061E-2</v>
      </c>
      <c r="CA7" t="e">
        <f t="shared" si="45"/>
        <v>#DIV/0!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5.7038548007452949E-2</v>
      </c>
      <c r="CO7">
        <f t="shared" si="58"/>
        <v>0.26935009924926584</v>
      </c>
      <c r="CP7">
        <f t="shared" si="59"/>
        <v>0.11266895742076252</v>
      </c>
      <c r="CQ7">
        <f t="shared" si="60"/>
        <v>7.1946665386431061E-2</v>
      </c>
      <c r="CR7">
        <f t="shared" si="61"/>
        <v>0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0.1678718430816003</v>
      </c>
      <c r="Y8">
        <f t="shared" si="4"/>
        <v>7.6084695830528112E-2</v>
      </c>
      <c r="Z8">
        <f t="shared" si="5"/>
        <v>4.9189431504026611E-2</v>
      </c>
      <c r="AA8">
        <f t="shared" si="6"/>
        <v>3.6342633346853039E-2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0.1678718430816003</v>
      </c>
      <c r="AP8">
        <f t="shared" si="19"/>
        <v>7.6084695830528112E-2</v>
      </c>
      <c r="AQ8">
        <f t="shared" si="19"/>
        <v>4.9189431504026611E-2</v>
      </c>
      <c r="AR8">
        <f t="shared" si="19"/>
        <v>3.6342633346853039E-2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6.6762028656273828E-5</v>
      </c>
      <c r="BG8">
        <f t="shared" si="26"/>
        <v>2.8953195014838487E-4</v>
      </c>
      <c r="BH8">
        <f t="shared" si="27"/>
        <v>4.6869938308607138E-5</v>
      </c>
      <c r="BI8">
        <f t="shared" si="28"/>
        <v>3.459133997021322E-6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4.8672864238825581E-2</v>
      </c>
      <c r="BX8">
        <f t="shared" si="42"/>
        <v>0.22364074948229537</v>
      </c>
      <c r="BY8">
        <f t="shared" si="43"/>
        <v>0.13917953706378089</v>
      </c>
      <c r="BZ8">
        <f t="shared" si="44"/>
        <v>5.1176113420642731E-2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4.8672864238825581E-2</v>
      </c>
      <c r="CO8">
        <f t="shared" si="58"/>
        <v>0.22364074948229537</v>
      </c>
      <c r="CP8">
        <f t="shared" si="59"/>
        <v>0.13917953706378089</v>
      </c>
      <c r="CQ8">
        <f t="shared" si="60"/>
        <v>5.1176113420642731E-2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1.4277118586940273E-2</v>
      </c>
      <c r="X9" t="e">
        <f t="shared" si="23"/>
        <v>#DIV/0!</v>
      </c>
      <c r="Y9" t="e">
        <f t="shared" si="4"/>
        <v>#DIV/0!</v>
      </c>
      <c r="Z9" t="e">
        <f t="shared" si="5"/>
        <v>#DIV/0!</v>
      </c>
      <c r="AA9" t="e">
        <f t="shared" si="6"/>
        <v>#DIV/0!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2.0609688031985458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 t="e">
        <f t="shared" si="73"/>
        <v>#DIV/0!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1.25</v>
      </c>
      <c r="AN20">
        <f>IFERROR(AM20, NA())</f>
        <v>1.25</v>
      </c>
      <c r="AO20">
        <f>IFERROR(X4, NA())</f>
        <v>0.63707434951357578</v>
      </c>
      <c r="AP20">
        <f t="shared" ref="AP20:BD34" si="75">IFERROR(Y4, NA())</f>
        <v>0.51840556732808041</v>
      </c>
      <c r="AQ20">
        <f t="shared" si="75"/>
        <v>0.43700415622336103</v>
      </c>
      <c r="AR20">
        <f t="shared" si="75"/>
        <v>0.37769715204652615</v>
      </c>
      <c r="AS20" t="e">
        <f t="shared" si="75"/>
        <v>#N/A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0.66120074054482947</v>
      </c>
      <c r="BF20">
        <f t="shared" ref="BF20:BF34" si="77">IFERROR(AP52,NA())</f>
        <v>0.49079754601226994</v>
      </c>
      <c r="BG20">
        <f t="shared" ref="BG20:BG34" si="78">IFERROR(AQ52,NA())</f>
        <v>0.42640286542725564</v>
      </c>
      <c r="BH20">
        <f t="shared" ref="BH20:BH34" si="79">IFERROR(AR52,NA())</f>
        <v>0.33898305084745761</v>
      </c>
      <c r="BI20" t="e">
        <f t="shared" ref="BI20:BI34" si="80">IFERROR(AS52,NA())</f>
        <v>#N/A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 t="e">
        <f t="shared" si="92"/>
        <v>#DIV/0!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0.66120074054482947</v>
      </c>
      <c r="X21">
        <f>IFERROR(W21, NA())</f>
        <v>0.66120074054482947</v>
      </c>
      <c r="Y21">
        <f>AO20</f>
        <v>0.63707434951357578</v>
      </c>
      <c r="AA21">
        <f t="shared" ref="AA21:AA35" si="94">X4-C4</f>
        <v>-2.4126391031253691E-2</v>
      </c>
      <c r="AB21">
        <f>IFERROR(AA21,"")</f>
        <v>-2.4126391031253691E-2</v>
      </c>
      <c r="AC21">
        <v>2</v>
      </c>
      <c r="AM21">
        <f t="shared" si="74"/>
        <v>0.625</v>
      </c>
      <c r="AN21">
        <f t="shared" ref="AN21:AN34" si="95">IFERROR(AM21, NA())</f>
        <v>0.625</v>
      </c>
      <c r="AO21">
        <f t="shared" ref="AO21:AO34" si="96">IFERROR(X5, NA())</f>
        <v>0.55537555899620628</v>
      </c>
      <c r="AP21">
        <f t="shared" si="75"/>
        <v>0.39694895022786159</v>
      </c>
      <c r="AQ21">
        <f t="shared" si="75"/>
        <v>0.30884712190797614</v>
      </c>
      <c r="AR21">
        <f t="shared" si="75"/>
        <v>0.25274991041004885</v>
      </c>
      <c r="AS21" t="e">
        <f t="shared" si="75"/>
        <v>#N/A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0.57260650480989461</v>
      </c>
      <c r="BF21">
        <f t="shared" si="77"/>
        <v>0.40899795501022496</v>
      </c>
      <c r="BG21">
        <f t="shared" si="78"/>
        <v>0.3296956908773202</v>
      </c>
      <c r="BH21">
        <f t="shared" si="79"/>
        <v>0.19829859802891192</v>
      </c>
      <c r="BI21" t="e">
        <f t="shared" si="80"/>
        <v>#N/A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 t="e">
        <f t="shared" si="97"/>
        <v>#DIV/0!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0.57260650480989461</v>
      </c>
      <c r="X22">
        <f>IFERROR(W22, NA())</f>
        <v>0.57260650480989461</v>
      </c>
      <c r="Y22">
        <f t="shared" ref="Y22:Y34" si="98">AO21</f>
        <v>0.55537555899620628</v>
      </c>
      <c r="AA22">
        <f t="shared" si="94"/>
        <v>-1.7230945813688336E-2</v>
      </c>
      <c r="AB22">
        <f t="shared" ref="AB22:AB85" si="99">IFERROR(AA22,"")</f>
        <v>-1.7230945813688336E-2</v>
      </c>
      <c r="AC22">
        <v>2</v>
      </c>
      <c r="AM22">
        <f t="shared" si="74"/>
        <v>0.25</v>
      </c>
      <c r="AN22">
        <f t="shared" si="95"/>
        <v>0.25</v>
      </c>
      <c r="AO22">
        <f t="shared" si="96"/>
        <v>0.40107375424546915</v>
      </c>
      <c r="AP22">
        <f t="shared" si="75"/>
        <v>0.23310633871388342</v>
      </c>
      <c r="AQ22">
        <f t="shared" si="75"/>
        <v>0.16429889324707875</v>
      </c>
      <c r="AR22">
        <f t="shared" si="75"/>
        <v>0.12685447126405008</v>
      </c>
      <c r="AS22" t="e">
        <f t="shared" si="75"/>
        <v>#N/A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0.37470023980815348</v>
      </c>
      <c r="BF22">
        <f t="shared" si="77"/>
        <v>0.29489826010026543</v>
      </c>
      <c r="BG22">
        <f t="shared" si="78"/>
        <v>0.1924001924001924</v>
      </c>
      <c r="BH22">
        <f t="shared" si="79"/>
        <v>0.12979933023545598</v>
      </c>
      <c r="BI22" t="e">
        <f t="shared" si="80"/>
        <v>#N/A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 t="e">
        <f t="shared" si="100"/>
        <v>#DIV/0!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0.37470023980815348</v>
      </c>
      <c r="X23">
        <f>IFERROR(W23, NA())</f>
        <v>0.37470023980815348</v>
      </c>
      <c r="Y23">
        <f t="shared" si="98"/>
        <v>0.40107375424546915</v>
      </c>
      <c r="AA23">
        <f t="shared" si="94"/>
        <v>2.637351443731567E-2</v>
      </c>
      <c r="AB23">
        <f t="shared" si="99"/>
        <v>2.637351443731567E-2</v>
      </c>
      <c r="AC23">
        <v>2</v>
      </c>
      <c r="AM23">
        <f t="shared" si="74"/>
        <v>0.125</v>
      </c>
      <c r="AN23">
        <f t="shared" si="95"/>
        <v>0.125</v>
      </c>
      <c r="AO23">
        <f t="shared" si="96"/>
        <v>0.27413435124242003</v>
      </c>
      <c r="AP23">
        <f t="shared" si="75"/>
        <v>0.13810232629982064</v>
      </c>
      <c r="AQ23">
        <f t="shared" si="75"/>
        <v>9.2300573190311763E-2</v>
      </c>
      <c r="AR23">
        <f t="shared" si="75"/>
        <v>6.931289353303087E-2</v>
      </c>
      <c r="AS23" t="e">
        <f t="shared" si="75"/>
        <v>#N/A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0.25849812588858728</v>
      </c>
      <c r="BF23">
        <f t="shared" si="77"/>
        <v>0.17530020159523182</v>
      </c>
      <c r="BG23">
        <f t="shared" si="78"/>
        <v>0.10269998254100297</v>
      </c>
      <c r="BH23">
        <f t="shared" si="79"/>
        <v>7.4299725091017163E-2</v>
      </c>
      <c r="BI23" t="e">
        <f t="shared" si="80"/>
        <v>#N/A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0.25849812588858728</v>
      </c>
      <c r="X24">
        <f>IFERROR(W24, NA())</f>
        <v>0.25849812588858728</v>
      </c>
      <c r="Y24">
        <f t="shared" si="98"/>
        <v>0.27413435124242003</v>
      </c>
      <c r="AA24">
        <f t="shared" si="94"/>
        <v>1.5636225353832744E-2</v>
      </c>
      <c r="AB24">
        <f t="shared" si="99"/>
        <v>1.5636225353832744E-2</v>
      </c>
      <c r="AC24">
        <v>2</v>
      </c>
      <c r="AM24">
        <f t="shared" si="74"/>
        <v>6.25E-2</v>
      </c>
      <c r="AN24">
        <f t="shared" si="95"/>
        <v>6.25E-2</v>
      </c>
      <c r="AO24">
        <f t="shared" si="96"/>
        <v>0.1678718430816003</v>
      </c>
      <c r="AP24">
        <f t="shared" si="75"/>
        <v>7.6084695830528112E-2</v>
      </c>
      <c r="AQ24">
        <f t="shared" si="75"/>
        <v>4.9189431504026611E-2</v>
      </c>
      <c r="AR24">
        <f t="shared" si="75"/>
        <v>3.6342633346853039E-2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0.15970103965376814</v>
      </c>
      <c r="BF24">
        <f t="shared" si="77"/>
        <v>9.3100334230199894E-2</v>
      </c>
      <c r="BG24">
        <f t="shared" si="78"/>
        <v>5.6035593809187594E-2</v>
      </c>
      <c r="BH24">
        <f t="shared" si="79"/>
        <v>3.4482758620689655E-2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0.15970103965376814</v>
      </c>
      <c r="X25">
        <f t="shared" ref="X25:X88" si="103">IFERROR(W25, NA())</f>
        <v>0.15970103965376814</v>
      </c>
      <c r="Y25">
        <f t="shared" si="98"/>
        <v>0.1678718430816003</v>
      </c>
      <c r="AA25">
        <f t="shared" si="94"/>
        <v>8.1708034278321628E-3</v>
      </c>
      <c r="AB25">
        <f t="shared" si="99"/>
        <v>8.1708034278321628E-3</v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0.49079754601226994</v>
      </c>
      <c r="X36">
        <f t="shared" si="103"/>
        <v>0.49079754601226994</v>
      </c>
      <c r="Y36">
        <f>AP20</f>
        <v>0.51840556732808041</v>
      </c>
      <c r="AA36">
        <f t="shared" ref="AA36:AA50" si="114">Y4-D4</f>
        <v>2.7608021315810471E-2</v>
      </c>
      <c r="AB36">
        <f t="shared" si="99"/>
        <v>2.7608021315810471E-2</v>
      </c>
      <c r="AC36">
        <v>2</v>
      </c>
      <c r="AN36">
        <f t="shared" ref="AN36:AN50" si="115">1/AN20</f>
        <v>0.8</v>
      </c>
      <c r="AO36">
        <f t="shared" ref="AO36:BT44" si="116">1/AO20</f>
        <v>1.5696755029668488</v>
      </c>
      <c r="AP36">
        <f t="shared" si="116"/>
        <v>1.9289916293802756</v>
      </c>
      <c r="AQ36">
        <f t="shared" si="116"/>
        <v>2.2883077557937028</v>
      </c>
      <c r="AR36">
        <f t="shared" si="116"/>
        <v>2.6476238822071294</v>
      </c>
      <c r="AS36" t="e">
        <f t="shared" si="116"/>
        <v>#N/A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1.5124</v>
      </c>
      <c r="BF36">
        <f t="shared" si="116"/>
        <v>2.0375000000000001</v>
      </c>
      <c r="BG36">
        <f t="shared" si="116"/>
        <v>2.3452000000000002</v>
      </c>
      <c r="BH36">
        <f t="shared" si="116"/>
        <v>2.95</v>
      </c>
      <c r="BI36" t="e">
        <f t="shared" si="116"/>
        <v>#N/A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0.40899795501022496</v>
      </c>
      <c r="X37">
        <f t="shared" si="103"/>
        <v>0.40899795501022496</v>
      </c>
      <c r="Y37">
        <f t="shared" ref="Y37:Y49" si="117">AP21</f>
        <v>0.39694895022786159</v>
      </c>
      <c r="AA37">
        <f t="shared" si="114"/>
        <v>-1.2049004782363371E-2</v>
      </c>
      <c r="AB37">
        <f t="shared" si="99"/>
        <v>-1.2049004782363371E-2</v>
      </c>
      <c r="AC37">
        <v>2</v>
      </c>
      <c r="AN37">
        <f t="shared" si="115"/>
        <v>1.6</v>
      </c>
      <c r="AO37">
        <f t="shared" ref="AO37:BC37" si="118">1/AO21</f>
        <v>1.8005833778631064</v>
      </c>
      <c r="AP37">
        <f t="shared" si="118"/>
        <v>2.5192156306899602</v>
      </c>
      <c r="AQ37">
        <f t="shared" si="118"/>
        <v>3.2378478835168139</v>
      </c>
      <c r="AR37">
        <f t="shared" si="118"/>
        <v>3.9564801363436684</v>
      </c>
      <c r="AS37" t="e">
        <f t="shared" si="118"/>
        <v>#N/A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1.7464000000000002</v>
      </c>
      <c r="BF37">
        <f t="shared" si="116"/>
        <v>2.4449999999999998</v>
      </c>
      <c r="BG37">
        <f t="shared" si="116"/>
        <v>3.0331000000000001</v>
      </c>
      <c r="BH37">
        <f t="shared" si="116"/>
        <v>5.0429000000000004</v>
      </c>
      <c r="BI37" t="e">
        <f t="shared" si="116"/>
        <v>#N/A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0.29489826010026543</v>
      </c>
      <c r="X38">
        <f t="shared" si="103"/>
        <v>0.29489826010026543</v>
      </c>
      <c r="Y38">
        <f t="shared" si="117"/>
        <v>0.23310633871388342</v>
      </c>
      <c r="AA38">
        <f t="shared" si="114"/>
        <v>-6.1791921386382009E-2</v>
      </c>
      <c r="AB38">
        <f t="shared" si="99"/>
        <v>-6.1791921386382009E-2</v>
      </c>
      <c r="AC38">
        <v>2</v>
      </c>
      <c r="AN38">
        <f t="shared" si="115"/>
        <v>4</v>
      </c>
      <c r="AO38">
        <f t="shared" si="116"/>
        <v>2.4933070025518798</v>
      </c>
      <c r="AP38">
        <f t="shared" si="116"/>
        <v>4.2898876346190136</v>
      </c>
      <c r="AQ38">
        <f t="shared" si="116"/>
        <v>6.0864682666861487</v>
      </c>
      <c r="AR38">
        <f t="shared" si="116"/>
        <v>7.883048898753283</v>
      </c>
      <c r="AS38" t="e">
        <f t="shared" si="116"/>
        <v>#N/A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2.6688000000000001</v>
      </c>
      <c r="BF38">
        <f t="shared" si="116"/>
        <v>3.3909999999999996</v>
      </c>
      <c r="BG38">
        <f t="shared" si="116"/>
        <v>5.1974999999999998</v>
      </c>
      <c r="BH38">
        <f t="shared" si="116"/>
        <v>7.7042000000000002</v>
      </c>
      <c r="BI38" t="e">
        <f t="shared" si="116"/>
        <v>#N/A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0.17530020159523182</v>
      </c>
      <c r="X39">
        <f t="shared" si="103"/>
        <v>0.17530020159523182</v>
      </c>
      <c r="Y39">
        <f t="shared" si="117"/>
        <v>0.13810232629982064</v>
      </c>
      <c r="AA39">
        <f t="shared" si="114"/>
        <v>-3.7197875295411187E-2</v>
      </c>
      <c r="AB39">
        <f t="shared" si="99"/>
        <v>-3.7197875295411187E-2</v>
      </c>
      <c r="AC39">
        <v>2</v>
      </c>
      <c r="AN39">
        <f t="shared" si="115"/>
        <v>8</v>
      </c>
      <c r="AO39">
        <f t="shared" si="116"/>
        <v>3.6478463770331686</v>
      </c>
      <c r="AP39">
        <f t="shared" si="116"/>
        <v>7.2410076411674371</v>
      </c>
      <c r="AQ39">
        <f t="shared" si="116"/>
        <v>10.834168905301706</v>
      </c>
      <c r="AR39">
        <f t="shared" si="116"/>
        <v>14.427330169435976</v>
      </c>
      <c r="AS39" t="e">
        <f t="shared" si="116"/>
        <v>#N/A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3.8685000000000005</v>
      </c>
      <c r="BF39">
        <f t="shared" si="116"/>
        <v>5.7045000000000003</v>
      </c>
      <c r="BG39">
        <f t="shared" si="116"/>
        <v>9.7370999999999999</v>
      </c>
      <c r="BH39">
        <f t="shared" si="116"/>
        <v>13.459</v>
      </c>
      <c r="BI39" t="e">
        <f t="shared" si="116"/>
        <v>#N/A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9.3100334230199894E-2</v>
      </c>
      <c r="X40">
        <f t="shared" si="103"/>
        <v>9.3100334230199894E-2</v>
      </c>
      <c r="Y40">
        <f t="shared" si="117"/>
        <v>7.6084695830528112E-2</v>
      </c>
      <c r="AA40">
        <f t="shared" si="114"/>
        <v>-1.7015638399671781E-2</v>
      </c>
      <c r="AB40">
        <f t="shared" si="99"/>
        <v>-1.7015638399671781E-2</v>
      </c>
      <c r="AC40">
        <v>2</v>
      </c>
      <c r="AN40">
        <f t="shared" si="115"/>
        <v>16</v>
      </c>
      <c r="AO40">
        <f t="shared" si="116"/>
        <v>5.9569251259957463</v>
      </c>
      <c r="AP40">
        <f t="shared" si="116"/>
        <v>13.143247654264282</v>
      </c>
      <c r="AQ40">
        <f t="shared" si="116"/>
        <v>20.329570182532823</v>
      </c>
      <c r="AR40">
        <f t="shared" si="116"/>
        <v>27.51589271080136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6.2617000000000003</v>
      </c>
      <c r="BF40">
        <f t="shared" si="116"/>
        <v>10.741099999999999</v>
      </c>
      <c r="BG40">
        <f t="shared" si="116"/>
        <v>17.845800000000001</v>
      </c>
      <c r="BH40">
        <f t="shared" si="116"/>
        <v>29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0.42640286542725564</v>
      </c>
      <c r="X51">
        <f t="shared" si="103"/>
        <v>0.42640286542725564</v>
      </c>
      <c r="Y51">
        <f>AQ20</f>
        <v>0.43700415622336103</v>
      </c>
      <c r="AA51">
        <f t="shared" ref="AA51:AA65" si="120">Z4-E4</f>
        <v>1.0601290796105389E-2</v>
      </c>
      <c r="AB51">
        <f t="shared" si="99"/>
        <v>1.0601290796105389E-2</v>
      </c>
      <c r="AC51">
        <v>2</v>
      </c>
    </row>
    <row r="52" spans="23:72">
      <c r="W52">
        <f t="shared" ref="W52:W65" si="121">E5*E21</f>
        <v>0.3296956908773202</v>
      </c>
      <c r="X52">
        <f t="shared" si="103"/>
        <v>0.3296956908773202</v>
      </c>
      <c r="Y52">
        <f t="shared" ref="Y52:Y65" si="122">AQ21</f>
        <v>0.30884712190797614</v>
      </c>
      <c r="AA52">
        <f t="shared" si="120"/>
        <v>-2.0848568969344061E-2</v>
      </c>
      <c r="AB52">
        <f t="shared" si="99"/>
        <v>-2.0848568969344061E-2</v>
      </c>
      <c r="AC52">
        <v>2</v>
      </c>
      <c r="AO52">
        <f t="shared" ref="AO52:AO66" si="123">C4*C20</f>
        <v>0.66120074054482947</v>
      </c>
      <c r="AP52">
        <f t="shared" ref="AP52:AP66" si="124">D4*D20</f>
        <v>0.49079754601226994</v>
      </c>
      <c r="AQ52">
        <f t="shared" ref="AQ52:AQ66" si="125">E4*E20</f>
        <v>0.42640286542725564</v>
      </c>
      <c r="AR52">
        <f t="shared" ref="AR52:AR66" si="126">F4*F20</f>
        <v>0.33898305084745761</v>
      </c>
      <c r="AS52" t="e">
        <f t="shared" ref="AS52:AS66" si="127">G4*G20</f>
        <v>#DIV/0!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0.1924001924001924</v>
      </c>
      <c r="X53">
        <f t="shared" si="103"/>
        <v>0.1924001924001924</v>
      </c>
      <c r="Y53">
        <f t="shared" si="122"/>
        <v>0.16429889324707875</v>
      </c>
      <c r="AA53">
        <f t="shared" si="120"/>
        <v>-2.8101299153113657E-2</v>
      </c>
      <c r="AB53">
        <f t="shared" si="99"/>
        <v>-2.8101299153113657E-2</v>
      </c>
      <c r="AC53">
        <v>2</v>
      </c>
      <c r="AO53">
        <f t="shared" si="123"/>
        <v>0.57260650480989461</v>
      </c>
      <c r="AP53">
        <f t="shared" si="124"/>
        <v>0.40899795501022496</v>
      </c>
      <c r="AQ53">
        <f t="shared" si="125"/>
        <v>0.3296956908773202</v>
      </c>
      <c r="AR53">
        <f t="shared" si="126"/>
        <v>0.19829859802891192</v>
      </c>
      <c r="AS53" t="e">
        <f t="shared" si="127"/>
        <v>#DIV/0!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0.10269998254100297</v>
      </c>
      <c r="X54">
        <f t="shared" si="103"/>
        <v>0.10269998254100297</v>
      </c>
      <c r="Y54">
        <f t="shared" si="122"/>
        <v>9.2300573190311763E-2</v>
      </c>
      <c r="AA54">
        <f t="shared" si="120"/>
        <v>-1.0399409350691211E-2</v>
      </c>
      <c r="AB54">
        <f t="shared" si="99"/>
        <v>-1.0399409350691211E-2</v>
      </c>
      <c r="AC54">
        <v>2</v>
      </c>
      <c r="AO54">
        <f t="shared" si="123"/>
        <v>0.37470023980815348</v>
      </c>
      <c r="AP54">
        <f t="shared" si="124"/>
        <v>0.29489826010026543</v>
      </c>
      <c r="AQ54">
        <f t="shared" si="125"/>
        <v>0.1924001924001924</v>
      </c>
      <c r="AR54">
        <f t="shared" si="126"/>
        <v>0.12979933023545598</v>
      </c>
      <c r="AS54" t="e">
        <f t="shared" si="127"/>
        <v>#DIV/0!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5.6035593809187594E-2</v>
      </c>
      <c r="X55">
        <f t="shared" si="103"/>
        <v>5.6035593809187594E-2</v>
      </c>
      <c r="Y55">
        <f t="shared" si="122"/>
        <v>4.9189431504026611E-2</v>
      </c>
      <c r="AA55">
        <f t="shared" si="120"/>
        <v>-6.8461623051609827E-3</v>
      </c>
      <c r="AB55">
        <f t="shared" si="99"/>
        <v>-6.8461623051609827E-3</v>
      </c>
      <c r="AC55">
        <v>2</v>
      </c>
      <c r="AO55">
        <f t="shared" si="123"/>
        <v>0.25849812588858728</v>
      </c>
      <c r="AP55">
        <f t="shared" si="124"/>
        <v>0.17530020159523182</v>
      </c>
      <c r="AQ55">
        <f t="shared" si="125"/>
        <v>0.10269998254100297</v>
      </c>
      <c r="AR55">
        <f t="shared" si="126"/>
        <v>7.4299725091017163E-2</v>
      </c>
      <c r="AS55" t="e">
        <f t="shared" si="127"/>
        <v>#DIV/0!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>
        <f t="shared" si="123"/>
        <v>0.15970103965376814</v>
      </c>
      <c r="AP56">
        <f t="shared" si="124"/>
        <v>9.3100334230199894E-2</v>
      </c>
      <c r="AQ56">
        <f t="shared" si="125"/>
        <v>5.6035593809187594E-2</v>
      </c>
      <c r="AR56">
        <f t="shared" si="126"/>
        <v>3.4482758620689655E-2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0.33898305084745761</v>
      </c>
      <c r="X66">
        <f t="shared" si="103"/>
        <v>0.33898305084745761</v>
      </c>
      <c r="Y66">
        <f>AR20</f>
        <v>0.37769715204652615</v>
      </c>
      <c r="AA66">
        <f t="shared" ref="AA66:AA80" si="139">AA4-F4</f>
        <v>3.871410119906854E-2</v>
      </c>
      <c r="AB66">
        <f t="shared" si="99"/>
        <v>3.871410119906854E-2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0.19829859802891192</v>
      </c>
      <c r="X67">
        <f t="shared" si="103"/>
        <v>0.19829859802891192</v>
      </c>
      <c r="Y67">
        <f t="shared" ref="Y67:Y80" si="141">AR21</f>
        <v>0.25274991041004885</v>
      </c>
      <c r="AA67">
        <f t="shared" si="139"/>
        <v>5.4451312381136929E-2</v>
      </c>
      <c r="AB67">
        <f t="shared" si="99"/>
        <v>5.4451312381136929E-2</v>
      </c>
      <c r="AC67">
        <v>2</v>
      </c>
    </row>
    <row r="68" spans="23:74" ht="15" thickBot="1">
      <c r="W68">
        <f t="shared" si="140"/>
        <v>0.12979933023545598</v>
      </c>
      <c r="X68">
        <f t="shared" si="103"/>
        <v>0.12979933023545598</v>
      </c>
      <c r="Y68">
        <f t="shared" si="141"/>
        <v>0.12685447126405008</v>
      </c>
      <c r="AA68">
        <f t="shared" si="139"/>
        <v>-2.9448589714058948E-3</v>
      </c>
      <c r="AB68">
        <f t="shared" si="99"/>
        <v>-2.9448589714058948E-3</v>
      </c>
      <c r="AC68">
        <v>2</v>
      </c>
      <c r="AO68" t="s">
        <v>103</v>
      </c>
      <c r="AP68" s="75">
        <f>C3</f>
        <v>0</v>
      </c>
      <c r="AQ68" s="75">
        <f t="shared" ref="AQ68:BE68" si="142">D3</f>
        <v>0.05</v>
      </c>
      <c r="AR68" s="75">
        <f t="shared" si="142"/>
        <v>0.1</v>
      </c>
      <c r="AS68" s="75">
        <f t="shared" si="142"/>
        <v>0.15</v>
      </c>
      <c r="AT68" s="75">
        <f t="shared" si="142"/>
        <v>0</v>
      </c>
      <c r="AU68" s="75">
        <f t="shared" si="142"/>
        <v>0</v>
      </c>
      <c r="AV68" s="75">
        <f t="shared" si="142"/>
        <v>0</v>
      </c>
      <c r="AW68" s="75">
        <f t="shared" si="142"/>
        <v>0</v>
      </c>
      <c r="AX68" s="75">
        <f t="shared" si="142"/>
        <v>0</v>
      </c>
      <c r="AY68" s="75">
        <f t="shared" si="142"/>
        <v>0</v>
      </c>
      <c r="AZ68" s="75">
        <f t="shared" si="142"/>
        <v>0</v>
      </c>
      <c r="BA68" s="75">
        <f t="shared" si="142"/>
        <v>0</v>
      </c>
      <c r="BB68" s="75">
        <f t="shared" si="142"/>
        <v>0</v>
      </c>
      <c r="BC68" s="75">
        <f t="shared" si="142"/>
        <v>0</v>
      </c>
      <c r="BD68" s="75">
        <f t="shared" si="142"/>
        <v>0</v>
      </c>
      <c r="BE68" s="75">
        <f t="shared" si="142"/>
        <v>0</v>
      </c>
      <c r="BF68" s="75">
        <f t="shared" ref="BF68:BU68" si="143">AP68</f>
        <v>0</v>
      </c>
      <c r="BG68" s="75">
        <f t="shared" si="143"/>
        <v>0.05</v>
      </c>
      <c r="BH68" s="75">
        <f t="shared" si="143"/>
        <v>0.1</v>
      </c>
      <c r="BI68" s="75">
        <f t="shared" si="143"/>
        <v>0.15</v>
      </c>
      <c r="BJ68" s="75">
        <f t="shared" si="143"/>
        <v>0</v>
      </c>
      <c r="BK68" s="75">
        <f t="shared" si="143"/>
        <v>0</v>
      </c>
      <c r="BL68" s="75">
        <f t="shared" si="143"/>
        <v>0</v>
      </c>
      <c r="BM68" s="75">
        <f t="shared" si="143"/>
        <v>0</v>
      </c>
      <c r="BN68" s="75">
        <f t="shared" si="143"/>
        <v>0</v>
      </c>
      <c r="BO68" s="75">
        <f t="shared" si="143"/>
        <v>0</v>
      </c>
      <c r="BP68" s="75">
        <f t="shared" si="143"/>
        <v>0</v>
      </c>
      <c r="BQ68" s="75">
        <f t="shared" si="143"/>
        <v>0</v>
      </c>
      <c r="BR68" s="75">
        <f t="shared" si="143"/>
        <v>0</v>
      </c>
      <c r="BS68" s="75">
        <f t="shared" si="143"/>
        <v>0</v>
      </c>
      <c r="BT68" s="75">
        <f t="shared" si="143"/>
        <v>0</v>
      </c>
      <c r="BU68" s="75">
        <f t="shared" si="143"/>
        <v>0</v>
      </c>
    </row>
    <row r="69" spans="23:74">
      <c r="W69">
        <f t="shared" si="140"/>
        <v>7.4299725091017163E-2</v>
      </c>
      <c r="X69">
        <f t="shared" si="103"/>
        <v>7.4299725091017163E-2</v>
      </c>
      <c r="Y69">
        <f t="shared" si="141"/>
        <v>6.931289353303087E-2</v>
      </c>
      <c r="AA69">
        <f t="shared" si="139"/>
        <v>-4.9868315579862932E-3</v>
      </c>
      <c r="AB69">
        <f t="shared" si="99"/>
        <v>-4.9868315579862932E-3</v>
      </c>
      <c r="AC69">
        <v>2</v>
      </c>
      <c r="AN69">
        <v>1</v>
      </c>
      <c r="AO69">
        <f>AN36</f>
        <v>0.8</v>
      </c>
      <c r="AP69">
        <f t="shared" ref="AP69:BU77" si="144">AO36</f>
        <v>1.5696755029668488</v>
      </c>
      <c r="AQ69">
        <f t="shared" si="144"/>
        <v>1.9289916293802756</v>
      </c>
      <c r="AR69">
        <f t="shared" si="144"/>
        <v>2.2883077557937028</v>
      </c>
      <c r="AS69">
        <f t="shared" si="144"/>
        <v>2.6476238822071294</v>
      </c>
      <c r="AT69" t="e">
        <f t="shared" si="144"/>
        <v>#N/A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1.5124</v>
      </c>
      <c r="BG69">
        <f t="shared" si="144"/>
        <v>2.0375000000000001</v>
      </c>
      <c r="BH69">
        <f t="shared" si="144"/>
        <v>2.3452000000000002</v>
      </c>
      <c r="BI69">
        <f t="shared" si="144"/>
        <v>2.95</v>
      </c>
      <c r="BJ69" t="e">
        <f t="shared" si="144"/>
        <v>#N/A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3.4482758620689655E-2</v>
      </c>
      <c r="X70">
        <f t="shared" si="103"/>
        <v>3.4482758620689655E-2</v>
      </c>
      <c r="Y70">
        <f t="shared" si="141"/>
        <v>3.6342633346853039E-2</v>
      </c>
      <c r="AA70">
        <f t="shared" si="139"/>
        <v>1.8598747261633838E-3</v>
      </c>
      <c r="AB70">
        <f t="shared" si="99"/>
        <v>1.8598747261633838E-3</v>
      </c>
      <c r="AC70">
        <v>2</v>
      </c>
      <c r="AN70">
        <v>2</v>
      </c>
      <c r="AO70">
        <f t="shared" ref="AO70:BD83" si="145">AN37</f>
        <v>1.6</v>
      </c>
      <c r="AP70">
        <f t="shared" si="145"/>
        <v>1.8005833778631064</v>
      </c>
      <c r="AQ70">
        <f t="shared" si="145"/>
        <v>2.5192156306899602</v>
      </c>
      <c r="AR70">
        <f t="shared" si="145"/>
        <v>3.2378478835168139</v>
      </c>
      <c r="AS70">
        <f t="shared" si="145"/>
        <v>3.9564801363436684</v>
      </c>
      <c r="AT70" t="e">
        <f t="shared" si="145"/>
        <v>#N/A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1.7464000000000002</v>
      </c>
      <c r="BG70">
        <f t="shared" si="144"/>
        <v>2.4449999999999998</v>
      </c>
      <c r="BH70">
        <f t="shared" si="144"/>
        <v>3.0331000000000001</v>
      </c>
      <c r="BI70">
        <f t="shared" si="144"/>
        <v>5.0429000000000004</v>
      </c>
      <c r="BJ70" t="e">
        <f t="shared" si="144"/>
        <v>#N/A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  <c r="AN71">
        <v>3</v>
      </c>
      <c r="AO71">
        <f t="shared" si="145"/>
        <v>4</v>
      </c>
      <c r="AP71">
        <f t="shared" si="144"/>
        <v>2.4933070025518798</v>
      </c>
      <c r="AQ71">
        <f t="shared" si="144"/>
        <v>4.2898876346190136</v>
      </c>
      <c r="AR71">
        <f t="shared" si="144"/>
        <v>6.0864682666861487</v>
      </c>
      <c r="AS71">
        <f t="shared" si="144"/>
        <v>7.883048898753283</v>
      </c>
      <c r="AT71" t="e">
        <f t="shared" si="144"/>
        <v>#N/A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2.6688000000000001</v>
      </c>
      <c r="BG71">
        <f t="shared" si="144"/>
        <v>3.3909999999999996</v>
      </c>
      <c r="BH71">
        <f t="shared" si="144"/>
        <v>5.1974999999999998</v>
      </c>
      <c r="BI71">
        <f t="shared" si="144"/>
        <v>7.7042000000000002</v>
      </c>
      <c r="BJ71" t="e">
        <f t="shared" si="144"/>
        <v>#N/A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8</v>
      </c>
      <c r="AP72">
        <f t="shared" si="144"/>
        <v>3.6478463770331686</v>
      </c>
      <c r="AQ72">
        <f t="shared" si="144"/>
        <v>7.2410076411674371</v>
      </c>
      <c r="AR72">
        <f t="shared" si="144"/>
        <v>10.834168905301706</v>
      </c>
      <c r="AS72">
        <f t="shared" si="144"/>
        <v>14.427330169435976</v>
      </c>
      <c r="AT72" t="e">
        <f t="shared" si="144"/>
        <v>#N/A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3.8685000000000005</v>
      </c>
      <c r="BG72">
        <f t="shared" si="144"/>
        <v>5.7045000000000003</v>
      </c>
      <c r="BH72">
        <f t="shared" si="144"/>
        <v>9.7370999999999999</v>
      </c>
      <c r="BI72">
        <f t="shared" si="144"/>
        <v>13.459</v>
      </c>
      <c r="BJ72" t="e">
        <f t="shared" si="144"/>
        <v>#N/A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>
        <f t="shared" si="145"/>
        <v>16</v>
      </c>
      <c r="AP73">
        <f t="shared" si="144"/>
        <v>5.9569251259957463</v>
      </c>
      <c r="AQ73">
        <f t="shared" si="144"/>
        <v>13.143247654264282</v>
      </c>
      <c r="AR73">
        <f t="shared" si="144"/>
        <v>20.329570182532823</v>
      </c>
      <c r="AS73">
        <f t="shared" si="144"/>
        <v>27.51589271080136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6.2617000000000003</v>
      </c>
      <c r="BG73">
        <f t="shared" si="144"/>
        <v>10.741099999999999</v>
      </c>
      <c r="BH73">
        <f t="shared" si="144"/>
        <v>17.845800000000001</v>
      </c>
      <c r="BI73">
        <f t="shared" si="144"/>
        <v>29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 t="e">
        <f>G4*G20</f>
        <v>#DIV/0!</v>
      </c>
      <c r="X81" t="e">
        <f t="shared" si="103"/>
        <v>#N/A</v>
      </c>
      <c r="Y81" t="e">
        <f>AS20</f>
        <v>#N/A</v>
      </c>
      <c r="AA81" t="e">
        <f t="shared" ref="AA81:AA95" si="147">AB4-G4</f>
        <v>#DIV/0!</v>
      </c>
      <c r="AB81" t="str">
        <f t="shared" si="99"/>
        <v/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 t="e">
        <f t="shared" ref="W82:W95" si="148">G5*G21</f>
        <v>#DIV/0!</v>
      </c>
      <c r="X82" t="e">
        <f t="shared" si="103"/>
        <v>#N/A</v>
      </c>
      <c r="Y82" t="e">
        <f t="shared" ref="Y82:Y95" si="149">AS21</f>
        <v>#N/A</v>
      </c>
      <c r="AA82" t="e">
        <f t="shared" si="147"/>
        <v>#DIV/0!</v>
      </c>
      <c r="AB82" t="str">
        <f t="shared" si="99"/>
        <v/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 t="e">
        <f t="shared" si="148"/>
        <v>#DIV/0!</v>
      </c>
      <c r="X83" t="e">
        <f t="shared" si="103"/>
        <v>#N/A</v>
      </c>
      <c r="Y83" t="e">
        <f t="shared" si="149"/>
        <v>#N/A</v>
      </c>
      <c r="AA83" t="e">
        <f t="shared" si="147"/>
        <v>#DIV/0!</v>
      </c>
      <c r="AB83" t="str">
        <f t="shared" si="99"/>
        <v/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 t="e">
        <f t="shared" si="148"/>
        <v>#DIV/0!</v>
      </c>
      <c r="X84" t="e">
        <f t="shared" si="103"/>
        <v>#N/A</v>
      </c>
      <c r="Y84" t="e">
        <f t="shared" si="149"/>
        <v>#N/A</v>
      </c>
      <c r="AA84" t="e">
        <f t="shared" si="147"/>
        <v>#DIV/0!</v>
      </c>
      <c r="AB84" t="str">
        <f t="shared" si="99"/>
        <v/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4.0014714091051486E-2</v>
      </c>
      <c r="BW1" t="s">
        <v>38</v>
      </c>
      <c r="CN1" t="s">
        <v>35</v>
      </c>
      <c r="CQ1" t="s">
        <v>40</v>
      </c>
      <c r="CR1">
        <f>SUM(CN4:DC18)</f>
        <v>4.189454086663301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0.48576417046401243</v>
      </c>
      <c r="U4">
        <f>'Raw data and fitting summary'!F42</f>
        <v>0.97483998079006506</v>
      </c>
      <c r="V4">
        <f>'Raw data and fitting summary'!H42</f>
        <v>7.7930752079871449E-2</v>
      </c>
      <c r="X4">
        <f>($U$4*B4/((B4*(1+$C$3/$V$4))+$T$4))*C20</f>
        <v>0.70202507732478026</v>
      </c>
      <c r="Y4">
        <f>($U$4*B4/((B4*(1+$D$3/$V$4))+$T$4))*D20</f>
        <v>0.4801678753152927</v>
      </c>
      <c r="Z4">
        <f>($U$4*B4/((B4*(1+$E$3/$V$4))+$T$4))*E20</f>
        <v>0.36486238272693627</v>
      </c>
      <c r="AA4">
        <f>($U$4*B4/((B4*(1+$F$3/$V$4))+$T$4))*F20</f>
        <v>0.29421163823537388</v>
      </c>
      <c r="AB4" t="e">
        <f>($U$4*B4/((B4*(1+$G$3/$V$4))+$T$4))*G20</f>
        <v>#DIV/0!</v>
      </c>
      <c r="AC4" t="e">
        <f>($U$4*B4/((B4*(1+$H$3/$V$4))+$T$4))*H20</f>
        <v>#DIV/0!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0.70202507732478026</v>
      </c>
      <c r="AP4">
        <f t="shared" ref="AP4:BD18" si="4">IFERROR(Y4, 0)</f>
        <v>0.4801678753152927</v>
      </c>
      <c r="AQ4">
        <f t="shared" si="4"/>
        <v>0.36486238272693627</v>
      </c>
      <c r="AR4">
        <f t="shared" si="4"/>
        <v>0.29421163823537388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1.6666264735228425E-3</v>
      </c>
      <c r="BG4">
        <f>(D4-AP4)^2</f>
        <v>1.1298989912617646E-4</v>
      </c>
      <c r="BH4">
        <f t="shared" ref="BH4:BU18" si="5">(E4-AQ4)^2</f>
        <v>3.7872310109883069E-3</v>
      </c>
      <c r="BI4">
        <f t="shared" si="5"/>
        <v>2.0044793872814499E-3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5.8152248542916486E-2</v>
      </c>
      <c r="BX4">
        <f t="shared" ref="BX4:CL18" si="6">ABS((AP4-D4)/AP4)</f>
        <v>2.2137404944046854E-2</v>
      </c>
      <c r="BY4">
        <f t="shared" si="6"/>
        <v>0.16866765557022736</v>
      </c>
      <c r="BZ4">
        <f t="shared" si="6"/>
        <v>0.15217417258071178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5.8152248542916486E-2</v>
      </c>
      <c r="CO4">
        <f t="shared" ref="CO4:DC18" si="7">IFERROR(BX4, 0)</f>
        <v>2.2137404944046854E-2</v>
      </c>
      <c r="CP4">
        <f t="shared" si="7"/>
        <v>0.16866765557022736</v>
      </c>
      <c r="CQ4">
        <f t="shared" si="7"/>
        <v>0.15217417258071178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0.54851876230331698</v>
      </c>
      <c r="Y5">
        <f t="shared" ref="Y5:Y18" si="9">($U$4*B5/((B5*(1+$D$3/$V$4))+$T$4))*D21</f>
        <v>0.40302330055666641</v>
      </c>
      <c r="Z5">
        <f t="shared" ref="Z5:Z18" si="10">($U$4*B5/((B5*(1+$E$3/$V$4))+$T$4))*E21</f>
        <v>0.31853214867945434</v>
      </c>
      <c r="AA5">
        <f t="shared" ref="AA5:AA18" si="11">($U$4*B5/((B5*(1+$F$3/$V$4))+$T$4))*F21</f>
        <v>0.26332732753520183</v>
      </c>
      <c r="AB5" t="e">
        <f t="shared" ref="AB5:AB18" si="12">($U$4*B5/((B5*(1+$G$3/$V$4))+$T$4))*G21</f>
        <v>#DIV/0!</v>
      </c>
      <c r="AC5" t="e">
        <f t="shared" ref="AC5:AC18" si="13">($U$4*B5/((B5*(1+$H$3/$V$4))+$T$4))*H21</f>
        <v>#DIV/0!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0.54851876230331698</v>
      </c>
      <c r="AP5">
        <f t="shared" si="4"/>
        <v>0.40302330055666641</v>
      </c>
      <c r="AQ5">
        <f t="shared" si="4"/>
        <v>0.31853214867945434</v>
      </c>
      <c r="AR5">
        <f t="shared" si="4"/>
        <v>0.26332732753520183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5.8021933906318701E-4</v>
      </c>
      <c r="BG5">
        <f t="shared" si="25"/>
        <v>3.569649583942699E-5</v>
      </c>
      <c r="BH5">
        <f t="shared" si="5"/>
        <v>1.2462467440353174E-4</v>
      </c>
      <c r="BI5">
        <f t="shared" si="5"/>
        <v>4.2287356612022197E-3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4.391416331034767E-2</v>
      </c>
      <c r="BX5">
        <f t="shared" si="6"/>
        <v>1.4824588169731619E-2</v>
      </c>
      <c r="BY5">
        <f t="shared" si="6"/>
        <v>3.5046830419305557E-2</v>
      </c>
      <c r="BZ5">
        <f t="shared" si="6"/>
        <v>0.24695017457919102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4.391416331034767E-2</v>
      </c>
      <c r="CO5">
        <f t="shared" si="7"/>
        <v>1.4824588169731619E-2</v>
      </c>
      <c r="CP5">
        <f t="shared" si="7"/>
        <v>3.5046830419305557E-2</v>
      </c>
      <c r="CQ5">
        <f t="shared" si="7"/>
        <v>0.24695017457919102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0.33123384500201963</v>
      </c>
      <c r="Y6">
        <f t="shared" si="9"/>
        <v>0.27194829528493375</v>
      </c>
      <c r="Z6">
        <f t="shared" si="10"/>
        <v>0.23066326719512933</v>
      </c>
      <c r="AA6">
        <f t="shared" si="11"/>
        <v>0.20026120344648993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0.33123384500201963</v>
      </c>
      <c r="AP6">
        <f t="shared" si="4"/>
        <v>0.27194829528493375</v>
      </c>
      <c r="AQ6">
        <f t="shared" si="4"/>
        <v>0.23066326719512933</v>
      </c>
      <c r="AR6">
        <f t="shared" si="4"/>
        <v>0.20026120344648993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1.8893274774426994E-3</v>
      </c>
      <c r="BG6">
        <f t="shared" si="25"/>
        <v>5.2670088502496212E-4</v>
      </c>
      <c r="BH6">
        <f t="shared" si="5"/>
        <v>1.4640628927629377E-3</v>
      </c>
      <c r="BI6">
        <f t="shared" si="5"/>
        <v>4.9648755764078239E-3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0.13122570492719068</v>
      </c>
      <c r="BX6">
        <f t="shared" si="6"/>
        <v>8.4390912586107078E-2</v>
      </c>
      <c r="BY6">
        <f t="shared" si="6"/>
        <v>0.16588282677262317</v>
      </c>
      <c r="BZ6">
        <f t="shared" si="6"/>
        <v>0.35184984409554626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0.13122570492719068</v>
      </c>
      <c r="CO6">
        <f t="shared" si="7"/>
        <v>8.4390912586107078E-2</v>
      </c>
      <c r="CP6">
        <f t="shared" si="7"/>
        <v>0.16588282677262317</v>
      </c>
      <c r="CQ6">
        <f t="shared" si="7"/>
        <v>0.35184984409554626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0.19951235434485609</v>
      </c>
      <c r="Y7">
        <f t="shared" si="9"/>
        <v>0.17635516806985249</v>
      </c>
      <c r="Z7">
        <f t="shared" si="10"/>
        <v>0.1580145837843478</v>
      </c>
      <c r="AA7">
        <f t="shared" si="11"/>
        <v>0.14312941162637377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0.19951235434485609</v>
      </c>
      <c r="AP7">
        <f t="shared" si="4"/>
        <v>0.17635516806985249</v>
      </c>
      <c r="AQ7">
        <f t="shared" si="4"/>
        <v>0.1580145837843478</v>
      </c>
      <c r="AR7">
        <f t="shared" si="4"/>
        <v>0.14312941162637377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3.4793212446092483E-3</v>
      </c>
      <c r="BG7">
        <f t="shared" si="25"/>
        <v>1.1129542625735576E-6</v>
      </c>
      <c r="BH7">
        <f t="shared" si="5"/>
        <v>3.0597051107102446E-3</v>
      </c>
      <c r="BI7">
        <f t="shared" si="5"/>
        <v>4.7375257485554505E-3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0.29564971922377592</v>
      </c>
      <c r="BX7">
        <f t="shared" si="6"/>
        <v>5.9820559055167874E-3</v>
      </c>
      <c r="BY7">
        <f t="shared" si="6"/>
        <v>0.35006010153364103</v>
      </c>
      <c r="BZ7">
        <f t="shared" si="6"/>
        <v>0.48089128400129388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0.29564971922377592</v>
      </c>
      <c r="CO7">
        <f t="shared" si="7"/>
        <v>5.9820559055167874E-3</v>
      </c>
      <c r="CP7">
        <f t="shared" si="7"/>
        <v>0.35006010153364103</v>
      </c>
      <c r="CQ7">
        <f t="shared" si="7"/>
        <v>0.48089128400129388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0.11112799646895455</v>
      </c>
      <c r="Y8">
        <f t="shared" si="9"/>
        <v>0.10355411262404697</v>
      </c>
      <c r="Z8">
        <f t="shared" si="10"/>
        <v>9.6946746181298074E-2</v>
      </c>
      <c r="AA8">
        <f t="shared" si="11"/>
        <v>9.1131985133440299E-2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0.11112799646895455</v>
      </c>
      <c r="AP8">
        <f t="shared" si="4"/>
        <v>0.10355411262404697</v>
      </c>
      <c r="AQ8">
        <f t="shared" si="4"/>
        <v>9.6946746181298074E-2</v>
      </c>
      <c r="AR8">
        <f t="shared" si="4"/>
        <v>9.1131985133440299E-2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2.3593405242337659E-3</v>
      </c>
      <c r="BG8">
        <f t="shared" si="25"/>
        <v>1.0928148270766397E-4</v>
      </c>
      <c r="BH8">
        <f t="shared" si="5"/>
        <v>1.673722388414041E-3</v>
      </c>
      <c r="BI8">
        <f t="shared" si="5"/>
        <v>3.2091348644929306E-3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0.43709096472717635</v>
      </c>
      <c r="BX8">
        <f t="shared" si="6"/>
        <v>0.10094991042798562</v>
      </c>
      <c r="BY8">
        <f t="shared" si="6"/>
        <v>0.42199613688533077</v>
      </c>
      <c r="BZ8">
        <f t="shared" si="6"/>
        <v>0.62161738746063566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0.43709096472717635</v>
      </c>
      <c r="CO8">
        <f t="shared" si="7"/>
        <v>0.10094991042798562</v>
      </c>
      <c r="CP8">
        <f t="shared" si="7"/>
        <v>0.42199613688533077</v>
      </c>
      <c r="CQ8">
        <f t="shared" si="7"/>
        <v>0.62161738746063566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4.0014714091051486E-2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4.189454086663301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0.70202507732478026</v>
      </c>
      <c r="AP20">
        <f t="shared" ref="AP20:BD34" si="30">IFERROR(Y4, NA())</f>
        <v>0.4801678753152927</v>
      </c>
      <c r="AQ20">
        <f t="shared" si="30"/>
        <v>0.36486238272693627</v>
      </c>
      <c r="AR20">
        <f t="shared" si="30"/>
        <v>0.29421163823537388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0.66120074054482947</v>
      </c>
      <c r="BF20">
        <f t="shared" ref="BF20:BF34" si="32">IFERROR(AP52,NA())</f>
        <v>0.49079754601226994</v>
      </c>
      <c r="BG20">
        <f t="shared" ref="BG20:BG34" si="33">IFERROR(AQ52,NA())</f>
        <v>0.42640286542725564</v>
      </c>
      <c r="BH20">
        <f t="shared" ref="BH20:BH34" si="34">IFERROR(AR52,NA())</f>
        <v>0.33898305084745761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0.66120074054482947</v>
      </c>
      <c r="X21">
        <f>IFERROR(W21, NA())</f>
        <v>0.66120074054482947</v>
      </c>
      <c r="Y21">
        <f>AO20</f>
        <v>0.70202507732478026</v>
      </c>
      <c r="AA21">
        <f t="shared" ref="AA21:AA35" si="49">X4-C4</f>
        <v>4.0824336779950787E-2</v>
      </c>
      <c r="AB21">
        <f>IFERROR(AA21,"")</f>
        <v>4.0824336779950787E-2</v>
      </c>
      <c r="AC21">
        <v>3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0.54851876230331698</v>
      </c>
      <c r="AP21">
        <f t="shared" si="30"/>
        <v>0.40302330055666641</v>
      </c>
      <c r="AQ21">
        <f t="shared" si="30"/>
        <v>0.31853214867945434</v>
      </c>
      <c r="AR21">
        <f t="shared" si="30"/>
        <v>0.26332732753520183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2"/>
        <v>0.40899795501022496</v>
      </c>
      <c r="BG21">
        <f t="shared" si="33"/>
        <v>0.3296956908773202</v>
      </c>
      <c r="BH21">
        <f t="shared" si="34"/>
        <v>0.19829859802891192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0.57260650480989461</v>
      </c>
      <c r="X22">
        <f>IFERROR(W22, NA())</f>
        <v>0.57260650480989461</v>
      </c>
      <c r="Y22">
        <f t="shared" ref="Y22:Y34" si="53">AO21</f>
        <v>0.54851876230331698</v>
      </c>
      <c r="AA22">
        <f t="shared" si="49"/>
        <v>-2.4087742506577636E-2</v>
      </c>
      <c r="AB22">
        <f t="shared" ref="AB22:AB85" si="54">IFERROR(AA22,"")</f>
        <v>-2.4087742506577636E-2</v>
      </c>
      <c r="AC22">
        <v>3</v>
      </c>
      <c r="AM22">
        <f t="shared" si="29"/>
        <v>0.25</v>
      </c>
      <c r="AN22">
        <f t="shared" si="50"/>
        <v>0.25</v>
      </c>
      <c r="AO22">
        <f t="shared" si="51"/>
        <v>0.33123384500201963</v>
      </c>
      <c r="AP22">
        <f t="shared" si="30"/>
        <v>0.27194829528493375</v>
      </c>
      <c r="AQ22">
        <f t="shared" si="30"/>
        <v>0.23066326719512933</v>
      </c>
      <c r="AR22">
        <f t="shared" si="30"/>
        <v>0.20026120344648993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2"/>
        <v>0.29489826010026543</v>
      </c>
      <c r="BG22">
        <f t="shared" si="33"/>
        <v>0.1924001924001924</v>
      </c>
      <c r="BH22">
        <f t="shared" si="34"/>
        <v>0.12979933023545598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0.37470023980815348</v>
      </c>
      <c r="X23">
        <f>IFERROR(W23, NA())</f>
        <v>0.37470023980815348</v>
      </c>
      <c r="Y23">
        <f t="shared" si="53"/>
        <v>0.33123384500201963</v>
      </c>
      <c r="AA23">
        <f t="shared" si="49"/>
        <v>-4.3466394806133846E-2</v>
      </c>
      <c r="AB23">
        <f t="shared" si="54"/>
        <v>-4.3466394806133846E-2</v>
      </c>
      <c r="AC23">
        <v>3</v>
      </c>
      <c r="AM23">
        <f t="shared" si="29"/>
        <v>0.125</v>
      </c>
      <c r="AN23">
        <f t="shared" si="50"/>
        <v>0.125</v>
      </c>
      <c r="AO23">
        <f t="shared" si="51"/>
        <v>0.19951235434485609</v>
      </c>
      <c r="AP23">
        <f t="shared" si="30"/>
        <v>0.17635516806985249</v>
      </c>
      <c r="AQ23">
        <f t="shared" si="30"/>
        <v>0.1580145837843478</v>
      </c>
      <c r="AR23">
        <f t="shared" si="30"/>
        <v>0.14312941162637377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2"/>
        <v>0.17530020159523182</v>
      </c>
      <c r="BG23">
        <f t="shared" si="33"/>
        <v>0.10269998254100297</v>
      </c>
      <c r="BH23">
        <f t="shared" si="34"/>
        <v>7.4299725091017163E-2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0.25849812588858728</v>
      </c>
      <c r="X24">
        <f>IFERROR(W24, NA())</f>
        <v>0.25849812588858728</v>
      </c>
      <c r="Y24">
        <f t="shared" si="53"/>
        <v>0.19951235434485609</v>
      </c>
      <c r="AA24">
        <f t="shared" si="49"/>
        <v>-5.8985771543731191E-2</v>
      </c>
      <c r="AB24">
        <f t="shared" si="54"/>
        <v>-5.8985771543731191E-2</v>
      </c>
      <c r="AC24">
        <v>3</v>
      </c>
      <c r="AM24">
        <f t="shared" si="29"/>
        <v>6.25E-2</v>
      </c>
      <c r="AN24">
        <f t="shared" si="50"/>
        <v>6.25E-2</v>
      </c>
      <c r="AO24">
        <f t="shared" si="51"/>
        <v>0.11112799646895455</v>
      </c>
      <c r="AP24">
        <f t="shared" si="30"/>
        <v>0.10355411262404697</v>
      </c>
      <c r="AQ24">
        <f t="shared" si="30"/>
        <v>9.6946746181298074E-2</v>
      </c>
      <c r="AR24">
        <f t="shared" si="30"/>
        <v>9.1131985133440299E-2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2"/>
        <v>9.3100334230199894E-2</v>
      </c>
      <c r="BG24">
        <f t="shared" si="33"/>
        <v>5.6035593809187594E-2</v>
      </c>
      <c r="BH24">
        <f t="shared" si="34"/>
        <v>3.4482758620689655E-2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0.15970103965376814</v>
      </c>
      <c r="X25">
        <f t="shared" ref="X25:X88" si="58">IFERROR(W25, NA())</f>
        <v>0.15970103965376814</v>
      </c>
      <c r="Y25">
        <f t="shared" si="53"/>
        <v>0.11112799646895455</v>
      </c>
      <c r="AA25">
        <f t="shared" si="49"/>
        <v>-4.8573043184813591E-2</v>
      </c>
      <c r="AB25">
        <f t="shared" si="54"/>
        <v>-4.8573043184813591E-2</v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0.49079754601226994</v>
      </c>
      <c r="X36">
        <f t="shared" si="58"/>
        <v>0.49079754601226994</v>
      </c>
      <c r="Y36">
        <f>AP20</f>
        <v>0.4801678753152927</v>
      </c>
      <c r="AA36">
        <f t="shared" ref="AA36:AA50" si="69">Y4-D4</f>
        <v>-1.0629670696977234E-2</v>
      </c>
      <c r="AB36">
        <f t="shared" si="54"/>
        <v>-1.0629670696977234E-2</v>
      </c>
      <c r="AC36">
        <v>3</v>
      </c>
      <c r="AN36">
        <f t="shared" ref="AN36:AN50" si="70">1/AN20</f>
        <v>0.8</v>
      </c>
      <c r="AO36">
        <f t="shared" ref="AO36:BT44" si="71">1/AO20</f>
        <v>1.424450539303693</v>
      </c>
      <c r="AP36">
        <f t="shared" si="71"/>
        <v>2.0826049625734955</v>
      </c>
      <c r="AQ36">
        <f t="shared" si="71"/>
        <v>2.7407593858432975</v>
      </c>
      <c r="AR36">
        <f t="shared" si="71"/>
        <v>3.3989138091130999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1.5124</v>
      </c>
      <c r="BF36">
        <f t="shared" si="71"/>
        <v>2.0375000000000001</v>
      </c>
      <c r="BG36">
        <f t="shared" si="71"/>
        <v>2.3452000000000002</v>
      </c>
      <c r="BH36">
        <f t="shared" si="71"/>
        <v>2.95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0.40899795501022496</v>
      </c>
      <c r="X37">
        <f t="shared" si="58"/>
        <v>0.40899795501022496</v>
      </c>
      <c r="Y37">
        <f t="shared" ref="Y37:Y49" si="72">AP21</f>
        <v>0.40302330055666641</v>
      </c>
      <c r="AA37">
        <f t="shared" si="69"/>
        <v>-5.9746544535585477E-3</v>
      </c>
      <c r="AB37">
        <f t="shared" si="54"/>
        <v>-5.9746544535585477E-3</v>
      </c>
      <c r="AC37">
        <v>3</v>
      </c>
      <c r="AN37">
        <f t="shared" si="70"/>
        <v>1.6</v>
      </c>
      <c r="AO37">
        <f t="shared" ref="AO37:BC37" si="73">1/AO21</f>
        <v>1.8230916948051912</v>
      </c>
      <c r="AP37">
        <f t="shared" si="73"/>
        <v>2.4812461180749938</v>
      </c>
      <c r="AQ37">
        <f t="shared" si="73"/>
        <v>3.1394005413447958</v>
      </c>
      <c r="AR37">
        <f t="shared" si="73"/>
        <v>3.7975549646145978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1.7464000000000002</v>
      </c>
      <c r="BF37">
        <f t="shared" si="71"/>
        <v>2.4449999999999998</v>
      </c>
      <c r="BG37">
        <f t="shared" si="71"/>
        <v>3.0331000000000001</v>
      </c>
      <c r="BH37">
        <f t="shared" si="71"/>
        <v>5.0429000000000004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0.29489826010026543</v>
      </c>
      <c r="X38">
        <f t="shared" si="58"/>
        <v>0.29489826010026543</v>
      </c>
      <c r="Y38">
        <f t="shared" si="72"/>
        <v>0.27194829528493375</v>
      </c>
      <c r="AA38">
        <f t="shared" si="69"/>
        <v>-2.294996481533168E-2</v>
      </c>
      <c r="AB38">
        <f t="shared" si="54"/>
        <v>-2.294996481533168E-2</v>
      </c>
      <c r="AC38">
        <v>3</v>
      </c>
      <c r="AN38">
        <f t="shared" si="70"/>
        <v>4</v>
      </c>
      <c r="AO38">
        <f t="shared" si="71"/>
        <v>3.0190151613096865</v>
      </c>
      <c r="AP38">
        <f t="shared" si="71"/>
        <v>3.6771695845794889</v>
      </c>
      <c r="AQ38">
        <f t="shared" si="71"/>
        <v>4.335324007849291</v>
      </c>
      <c r="AR38">
        <f t="shared" si="71"/>
        <v>4.993478431119093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2.6688000000000001</v>
      </c>
      <c r="BF38">
        <f t="shared" si="71"/>
        <v>3.3909999999999996</v>
      </c>
      <c r="BG38">
        <f t="shared" si="71"/>
        <v>5.1974999999999998</v>
      </c>
      <c r="BH38">
        <f t="shared" si="71"/>
        <v>7.7042000000000002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0.17530020159523182</v>
      </c>
      <c r="X39">
        <f t="shared" si="58"/>
        <v>0.17530020159523182</v>
      </c>
      <c r="Y39">
        <f t="shared" si="72"/>
        <v>0.17635516806985249</v>
      </c>
      <c r="AA39">
        <f t="shared" si="69"/>
        <v>1.0549664746206666E-3</v>
      </c>
      <c r="AB39">
        <f t="shared" si="54"/>
        <v>1.0549664746206666E-3</v>
      </c>
      <c r="AC39">
        <v>3</v>
      </c>
      <c r="AN39">
        <f t="shared" si="70"/>
        <v>8</v>
      </c>
      <c r="AO39">
        <f t="shared" si="71"/>
        <v>5.0122209388171779</v>
      </c>
      <c r="AP39">
        <f t="shared" si="71"/>
        <v>5.6703753620869799</v>
      </c>
      <c r="AQ39">
        <f t="shared" si="71"/>
        <v>6.3285297853567837</v>
      </c>
      <c r="AR39">
        <f t="shared" si="71"/>
        <v>6.9866842086265857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3.8685000000000005</v>
      </c>
      <c r="BF39">
        <f t="shared" si="71"/>
        <v>5.7045000000000003</v>
      </c>
      <c r="BG39">
        <f t="shared" si="71"/>
        <v>9.7370999999999999</v>
      </c>
      <c r="BH39">
        <f t="shared" si="71"/>
        <v>13.459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9.3100334230199894E-2</v>
      </c>
      <c r="X40">
        <f t="shared" si="58"/>
        <v>9.3100334230199894E-2</v>
      </c>
      <c r="Y40">
        <f t="shared" si="72"/>
        <v>0.10355411262404697</v>
      </c>
      <c r="AA40">
        <f t="shared" si="69"/>
        <v>1.0453778393847077E-2</v>
      </c>
      <c r="AB40">
        <f t="shared" si="54"/>
        <v>1.0453778393847077E-2</v>
      </c>
      <c r="AC40">
        <v>3</v>
      </c>
      <c r="AN40">
        <f t="shared" si="70"/>
        <v>16</v>
      </c>
      <c r="AO40">
        <f t="shared" si="71"/>
        <v>8.9986324938321598</v>
      </c>
      <c r="AP40">
        <f t="shared" si="71"/>
        <v>9.6567869171019627</v>
      </c>
      <c r="AQ40">
        <f t="shared" si="71"/>
        <v>10.314941340371764</v>
      </c>
      <c r="AR40">
        <f t="shared" si="71"/>
        <v>10.973095763641567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6.2617000000000003</v>
      </c>
      <c r="BF40">
        <f t="shared" si="71"/>
        <v>10.741099999999999</v>
      </c>
      <c r="BG40">
        <f t="shared" si="71"/>
        <v>17.845800000000001</v>
      </c>
      <c r="BH40">
        <f t="shared" si="71"/>
        <v>29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0.42640286542725564</v>
      </c>
      <c r="X51">
        <f t="shared" si="58"/>
        <v>0.42640286542725564</v>
      </c>
      <c r="Y51">
        <f>AQ20</f>
        <v>0.36486238272693627</v>
      </c>
      <c r="AA51">
        <f t="shared" ref="AA51:AA65" si="75">Z4-E4</f>
        <v>-6.1540482700319366E-2</v>
      </c>
      <c r="AB51">
        <f t="shared" si="54"/>
        <v>-6.1540482700319366E-2</v>
      </c>
      <c r="AC51">
        <v>3</v>
      </c>
    </row>
    <row r="52" spans="23:72">
      <c r="W52">
        <f t="shared" ref="W52:W65" si="76">E5*E21</f>
        <v>0.3296956908773202</v>
      </c>
      <c r="X52">
        <f t="shared" si="58"/>
        <v>0.3296956908773202</v>
      </c>
      <c r="Y52">
        <f t="shared" ref="Y52:Y65" si="77">AQ21</f>
        <v>0.31853214867945434</v>
      </c>
      <c r="AA52">
        <f t="shared" si="75"/>
        <v>-1.1163542197865861E-2</v>
      </c>
      <c r="AB52">
        <f t="shared" si="54"/>
        <v>-1.1163542197865861E-2</v>
      </c>
      <c r="AC52">
        <v>3</v>
      </c>
      <c r="AO52">
        <f t="shared" ref="AO52:AO66" si="78">C4*C20</f>
        <v>0.66120074054482947</v>
      </c>
      <c r="AP52">
        <f t="shared" ref="AP52:AP66" si="79">D4*D20</f>
        <v>0.49079754601226994</v>
      </c>
      <c r="AQ52">
        <f t="shared" ref="AQ52:AQ66" si="80">E4*E20</f>
        <v>0.42640286542725564</v>
      </c>
      <c r="AR52">
        <f t="shared" ref="AR52:AR66" si="81">F4*F20</f>
        <v>0.33898305084745761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0.1924001924001924</v>
      </c>
      <c r="X53">
        <f t="shared" si="58"/>
        <v>0.1924001924001924</v>
      </c>
      <c r="Y53">
        <f t="shared" si="77"/>
        <v>0.23066326719512933</v>
      </c>
      <c r="AA53">
        <f t="shared" si="75"/>
        <v>3.826307479493693E-2</v>
      </c>
      <c r="AB53">
        <f t="shared" si="54"/>
        <v>3.826307479493693E-2</v>
      </c>
      <c r="AC53">
        <v>3</v>
      </c>
      <c r="AO53">
        <f t="shared" si="78"/>
        <v>0.57260650480989461</v>
      </c>
      <c r="AP53">
        <f t="shared" si="79"/>
        <v>0.40899795501022496</v>
      </c>
      <c r="AQ53">
        <f t="shared" si="80"/>
        <v>0.3296956908773202</v>
      </c>
      <c r="AR53">
        <f t="shared" si="81"/>
        <v>0.19829859802891192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0.10269998254100297</v>
      </c>
      <c r="X54">
        <f t="shared" si="58"/>
        <v>0.10269998254100297</v>
      </c>
      <c r="Y54">
        <f t="shared" si="77"/>
        <v>0.1580145837843478</v>
      </c>
      <c r="AA54">
        <f t="shared" si="75"/>
        <v>5.5314601243344821E-2</v>
      </c>
      <c r="AB54">
        <f t="shared" si="54"/>
        <v>5.5314601243344821E-2</v>
      </c>
      <c r="AC54">
        <v>3</v>
      </c>
      <c r="AO54">
        <f t="shared" si="78"/>
        <v>0.37470023980815348</v>
      </c>
      <c r="AP54">
        <f t="shared" si="79"/>
        <v>0.29489826010026543</v>
      </c>
      <c r="AQ54">
        <f t="shared" si="80"/>
        <v>0.1924001924001924</v>
      </c>
      <c r="AR54">
        <f t="shared" si="81"/>
        <v>0.12979933023545598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5.6035593809187594E-2</v>
      </c>
      <c r="X55">
        <f t="shared" si="58"/>
        <v>5.6035593809187594E-2</v>
      </c>
      <c r="Y55">
        <f t="shared" si="77"/>
        <v>9.6946746181298074E-2</v>
      </c>
      <c r="AA55">
        <f t="shared" si="75"/>
        <v>4.0911152372110481E-2</v>
      </c>
      <c r="AB55">
        <f t="shared" si="54"/>
        <v>4.0911152372110481E-2</v>
      </c>
      <c r="AC55">
        <v>3</v>
      </c>
      <c r="AO55">
        <f t="shared" si="78"/>
        <v>0.25849812588858728</v>
      </c>
      <c r="AP55">
        <f t="shared" si="79"/>
        <v>0.17530020159523182</v>
      </c>
      <c r="AQ55">
        <f t="shared" si="80"/>
        <v>0.10269998254100297</v>
      </c>
      <c r="AR55">
        <f t="shared" si="81"/>
        <v>7.4299725091017163E-2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>
        <f t="shared" si="78"/>
        <v>0.15970103965376814</v>
      </c>
      <c r="AP56">
        <f t="shared" si="79"/>
        <v>9.3100334230199894E-2</v>
      </c>
      <c r="AQ56">
        <f t="shared" si="80"/>
        <v>5.6035593809187594E-2</v>
      </c>
      <c r="AR56">
        <f t="shared" si="81"/>
        <v>3.4482758620689655E-2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0.33898305084745761</v>
      </c>
      <c r="X66">
        <f t="shared" si="58"/>
        <v>0.33898305084745761</v>
      </c>
      <c r="Y66">
        <f>AR20</f>
        <v>0.29421163823537388</v>
      </c>
      <c r="AA66">
        <f t="shared" ref="AA66:AA80" si="94">AA4-F4</f>
        <v>-4.4771412612083727E-2</v>
      </c>
      <c r="AB66">
        <f t="shared" si="54"/>
        <v>-4.4771412612083727E-2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0.19829859802891192</v>
      </c>
      <c r="X67">
        <f t="shared" si="58"/>
        <v>0.19829859802891192</v>
      </c>
      <c r="Y67">
        <f t="shared" ref="Y67:Y80" si="96">AR21</f>
        <v>0.26332732753520183</v>
      </c>
      <c r="AA67">
        <f t="shared" si="94"/>
        <v>6.5028729506289906E-2</v>
      </c>
      <c r="AB67">
        <f t="shared" si="54"/>
        <v>6.5028729506289906E-2</v>
      </c>
      <c r="AC67">
        <v>3</v>
      </c>
    </row>
    <row r="68" spans="23:74" ht="15" thickBot="1">
      <c r="W68">
        <f t="shared" si="95"/>
        <v>0.12979933023545598</v>
      </c>
      <c r="X68">
        <f t="shared" si="58"/>
        <v>0.12979933023545598</v>
      </c>
      <c r="Y68">
        <f t="shared" si="96"/>
        <v>0.20026120344648993</v>
      </c>
      <c r="AA68">
        <f t="shared" si="94"/>
        <v>7.0461873211033949E-2</v>
      </c>
      <c r="AB68">
        <f t="shared" si="54"/>
        <v>7.0461873211033949E-2</v>
      </c>
      <c r="AC68">
        <v>3</v>
      </c>
      <c r="AO68" t="s">
        <v>103</v>
      </c>
      <c r="AP68" s="75">
        <f>C3</f>
        <v>0</v>
      </c>
      <c r="AQ68" s="75">
        <f t="shared" ref="AQ68:AV68" si="97">D3</f>
        <v>0.05</v>
      </c>
      <c r="AR68" s="75">
        <f t="shared" si="97"/>
        <v>0.1</v>
      </c>
      <c r="AS68" s="75">
        <f t="shared" si="97"/>
        <v>0.15</v>
      </c>
      <c r="AT68" s="75">
        <f t="shared" si="97"/>
        <v>0</v>
      </c>
      <c r="AU68" s="75">
        <f t="shared" si="97"/>
        <v>0</v>
      </c>
      <c r="AV68" s="75">
        <f t="shared" si="97"/>
        <v>0</v>
      </c>
      <c r="AW68" s="75">
        <f t="shared" ref="AW68" si="98">J3</f>
        <v>0</v>
      </c>
      <c r="AX68" s="75">
        <f t="shared" ref="AX68" si="99">K3</f>
        <v>0</v>
      </c>
      <c r="AY68" s="75">
        <f t="shared" ref="AY68" si="100">L3</f>
        <v>0</v>
      </c>
      <c r="AZ68" s="75">
        <f t="shared" ref="AZ68" si="101">M3</f>
        <v>0</v>
      </c>
      <c r="BA68" s="75">
        <f t="shared" ref="BA68" si="102">N3</f>
        <v>0</v>
      </c>
      <c r="BB68" s="75">
        <f t="shared" ref="BB68" si="103">O3</f>
        <v>0</v>
      </c>
      <c r="BC68" s="75">
        <f t="shared" ref="BC68" si="104">P3</f>
        <v>0</v>
      </c>
      <c r="BD68" s="75">
        <f t="shared" ref="BD68" si="105">Q3</f>
        <v>0</v>
      </c>
      <c r="BE68" s="75">
        <f t="shared" ref="BE68" si="106">R3</f>
        <v>0</v>
      </c>
      <c r="BF68" s="75">
        <f t="shared" ref="BF68:BU68" si="107">AP68</f>
        <v>0</v>
      </c>
      <c r="BG68" s="75">
        <f t="shared" si="107"/>
        <v>0.05</v>
      </c>
      <c r="BH68" s="75">
        <f t="shared" si="107"/>
        <v>0.1</v>
      </c>
      <c r="BI68" s="75">
        <f t="shared" si="107"/>
        <v>0.15</v>
      </c>
      <c r="BJ68" s="75">
        <f t="shared" si="107"/>
        <v>0</v>
      </c>
      <c r="BK68" s="75">
        <f t="shared" si="107"/>
        <v>0</v>
      </c>
      <c r="BL68" s="75">
        <f t="shared" si="107"/>
        <v>0</v>
      </c>
      <c r="BM68" s="75">
        <f t="shared" si="107"/>
        <v>0</v>
      </c>
      <c r="BN68" s="75">
        <f t="shared" si="107"/>
        <v>0</v>
      </c>
      <c r="BO68" s="75">
        <f t="shared" si="107"/>
        <v>0</v>
      </c>
      <c r="BP68" s="75">
        <f t="shared" si="107"/>
        <v>0</v>
      </c>
      <c r="BQ68" s="75">
        <f t="shared" si="107"/>
        <v>0</v>
      </c>
      <c r="BR68" s="75">
        <f t="shared" si="107"/>
        <v>0</v>
      </c>
      <c r="BS68" s="75">
        <f t="shared" si="107"/>
        <v>0</v>
      </c>
      <c r="BT68" s="75">
        <f t="shared" si="107"/>
        <v>0</v>
      </c>
      <c r="BU68" s="75">
        <f t="shared" si="107"/>
        <v>0</v>
      </c>
    </row>
    <row r="69" spans="23:74">
      <c r="W69">
        <f t="shared" si="95"/>
        <v>7.4299725091017163E-2</v>
      </c>
      <c r="X69">
        <f t="shared" si="58"/>
        <v>7.4299725091017163E-2</v>
      </c>
      <c r="Y69">
        <f t="shared" si="96"/>
        <v>0.14312941162637377</v>
      </c>
      <c r="AA69">
        <f t="shared" si="94"/>
        <v>6.8829686535356607E-2</v>
      </c>
      <c r="AB69">
        <f t="shared" si="54"/>
        <v>6.8829686535356607E-2</v>
      </c>
      <c r="AC69">
        <v>3</v>
      </c>
      <c r="AN69">
        <v>1</v>
      </c>
      <c r="AO69">
        <f>AN36</f>
        <v>0.8</v>
      </c>
      <c r="AP69">
        <f t="shared" ref="AP69:BU77" si="108">AO36</f>
        <v>1.424450539303693</v>
      </c>
      <c r="AQ69">
        <f t="shared" si="108"/>
        <v>2.0826049625734955</v>
      </c>
      <c r="AR69">
        <f t="shared" si="108"/>
        <v>2.7407593858432975</v>
      </c>
      <c r="AS69">
        <f t="shared" si="108"/>
        <v>3.3989138091130999</v>
      </c>
      <c r="AT69" t="e">
        <f t="shared" si="108"/>
        <v>#N/A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1.5124</v>
      </c>
      <c r="BG69">
        <f t="shared" si="108"/>
        <v>2.0375000000000001</v>
      </c>
      <c r="BH69">
        <f t="shared" si="108"/>
        <v>2.3452000000000002</v>
      </c>
      <c r="BI69">
        <f t="shared" si="108"/>
        <v>2.95</v>
      </c>
      <c r="BJ69" t="e">
        <f t="shared" si="108"/>
        <v>#N/A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3.4482758620689655E-2</v>
      </c>
      <c r="X70">
        <f t="shared" si="58"/>
        <v>3.4482758620689655E-2</v>
      </c>
      <c r="Y70">
        <f t="shared" si="96"/>
        <v>9.1131985133440299E-2</v>
      </c>
      <c r="AA70">
        <f t="shared" si="94"/>
        <v>5.6649226512750644E-2</v>
      </c>
      <c r="AB70">
        <f t="shared" si="54"/>
        <v>5.6649226512750644E-2</v>
      </c>
      <c r="AC70">
        <v>3</v>
      </c>
      <c r="AN70">
        <v>2</v>
      </c>
      <c r="AO70">
        <f t="shared" ref="AO70:BD83" si="109">AN37</f>
        <v>1.6</v>
      </c>
      <c r="AP70">
        <f t="shared" si="109"/>
        <v>1.8230916948051912</v>
      </c>
      <c r="AQ70">
        <f t="shared" si="109"/>
        <v>2.4812461180749938</v>
      </c>
      <c r="AR70">
        <f t="shared" si="109"/>
        <v>3.1394005413447958</v>
      </c>
      <c r="AS70">
        <f t="shared" si="109"/>
        <v>3.7975549646145978</v>
      </c>
      <c r="AT70" t="e">
        <f t="shared" si="109"/>
        <v>#N/A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1.7464000000000002</v>
      </c>
      <c r="BG70">
        <f t="shared" si="108"/>
        <v>2.4449999999999998</v>
      </c>
      <c r="BH70">
        <f t="shared" si="108"/>
        <v>3.0331000000000001</v>
      </c>
      <c r="BI70">
        <f t="shared" si="108"/>
        <v>5.0429000000000004</v>
      </c>
      <c r="BJ70" t="e">
        <f t="shared" si="108"/>
        <v>#N/A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  <c r="AN71">
        <v>3</v>
      </c>
      <c r="AO71">
        <f t="shared" si="109"/>
        <v>4</v>
      </c>
      <c r="AP71">
        <f t="shared" si="108"/>
        <v>3.0190151613096865</v>
      </c>
      <c r="AQ71">
        <f t="shared" si="108"/>
        <v>3.6771695845794889</v>
      </c>
      <c r="AR71">
        <f t="shared" si="108"/>
        <v>4.335324007849291</v>
      </c>
      <c r="AS71">
        <f t="shared" si="108"/>
        <v>4.993478431119093</v>
      </c>
      <c r="AT71" t="e">
        <f t="shared" si="108"/>
        <v>#N/A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2.6688000000000001</v>
      </c>
      <c r="BG71">
        <f t="shared" si="108"/>
        <v>3.3909999999999996</v>
      </c>
      <c r="BH71">
        <f t="shared" si="108"/>
        <v>5.1974999999999998</v>
      </c>
      <c r="BI71">
        <f t="shared" si="108"/>
        <v>7.7042000000000002</v>
      </c>
      <c r="BJ71" t="e">
        <f t="shared" si="108"/>
        <v>#N/A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9"/>
        <v>8</v>
      </c>
      <c r="AP72">
        <f t="shared" si="108"/>
        <v>5.0122209388171779</v>
      </c>
      <c r="AQ72">
        <f t="shared" si="108"/>
        <v>5.6703753620869799</v>
      </c>
      <c r="AR72">
        <f t="shared" si="108"/>
        <v>6.3285297853567837</v>
      </c>
      <c r="AS72">
        <f t="shared" si="108"/>
        <v>6.9866842086265857</v>
      </c>
      <c r="AT72" t="e">
        <f t="shared" si="108"/>
        <v>#N/A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3.8685000000000005</v>
      </c>
      <c r="BG72">
        <f t="shared" si="108"/>
        <v>5.7045000000000003</v>
      </c>
      <c r="BH72">
        <f t="shared" si="108"/>
        <v>9.7370999999999999</v>
      </c>
      <c r="BI72">
        <f t="shared" si="108"/>
        <v>13.459</v>
      </c>
      <c r="BJ72" t="e">
        <f t="shared" si="108"/>
        <v>#N/A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>
        <f t="shared" si="109"/>
        <v>16</v>
      </c>
      <c r="AP73">
        <f t="shared" si="108"/>
        <v>8.9986324938321598</v>
      </c>
      <c r="AQ73">
        <f t="shared" si="108"/>
        <v>9.6567869171019627</v>
      </c>
      <c r="AR73">
        <f t="shared" si="108"/>
        <v>10.314941340371764</v>
      </c>
      <c r="AS73">
        <f t="shared" si="108"/>
        <v>10.973095763641567</v>
      </c>
      <c r="AT73" t="e">
        <f t="shared" si="108"/>
        <v>#N/A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6.2617000000000003</v>
      </c>
      <c r="BG73">
        <f t="shared" si="108"/>
        <v>10.741099999999999</v>
      </c>
      <c r="BH73">
        <f t="shared" si="108"/>
        <v>17.845800000000001</v>
      </c>
      <c r="BI73">
        <f t="shared" si="108"/>
        <v>29</v>
      </c>
      <c r="BJ73" t="e">
        <f t="shared" si="108"/>
        <v>#N/A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 t="e">
        <f t="shared" si="109"/>
        <v>#N/A</v>
      </c>
      <c r="AP74" t="e">
        <f t="shared" si="108"/>
        <v>#N/A</v>
      </c>
      <c r="AQ74" t="e">
        <f t="shared" si="108"/>
        <v>#N/A</v>
      </c>
      <c r="AR74" t="e">
        <f t="shared" si="108"/>
        <v>#N/A</v>
      </c>
      <c r="AS74" t="e">
        <f t="shared" si="108"/>
        <v>#N/A</v>
      </c>
      <c r="AT74" t="e">
        <f t="shared" si="108"/>
        <v>#N/A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 t="e">
        <f t="shared" si="108"/>
        <v>#N/A</v>
      </c>
      <c r="BG74" t="e">
        <f t="shared" si="108"/>
        <v>#N/A</v>
      </c>
      <c r="BH74" t="e">
        <f t="shared" si="108"/>
        <v>#N/A</v>
      </c>
      <c r="BI74" t="e">
        <f t="shared" si="108"/>
        <v>#N/A</v>
      </c>
      <c r="BJ74" t="e">
        <f t="shared" si="108"/>
        <v>#N/A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9"/>
        <v>#N/A</v>
      </c>
      <c r="AP75" t="e">
        <f t="shared" si="108"/>
        <v>#N/A</v>
      </c>
      <c r="AQ75" t="e">
        <f t="shared" si="108"/>
        <v>#N/A</v>
      </c>
      <c r="AR75" t="e">
        <f t="shared" si="108"/>
        <v>#N/A</v>
      </c>
      <c r="AS75" t="e">
        <f t="shared" si="108"/>
        <v>#N/A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 t="e">
        <f t="shared" si="108"/>
        <v>#N/A</v>
      </c>
      <c r="BG75" t="e">
        <f t="shared" si="108"/>
        <v>#N/A</v>
      </c>
      <c r="BH75" t="e">
        <f t="shared" si="108"/>
        <v>#N/A</v>
      </c>
      <c r="BI75" t="e">
        <f t="shared" si="108"/>
        <v>#N/A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9"/>
        <v>#N/A</v>
      </c>
      <c r="AP76" t="e">
        <f t="shared" si="108"/>
        <v>#N/A</v>
      </c>
      <c r="AQ76" t="e">
        <f t="shared" si="108"/>
        <v>#N/A</v>
      </c>
      <c r="AR76" t="e">
        <f t="shared" si="108"/>
        <v>#N/A</v>
      </c>
      <c r="AS76" t="e">
        <f t="shared" si="108"/>
        <v>#N/A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 t="e">
        <f t="shared" si="108"/>
        <v>#N/A</v>
      </c>
      <c r="BG76" t="e">
        <f t="shared" si="108"/>
        <v>#N/A</v>
      </c>
      <c r="BH76" t="e">
        <f t="shared" si="108"/>
        <v>#N/A</v>
      </c>
      <c r="BI76" t="e">
        <f t="shared" si="108"/>
        <v>#N/A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1">AB4-G4</f>
        <v>#DIV/0!</v>
      </c>
      <c r="AB81" t="str">
        <f t="shared" si="54"/>
        <v/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 t="e">
        <f t="shared" ref="W82:W95" si="112">G5*G21</f>
        <v>#DIV/0!</v>
      </c>
      <c r="X82" t="e">
        <f t="shared" si="58"/>
        <v>#N/A</v>
      </c>
      <c r="Y82" t="e">
        <f t="shared" ref="Y82:Y95" si="113">AS21</f>
        <v>#N/A</v>
      </c>
      <c r="AA82" t="e">
        <f t="shared" si="111"/>
        <v>#DIV/0!</v>
      </c>
      <c r="AB82" t="str">
        <f t="shared" si="54"/>
        <v/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 t="e">
        <f t="shared" si="112"/>
        <v>#DIV/0!</v>
      </c>
      <c r="X83" t="e">
        <f t="shared" si="58"/>
        <v>#N/A</v>
      </c>
      <c r="Y83" t="e">
        <f t="shared" si="113"/>
        <v>#N/A</v>
      </c>
      <c r="AA83" t="e">
        <f t="shared" si="111"/>
        <v>#DIV/0!</v>
      </c>
      <c r="AB83" t="str">
        <f t="shared" si="54"/>
        <v/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 t="e">
        <f t="shared" si="112"/>
        <v>#DIV/0!</v>
      </c>
      <c r="X84" t="e">
        <f t="shared" si="58"/>
        <v>#N/A</v>
      </c>
      <c r="Y84" t="e">
        <f t="shared" si="113"/>
        <v>#N/A</v>
      </c>
      <c r="AA84" t="e">
        <f t="shared" si="111"/>
        <v>#DIV/0!</v>
      </c>
      <c r="AB84" t="str">
        <f t="shared" si="54"/>
        <v/>
      </c>
      <c r="AC84">
        <v>3</v>
      </c>
    </row>
    <row r="85" spans="23:74">
      <c r="W85" t="e">
        <f t="shared" si="112"/>
        <v>#DIV/0!</v>
      </c>
      <c r="X85" t="e">
        <f t="shared" si="58"/>
        <v>#N/A</v>
      </c>
      <c r="Y85" t="e">
        <f t="shared" si="113"/>
        <v>#N/A</v>
      </c>
      <c r="AA85" t="e">
        <f t="shared" si="111"/>
        <v>#DIV/0!</v>
      </c>
      <c r="AB85" t="str">
        <f t="shared" si="54"/>
        <v/>
      </c>
      <c r="AC85">
        <v>3</v>
      </c>
    </row>
    <row r="86" spans="23:74">
      <c r="W86" t="e">
        <f t="shared" si="112"/>
        <v>#DIV/0!</v>
      </c>
      <c r="X86" t="e">
        <f t="shared" si="58"/>
        <v>#N/A</v>
      </c>
      <c r="Y86" t="e">
        <f t="shared" si="113"/>
        <v>#N/A</v>
      </c>
      <c r="AA86" t="e">
        <f t="shared" si="111"/>
        <v>#DIV/0!</v>
      </c>
      <c r="AB86" t="str">
        <f t="shared" ref="AB86:AB149" si="114">IFERROR(AA86,"")</f>
        <v/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#DIV/0!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#DIV/0!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#DIV/0!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#DIV/0!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#DIV/0!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#DIV/0!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7.568461155103531E-3</v>
      </c>
      <c r="BW1" t="s">
        <v>38</v>
      </c>
      <c r="CN1" t="s">
        <v>35</v>
      </c>
      <c r="CQ1" t="s">
        <v>40</v>
      </c>
      <c r="CR1">
        <f>SUM(CN4:DC18)</f>
        <v>1.5358503166701689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0.25651983707467924</v>
      </c>
      <c r="T4">
        <f>'Raw data and fitting summary'!F43</f>
        <v>0.79994306287148798</v>
      </c>
      <c r="U4">
        <f>'Raw data and fitting summary'!H43</f>
        <v>5.4500945031900602E-2</v>
      </c>
      <c r="V4">
        <f>'Raw data and fitting summary'!I43</f>
        <v>0.25139984269834897</v>
      </c>
      <c r="X4">
        <f>($T$4*B4/((B4*(1+$C$3/$V$4))+$S$4*(1+$C$3/$U$4)))*C20</f>
        <v>0.6637342595707173</v>
      </c>
      <c r="Y4">
        <f>($T$4*B4/((B4*(1+$D$3/$V$4))+$S$4*(1+$D$3/$U$4)))*D20</f>
        <v>0.50235991546238956</v>
      </c>
      <c r="Z4">
        <f>($T$4*B4/((B4*(1+$E$3/$V$4))+$S$4*(1+$E$3/$U$4)))*E20</f>
        <v>0.4041086046621058</v>
      </c>
      <c r="AA4">
        <f>($T$4*B4/((B4*(1+$F$3/$V$4))+$S$4*(1+$F$3/$U$4)))*F20</f>
        <v>0.33800228100780694</v>
      </c>
      <c r="AB4" t="e">
        <f>($T$4*B4/((B4*(1+$G$3/$V$4))+$S$4*(1+$G$3/$U$4)))*G20</f>
        <v>#DIV/0!</v>
      </c>
      <c r="AC4" t="e">
        <f>($T$4*B4/((B4*(1+$H$3/$V$4))+$S$4*(1+$H$3/$U$4)))*H20</f>
        <v>#DIV/0!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0.6637342595707173</v>
      </c>
      <c r="AP4">
        <f t="shared" ref="AP4:BD18" si="4">IFERROR(Y4, 0)</f>
        <v>0.50235991546238956</v>
      </c>
      <c r="AQ4">
        <f t="shared" si="4"/>
        <v>0.4041086046621058</v>
      </c>
      <c r="AR4">
        <f t="shared" si="4"/>
        <v>0.33800228100780694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6.4187186545356265E-6</v>
      </c>
      <c r="BG4">
        <f>(D4-AP4)^2</f>
        <v>1.336883873010596E-4</v>
      </c>
      <c r="BH4">
        <f t="shared" ref="BH4:BU18" si="5">(E4-AQ4)^2</f>
        <v>4.9703406306449963E-4</v>
      </c>
      <c r="BI4">
        <f t="shared" si="5"/>
        <v>9.6190947836841034E-7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3.8170683362441361E-3</v>
      </c>
      <c r="BX4">
        <f t="shared" ref="BX4:CL18" si="6">ABS((AP4-D4)/AP4)</f>
        <v>2.301610676774881E-2</v>
      </c>
      <c r="BY4">
        <f t="shared" si="6"/>
        <v>5.516898306036102E-2</v>
      </c>
      <c r="BZ4">
        <f t="shared" si="6"/>
        <v>2.9016663341038863E-3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3.8170683362441361E-3</v>
      </c>
      <c r="CO4">
        <f t="shared" ref="CO4:DC18" si="7">IFERROR(BX4, 0)</f>
        <v>2.301610676774881E-2</v>
      </c>
      <c r="CP4">
        <f t="shared" si="7"/>
        <v>5.516898306036102E-2</v>
      </c>
      <c r="CQ4">
        <f t="shared" si="7"/>
        <v>2.9016663341038863E-3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0.56716184170490169</v>
      </c>
      <c r="Y5">
        <f t="shared" ref="Y5:Y18" si="9">($T$4*B5/((B5*(1+$D$3/$V$4))+$S$4*(1+$D$3/$U$4)))*D21</f>
        <v>0.40282059047667113</v>
      </c>
      <c r="Z5">
        <f t="shared" ref="Z5:Z18" si="10">($T$4*B5/((B5*(1+$E$3/$V$4))+$S$4*(1+$E$3/$U$4)))*E21</f>
        <v>0.31232194392415102</v>
      </c>
      <c r="AA5">
        <f t="shared" ref="AA5:AA18" si="11">($T$4*B5/((B5*(1+$F$3/$V$4))+$S$4*(1+$F$3/$U$4)))*F21</f>
        <v>0.25502696920554863</v>
      </c>
      <c r="AB5" t="e">
        <f t="shared" ref="AB5:AB18" si="12">($T$4*B5/((B5*(1+$G$3/$V$4))+$S$4*(1+$G$3/$U$4)))*G21</f>
        <v>#DIV/0!</v>
      </c>
      <c r="AC5" t="e">
        <f t="shared" ref="AC5:AC18" si="13">($T$4*B5/((B5*(1+$H$3/$V$4))+$S$4*(1+$H$3/$U$4)))*H21</f>
        <v>#DIV/0!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0.56716184170490169</v>
      </c>
      <c r="AP5">
        <f t="shared" si="4"/>
        <v>0.40282059047667113</v>
      </c>
      <c r="AQ5">
        <f t="shared" si="4"/>
        <v>0.31232194392415102</v>
      </c>
      <c r="AR5">
        <f t="shared" si="4"/>
        <v>0.25502696920554863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2.9644356326871139E-5</v>
      </c>
      <c r="BG5">
        <f t="shared" si="25"/>
        <v>3.8159832580408735E-5</v>
      </c>
      <c r="BH5">
        <f t="shared" si="5"/>
        <v>3.0184708319275531E-4</v>
      </c>
      <c r="BI5">
        <f t="shared" si="5"/>
        <v>3.2181080963542661E-3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9.5998403006558684E-3</v>
      </c>
      <c r="BX5">
        <f t="shared" si="6"/>
        <v>1.5335275007277925E-2</v>
      </c>
      <c r="BY5">
        <f t="shared" si="6"/>
        <v>5.5627685761934428E-2</v>
      </c>
      <c r="BZ5">
        <f t="shared" si="6"/>
        <v>0.22244067501313686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9.5998403006558684E-3</v>
      </c>
      <c r="CO5">
        <f t="shared" si="7"/>
        <v>1.5335275007277925E-2</v>
      </c>
      <c r="CP5">
        <f t="shared" si="7"/>
        <v>5.5627685761934428E-2</v>
      </c>
      <c r="CQ5">
        <f t="shared" si="7"/>
        <v>0.22244067501313686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0.39482316600442813</v>
      </c>
      <c r="Y6">
        <f t="shared" si="9"/>
        <v>0.25264232658453972</v>
      </c>
      <c r="Z6">
        <f t="shared" si="10"/>
        <v>0.18575102278802452</v>
      </c>
      <c r="AA6">
        <f t="shared" si="11"/>
        <v>0.14686582600604645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0.39482316600442813</v>
      </c>
      <c r="AP6">
        <f t="shared" si="4"/>
        <v>0.25264232658453972</v>
      </c>
      <c r="AQ6">
        <f t="shared" si="4"/>
        <v>0.18575102278802452</v>
      </c>
      <c r="AR6">
        <f t="shared" si="4"/>
        <v>0.14686582600604645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4.0493215870071651E-4</v>
      </c>
      <c r="BG6">
        <f t="shared" si="25"/>
        <v>1.7855639172854312E-3</v>
      </c>
      <c r="BH6">
        <f t="shared" si="5"/>
        <v>4.4211456531376783E-5</v>
      </c>
      <c r="BI6">
        <f t="shared" si="5"/>
        <v>2.9126527788758233E-4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5.0966933880594437E-2</v>
      </c>
      <c r="BX6">
        <f t="shared" si="6"/>
        <v>0.16725595464141649</v>
      </c>
      <c r="BY6">
        <f t="shared" si="6"/>
        <v>3.5796139974721898E-2</v>
      </c>
      <c r="BZ6">
        <f t="shared" si="6"/>
        <v>0.11620467630017511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5.0966933880594437E-2</v>
      </c>
      <c r="CO6">
        <f t="shared" si="7"/>
        <v>0.16725595464141649</v>
      </c>
      <c r="CP6">
        <f t="shared" si="7"/>
        <v>3.5796139974721898E-2</v>
      </c>
      <c r="CQ6">
        <f t="shared" si="7"/>
        <v>0.11620467630017511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0.26209091413341962</v>
      </c>
      <c r="Y7">
        <f t="shared" si="9"/>
        <v>0.15582112021665659</v>
      </c>
      <c r="Z7">
        <f t="shared" si="10"/>
        <v>0.11086768742260471</v>
      </c>
      <c r="AA7">
        <f t="shared" si="11"/>
        <v>8.604440647963485E-2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0.26209091413341962</v>
      </c>
      <c r="AP7">
        <f t="shared" si="4"/>
        <v>0.15582112021665659</v>
      </c>
      <c r="AQ7">
        <f t="shared" si="4"/>
        <v>0.11086768742260471</v>
      </c>
      <c r="AR7">
        <f t="shared" si="4"/>
        <v>8.604440647963485E-2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1.2908127372205406E-5</v>
      </c>
      <c r="BG7">
        <f t="shared" si="25"/>
        <v>3.7943461135315652E-4</v>
      </c>
      <c r="BH7">
        <f t="shared" si="5"/>
        <v>6.6711403032940794E-5</v>
      </c>
      <c r="BI7">
        <f t="shared" si="5"/>
        <v>1.3793754092014267E-4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1.3708175488309354E-2</v>
      </c>
      <c r="BX7">
        <f t="shared" si="6"/>
        <v>0.1250092500393474</v>
      </c>
      <c r="BY7">
        <f t="shared" si="6"/>
        <v>7.3670742769876049E-2</v>
      </c>
      <c r="BZ7">
        <f t="shared" si="6"/>
        <v>0.13649558256174896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1.3708175488309354E-2</v>
      </c>
      <c r="CO7">
        <f t="shared" si="7"/>
        <v>0.1250092500393474</v>
      </c>
      <c r="CP7">
        <f t="shared" si="7"/>
        <v>7.3670742769876049E-2</v>
      </c>
      <c r="CQ7">
        <f t="shared" si="7"/>
        <v>0.13649558256174896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0.15671891092391332</v>
      </c>
      <c r="Y8">
        <f t="shared" si="9"/>
        <v>8.8210523179666753E-2</v>
      </c>
      <c r="Z8">
        <f t="shared" si="10"/>
        <v>6.137913657222361E-2</v>
      </c>
      <c r="AA8">
        <f t="shared" si="11"/>
        <v>4.7063594122971668E-2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0.15671891092391332</v>
      </c>
      <c r="AP8">
        <f t="shared" si="4"/>
        <v>8.8210523179666753E-2</v>
      </c>
      <c r="AQ8">
        <f t="shared" si="4"/>
        <v>6.137913657222361E-2</v>
      </c>
      <c r="AR8">
        <f t="shared" si="4"/>
        <v>4.7063594122971668E-2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8.8930917614254991E-6</v>
      </c>
      <c r="BG8">
        <f t="shared" si="25"/>
        <v>2.3910252109916019E-5</v>
      </c>
      <c r="BH8">
        <f t="shared" si="5"/>
        <v>2.8553449260394581E-5</v>
      </c>
      <c r="BI8">
        <f t="shared" si="5"/>
        <v>1.5827742193547952E-4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1.9028518717199565E-2</v>
      </c>
      <c r="BX8">
        <f t="shared" si="6"/>
        <v>5.5433420801434298E-2</v>
      </c>
      <c r="BY8">
        <f t="shared" si="6"/>
        <v>8.7057965645189153E-2</v>
      </c>
      <c r="BZ8">
        <f t="shared" si="6"/>
        <v>0.26731565526869372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1.9028518717199565E-2</v>
      </c>
      <c r="CO8">
        <f t="shared" si="7"/>
        <v>5.5433420801434298E-2</v>
      </c>
      <c r="CP8">
        <f t="shared" si="7"/>
        <v>8.7057965645189153E-2</v>
      </c>
      <c r="CQ8">
        <f t="shared" si="7"/>
        <v>0.26731565526869372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7.568461155103531E-3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1.5358503166701689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0.6637342595707173</v>
      </c>
      <c r="AP20">
        <f t="shared" ref="AP20:BD34" si="30">IFERROR(Y4, NA())</f>
        <v>0.50235991546238956</v>
      </c>
      <c r="AQ20">
        <f t="shared" si="30"/>
        <v>0.4041086046621058</v>
      </c>
      <c r="AR20">
        <f t="shared" si="30"/>
        <v>0.33800228100780694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0.66120074054482947</v>
      </c>
      <c r="BF20">
        <f t="shared" ref="BF20:BF34" si="32">IFERROR(AP52,NA())</f>
        <v>0.49079754601226994</v>
      </c>
      <c r="BG20">
        <f t="shared" ref="BG20:BG34" si="33">IFERROR(AQ52,NA())</f>
        <v>0.42640286542725564</v>
      </c>
      <c r="BH20">
        <f t="shared" ref="BH20:BH34" si="34">IFERROR(AR52,NA())</f>
        <v>0.33898305084745761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0.66120074054482947</v>
      </c>
      <c r="X21">
        <f>IFERROR(W21, NA())</f>
        <v>0.66120074054482947</v>
      </c>
      <c r="Y21">
        <f>AO20</f>
        <v>0.6637342595707173</v>
      </c>
      <c r="AA21">
        <f t="shared" ref="AA21:AA35" si="49">X4-C4</f>
        <v>2.5335190258878315E-3</v>
      </c>
      <c r="AB21">
        <f>IFERROR(AA21,"")</f>
        <v>2.5335190258878315E-3</v>
      </c>
      <c r="AC21">
        <v>4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0.56716184170490169</v>
      </c>
      <c r="AP21">
        <f t="shared" si="30"/>
        <v>0.40282059047667113</v>
      </c>
      <c r="AQ21">
        <f t="shared" si="30"/>
        <v>0.31232194392415102</v>
      </c>
      <c r="AR21">
        <f t="shared" si="30"/>
        <v>0.25502696920554863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2"/>
        <v>0.40899795501022496</v>
      </c>
      <c r="BG21">
        <f t="shared" si="33"/>
        <v>0.3296956908773202</v>
      </c>
      <c r="BH21">
        <f t="shared" si="34"/>
        <v>0.19829859802891192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0.57260650480989461</v>
      </c>
      <c r="X22">
        <f>IFERROR(W22, NA())</f>
        <v>0.57260650480989461</v>
      </c>
      <c r="Y22">
        <f t="shared" ref="Y22:Y34" si="53">AO21</f>
        <v>0.56716184170490169</v>
      </c>
      <c r="AA22">
        <f t="shared" si="49"/>
        <v>-5.4446631049929195E-3</v>
      </c>
      <c r="AB22">
        <f t="shared" ref="AB22:AB85" si="54">IFERROR(AA22,"")</f>
        <v>-5.4446631049929195E-3</v>
      </c>
      <c r="AC22">
        <v>4</v>
      </c>
      <c r="AM22">
        <f t="shared" si="29"/>
        <v>0.25</v>
      </c>
      <c r="AN22">
        <f t="shared" si="50"/>
        <v>0.25</v>
      </c>
      <c r="AO22">
        <f t="shared" si="51"/>
        <v>0.39482316600442813</v>
      </c>
      <c r="AP22">
        <f t="shared" si="30"/>
        <v>0.25264232658453972</v>
      </c>
      <c r="AQ22">
        <f t="shared" si="30"/>
        <v>0.18575102278802452</v>
      </c>
      <c r="AR22">
        <f t="shared" si="30"/>
        <v>0.14686582600604645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2"/>
        <v>0.29489826010026543</v>
      </c>
      <c r="BG22">
        <f t="shared" si="33"/>
        <v>0.1924001924001924</v>
      </c>
      <c r="BH22">
        <f t="shared" si="34"/>
        <v>0.12979933023545598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0.37470023980815348</v>
      </c>
      <c r="X23">
        <f>IFERROR(W23, NA())</f>
        <v>0.37470023980815348</v>
      </c>
      <c r="Y23">
        <f t="shared" si="53"/>
        <v>0.39482316600442813</v>
      </c>
      <c r="AA23">
        <f t="shared" si="49"/>
        <v>2.0122926196274649E-2</v>
      </c>
      <c r="AB23">
        <f t="shared" si="54"/>
        <v>2.0122926196274649E-2</v>
      </c>
      <c r="AC23">
        <v>4</v>
      </c>
      <c r="AM23">
        <f t="shared" si="29"/>
        <v>0.125</v>
      </c>
      <c r="AN23">
        <f t="shared" si="50"/>
        <v>0.125</v>
      </c>
      <c r="AO23">
        <f t="shared" si="51"/>
        <v>0.26209091413341962</v>
      </c>
      <c r="AP23">
        <f t="shared" si="30"/>
        <v>0.15582112021665659</v>
      </c>
      <c r="AQ23">
        <f t="shared" si="30"/>
        <v>0.11086768742260471</v>
      </c>
      <c r="AR23">
        <f t="shared" si="30"/>
        <v>8.604440647963485E-2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2"/>
        <v>0.17530020159523182</v>
      </c>
      <c r="BG23">
        <f t="shared" si="33"/>
        <v>0.10269998254100297</v>
      </c>
      <c r="BH23">
        <f t="shared" si="34"/>
        <v>7.4299725091017163E-2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0.25849812588858728</v>
      </c>
      <c r="X24">
        <f>IFERROR(W24, NA())</f>
        <v>0.25849812588858728</v>
      </c>
      <c r="Y24">
        <f t="shared" si="53"/>
        <v>0.26209091413341962</v>
      </c>
      <c r="AA24">
        <f t="shared" si="49"/>
        <v>3.5927882448323345E-3</v>
      </c>
      <c r="AB24">
        <f t="shared" si="54"/>
        <v>3.5927882448323345E-3</v>
      </c>
      <c r="AC24">
        <v>4</v>
      </c>
      <c r="AM24">
        <f t="shared" si="29"/>
        <v>6.25E-2</v>
      </c>
      <c r="AN24">
        <f t="shared" si="50"/>
        <v>6.25E-2</v>
      </c>
      <c r="AO24">
        <f t="shared" si="51"/>
        <v>0.15671891092391332</v>
      </c>
      <c r="AP24">
        <f t="shared" si="30"/>
        <v>8.8210523179666753E-2</v>
      </c>
      <c r="AQ24">
        <f t="shared" si="30"/>
        <v>6.137913657222361E-2</v>
      </c>
      <c r="AR24">
        <f t="shared" si="30"/>
        <v>4.7063594122971668E-2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2"/>
        <v>9.3100334230199894E-2</v>
      </c>
      <c r="BG24">
        <f t="shared" si="33"/>
        <v>5.6035593809187594E-2</v>
      </c>
      <c r="BH24">
        <f t="shared" si="34"/>
        <v>3.4482758620689655E-2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0.15970103965376814</v>
      </c>
      <c r="X25">
        <f t="shared" ref="X25:X88" si="58">IFERROR(W25, NA())</f>
        <v>0.15970103965376814</v>
      </c>
      <c r="Y25">
        <f t="shared" si="53"/>
        <v>0.15671891092391332</v>
      </c>
      <c r="AA25">
        <f t="shared" si="49"/>
        <v>-2.982128729854816E-3</v>
      </c>
      <c r="AB25">
        <f t="shared" si="54"/>
        <v>-2.982128729854816E-3</v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0.49079754601226994</v>
      </c>
      <c r="X36">
        <f t="shared" si="58"/>
        <v>0.49079754601226994</v>
      </c>
      <c r="Y36">
        <f>AP20</f>
        <v>0.50235991546238956</v>
      </c>
      <c r="AA36">
        <f t="shared" ref="AA36:AA50" si="69">Y4-D4</f>
        <v>1.1562369450119625E-2</v>
      </c>
      <c r="AB36">
        <f t="shared" si="54"/>
        <v>1.1562369450119625E-2</v>
      </c>
      <c r="AC36">
        <v>4</v>
      </c>
      <c r="AN36">
        <f t="shared" ref="AN36:AN50" si="70">1/AN20</f>
        <v>0.8</v>
      </c>
      <c r="AO36">
        <f t="shared" ref="AO36:BT44" si="71">1/AO20</f>
        <v>1.5066270658482643</v>
      </c>
      <c r="AP36">
        <f t="shared" si="71"/>
        <v>1.9906046824607118</v>
      </c>
      <c r="AQ36">
        <f t="shared" si="71"/>
        <v>2.474582299073159</v>
      </c>
      <c r="AR36">
        <f t="shared" si="71"/>
        <v>2.9585599156856066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1.5124</v>
      </c>
      <c r="BF36">
        <f t="shared" si="71"/>
        <v>2.0375000000000001</v>
      </c>
      <c r="BG36">
        <f t="shared" si="71"/>
        <v>2.3452000000000002</v>
      </c>
      <c r="BH36">
        <f t="shared" si="71"/>
        <v>2.95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0.40899795501022496</v>
      </c>
      <c r="X37">
        <f t="shared" si="58"/>
        <v>0.40899795501022496</v>
      </c>
      <c r="Y37">
        <f t="shared" ref="Y37:Y49" si="72">AP21</f>
        <v>0.40282059047667113</v>
      </c>
      <c r="AA37">
        <f t="shared" si="69"/>
        <v>-6.1773645335538307E-3</v>
      </c>
      <c r="AB37">
        <f t="shared" si="54"/>
        <v>-6.1773645335538307E-3</v>
      </c>
      <c r="AC37">
        <v>4</v>
      </c>
      <c r="AN37">
        <f t="shared" si="70"/>
        <v>1.6</v>
      </c>
      <c r="AO37">
        <f t="shared" ref="AO37:BC37" si="73">1/AO21</f>
        <v>1.7631651611010655</v>
      </c>
      <c r="AP37">
        <f t="shared" si="73"/>
        <v>2.4824947473927943</v>
      </c>
      <c r="AQ37">
        <f t="shared" si="73"/>
        <v>3.2018243336845238</v>
      </c>
      <c r="AR37">
        <f t="shared" si="73"/>
        <v>3.9211539199762524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1.7464000000000002</v>
      </c>
      <c r="BF37">
        <f t="shared" si="71"/>
        <v>2.4449999999999998</v>
      </c>
      <c r="BG37">
        <f t="shared" si="71"/>
        <v>3.0331000000000001</v>
      </c>
      <c r="BH37">
        <f t="shared" si="71"/>
        <v>5.0429000000000004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0.29489826010026543</v>
      </c>
      <c r="X38">
        <f t="shared" si="58"/>
        <v>0.29489826010026543</v>
      </c>
      <c r="Y38">
        <f t="shared" si="72"/>
        <v>0.25264232658453972</v>
      </c>
      <c r="AA38">
        <f t="shared" si="69"/>
        <v>-4.2255933515725708E-2</v>
      </c>
      <c r="AB38">
        <f t="shared" si="54"/>
        <v>-4.2255933515725708E-2</v>
      </c>
      <c r="AC38">
        <v>4</v>
      </c>
      <c r="AN38">
        <f t="shared" si="70"/>
        <v>4</v>
      </c>
      <c r="AO38">
        <f t="shared" si="71"/>
        <v>2.5327794468594695</v>
      </c>
      <c r="AP38">
        <f t="shared" si="71"/>
        <v>3.9581649421890432</v>
      </c>
      <c r="AQ38">
        <f t="shared" si="71"/>
        <v>5.3835504375186165</v>
      </c>
      <c r="AR38">
        <f t="shared" si="71"/>
        <v>6.8089359328481915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2.6688000000000001</v>
      </c>
      <c r="BF38">
        <f t="shared" si="71"/>
        <v>3.3909999999999996</v>
      </c>
      <c r="BG38">
        <f t="shared" si="71"/>
        <v>5.1974999999999998</v>
      </c>
      <c r="BH38">
        <f t="shared" si="71"/>
        <v>7.7042000000000002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0.17530020159523182</v>
      </c>
      <c r="X39">
        <f t="shared" si="58"/>
        <v>0.17530020159523182</v>
      </c>
      <c r="Y39">
        <f t="shared" si="72"/>
        <v>0.15582112021665659</v>
      </c>
      <c r="AA39">
        <f t="shared" si="69"/>
        <v>-1.9479081378575236E-2</v>
      </c>
      <c r="AB39">
        <f t="shared" si="54"/>
        <v>-1.9479081378575236E-2</v>
      </c>
      <c r="AC39">
        <v>4</v>
      </c>
      <c r="AN39">
        <f t="shared" si="70"/>
        <v>8</v>
      </c>
      <c r="AO39">
        <f t="shared" si="71"/>
        <v>3.8154699231234757</v>
      </c>
      <c r="AP39">
        <f t="shared" si="71"/>
        <v>6.4176152668494577</v>
      </c>
      <c r="AQ39">
        <f t="shared" si="71"/>
        <v>9.0197606105754389</v>
      </c>
      <c r="AR39">
        <f t="shared" si="71"/>
        <v>11.62190595430142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3.8685000000000005</v>
      </c>
      <c r="BF39">
        <f t="shared" si="71"/>
        <v>5.7045000000000003</v>
      </c>
      <c r="BG39">
        <f t="shared" si="71"/>
        <v>9.7370999999999999</v>
      </c>
      <c r="BH39">
        <f t="shared" si="71"/>
        <v>13.459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9.3100334230199894E-2</v>
      </c>
      <c r="X40">
        <f t="shared" si="58"/>
        <v>9.3100334230199894E-2</v>
      </c>
      <c r="Y40">
        <f t="shared" si="72"/>
        <v>8.8210523179666753E-2</v>
      </c>
      <c r="AA40">
        <f t="shared" si="69"/>
        <v>-4.889811050533141E-3</v>
      </c>
      <c r="AB40">
        <f t="shared" si="54"/>
        <v>-4.889811050533141E-3</v>
      </c>
      <c r="AC40">
        <v>4</v>
      </c>
      <c r="AN40">
        <f t="shared" si="70"/>
        <v>16</v>
      </c>
      <c r="AO40">
        <f t="shared" si="71"/>
        <v>6.3808508756514888</v>
      </c>
      <c r="AP40">
        <f t="shared" si="71"/>
        <v>11.336515916170285</v>
      </c>
      <c r="AQ40">
        <f t="shared" si="71"/>
        <v>16.292180956689084</v>
      </c>
      <c r="AR40">
        <f t="shared" si="71"/>
        <v>21.247845997207882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6.2617000000000003</v>
      </c>
      <c r="BF40">
        <f t="shared" si="71"/>
        <v>10.741099999999999</v>
      </c>
      <c r="BG40">
        <f t="shared" si="71"/>
        <v>17.845800000000001</v>
      </c>
      <c r="BH40">
        <f t="shared" si="71"/>
        <v>29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0.42640286542725564</v>
      </c>
      <c r="X51">
        <f t="shared" si="58"/>
        <v>0.42640286542725564</v>
      </c>
      <c r="Y51">
        <f>AQ20</f>
        <v>0.4041086046621058</v>
      </c>
      <c r="AA51">
        <f t="shared" ref="AA51:AA65" si="75">Z4-E4</f>
        <v>-2.2294260765149843E-2</v>
      </c>
      <c r="AB51">
        <f t="shared" si="54"/>
        <v>-2.2294260765149843E-2</v>
      </c>
      <c r="AC51">
        <v>4</v>
      </c>
    </row>
    <row r="52" spans="23:72">
      <c r="W52">
        <f t="shared" ref="W52:W65" si="76">E5*E21</f>
        <v>0.3296956908773202</v>
      </c>
      <c r="X52">
        <f t="shared" si="58"/>
        <v>0.3296956908773202</v>
      </c>
      <c r="Y52">
        <f t="shared" ref="Y52:Y65" si="77">AQ21</f>
        <v>0.31232194392415102</v>
      </c>
      <c r="AA52">
        <f t="shared" si="75"/>
        <v>-1.7373746953169178E-2</v>
      </c>
      <c r="AB52">
        <f t="shared" si="54"/>
        <v>-1.7373746953169178E-2</v>
      </c>
      <c r="AC52">
        <v>4</v>
      </c>
      <c r="AO52">
        <f t="shared" ref="AO52:AO66" si="78">C4*C20</f>
        <v>0.66120074054482947</v>
      </c>
      <c r="AP52">
        <f t="shared" ref="AP52:AP66" si="79">D4*D20</f>
        <v>0.49079754601226994</v>
      </c>
      <c r="AQ52">
        <f t="shared" ref="AQ52:AQ66" si="80">E4*E20</f>
        <v>0.42640286542725564</v>
      </c>
      <c r="AR52">
        <f t="shared" ref="AR52:AR66" si="81">F4*F20</f>
        <v>0.33898305084745761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0.1924001924001924</v>
      </c>
      <c r="X53">
        <f t="shared" si="58"/>
        <v>0.1924001924001924</v>
      </c>
      <c r="Y53">
        <f t="shared" si="77"/>
        <v>0.18575102278802452</v>
      </c>
      <c r="AA53">
        <f t="shared" si="75"/>
        <v>-6.6491696121678823E-3</v>
      </c>
      <c r="AB53">
        <f t="shared" si="54"/>
        <v>-6.6491696121678823E-3</v>
      </c>
      <c r="AC53">
        <v>4</v>
      </c>
      <c r="AO53">
        <f t="shared" si="78"/>
        <v>0.57260650480989461</v>
      </c>
      <c r="AP53">
        <f t="shared" si="79"/>
        <v>0.40899795501022496</v>
      </c>
      <c r="AQ53">
        <f t="shared" si="80"/>
        <v>0.3296956908773202</v>
      </c>
      <c r="AR53">
        <f t="shared" si="81"/>
        <v>0.19829859802891192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0.10269998254100297</v>
      </c>
      <c r="X54">
        <f t="shared" si="58"/>
        <v>0.10269998254100297</v>
      </c>
      <c r="Y54">
        <f t="shared" si="77"/>
        <v>0.11086768742260471</v>
      </c>
      <c r="AA54">
        <f t="shared" si="75"/>
        <v>8.1677048816017339E-3</v>
      </c>
      <c r="AB54">
        <f t="shared" si="54"/>
        <v>8.1677048816017339E-3</v>
      </c>
      <c r="AC54">
        <v>4</v>
      </c>
      <c r="AO54">
        <f t="shared" si="78"/>
        <v>0.37470023980815348</v>
      </c>
      <c r="AP54">
        <f t="shared" si="79"/>
        <v>0.29489826010026543</v>
      </c>
      <c r="AQ54">
        <f t="shared" si="80"/>
        <v>0.1924001924001924</v>
      </c>
      <c r="AR54">
        <f t="shared" si="81"/>
        <v>0.12979933023545598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5.6035593809187594E-2</v>
      </c>
      <c r="X55">
        <f t="shared" si="58"/>
        <v>5.6035593809187594E-2</v>
      </c>
      <c r="Y55">
        <f t="shared" si="77"/>
        <v>6.137913657222361E-2</v>
      </c>
      <c r="AA55">
        <f t="shared" si="75"/>
        <v>5.3435427630360161E-3</v>
      </c>
      <c r="AB55">
        <f t="shared" si="54"/>
        <v>5.3435427630360161E-3</v>
      </c>
      <c r="AC55">
        <v>4</v>
      </c>
      <c r="AO55">
        <f t="shared" si="78"/>
        <v>0.25849812588858728</v>
      </c>
      <c r="AP55">
        <f t="shared" si="79"/>
        <v>0.17530020159523182</v>
      </c>
      <c r="AQ55">
        <f t="shared" si="80"/>
        <v>0.10269998254100297</v>
      </c>
      <c r="AR55">
        <f t="shared" si="81"/>
        <v>7.4299725091017163E-2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>
        <f t="shared" si="78"/>
        <v>0.15970103965376814</v>
      </c>
      <c r="AP56">
        <f t="shared" si="79"/>
        <v>9.3100334230199894E-2</v>
      </c>
      <c r="AQ56">
        <f t="shared" si="80"/>
        <v>5.6035593809187594E-2</v>
      </c>
      <c r="AR56">
        <f t="shared" si="81"/>
        <v>3.4482758620689655E-2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0.33898305084745761</v>
      </c>
      <c r="X66">
        <f t="shared" si="58"/>
        <v>0.33898305084745761</v>
      </c>
      <c r="Y66">
        <f>AR20</f>
        <v>0.33800228100780694</v>
      </c>
      <c r="AA66">
        <f t="shared" ref="AA66:AA80" si="94">AA4-F4</f>
        <v>-9.8076983965067477E-4</v>
      </c>
      <c r="AB66">
        <f t="shared" si="54"/>
        <v>-9.8076983965067477E-4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0.19829859802891192</v>
      </c>
      <c r="X67">
        <f t="shared" si="58"/>
        <v>0.19829859802891192</v>
      </c>
      <c r="Y67">
        <f t="shared" ref="Y67:Y80" si="96">AR21</f>
        <v>0.25502696920554863</v>
      </c>
      <c r="AA67">
        <f t="shared" si="94"/>
        <v>5.6728371176636705E-2</v>
      </c>
      <c r="AB67">
        <f t="shared" si="54"/>
        <v>5.6728371176636705E-2</v>
      </c>
      <c r="AC67">
        <v>4</v>
      </c>
    </row>
    <row r="68" spans="23:74" ht="15" thickBot="1">
      <c r="W68">
        <f t="shared" si="95"/>
        <v>0.12979933023545598</v>
      </c>
      <c r="X68">
        <f t="shared" si="58"/>
        <v>0.12979933023545598</v>
      </c>
      <c r="Y68">
        <f t="shared" si="96"/>
        <v>0.14686582600604645</v>
      </c>
      <c r="AA68">
        <f t="shared" si="94"/>
        <v>1.7066495770590467E-2</v>
      </c>
      <c r="AB68">
        <f t="shared" si="54"/>
        <v>1.7066495770590467E-2</v>
      </c>
      <c r="AC68">
        <v>4</v>
      </c>
      <c r="AO68" t="s">
        <v>103</v>
      </c>
      <c r="AP68" s="75">
        <f>C3</f>
        <v>0</v>
      </c>
      <c r="AQ68" s="75">
        <f t="shared" ref="AQ68:BE68" si="97">D3</f>
        <v>0.05</v>
      </c>
      <c r="AR68" s="75">
        <f t="shared" si="97"/>
        <v>0.1</v>
      </c>
      <c r="AS68" s="75">
        <f t="shared" si="97"/>
        <v>0.15</v>
      </c>
      <c r="AT68" s="75">
        <f t="shared" si="97"/>
        <v>0</v>
      </c>
      <c r="AU68" s="75">
        <f t="shared" si="97"/>
        <v>0</v>
      </c>
      <c r="AV68" s="75">
        <f t="shared" si="97"/>
        <v>0</v>
      </c>
      <c r="AW68" s="75">
        <f t="shared" si="97"/>
        <v>0</v>
      </c>
      <c r="AX68" s="75">
        <f t="shared" si="97"/>
        <v>0</v>
      </c>
      <c r="AY68" s="75">
        <f t="shared" si="97"/>
        <v>0</v>
      </c>
      <c r="AZ68" s="75">
        <f t="shared" si="97"/>
        <v>0</v>
      </c>
      <c r="BA68" s="75">
        <f t="shared" si="97"/>
        <v>0</v>
      </c>
      <c r="BB68" s="75">
        <f t="shared" si="97"/>
        <v>0</v>
      </c>
      <c r="BC68" s="75">
        <f t="shared" si="97"/>
        <v>0</v>
      </c>
      <c r="BD68" s="75">
        <f t="shared" si="97"/>
        <v>0</v>
      </c>
      <c r="BE68" s="75">
        <f t="shared" si="97"/>
        <v>0</v>
      </c>
      <c r="BF68" s="75">
        <f t="shared" ref="BF68:BU68" si="98">AP68</f>
        <v>0</v>
      </c>
      <c r="BG68" s="75">
        <f t="shared" si="98"/>
        <v>0.05</v>
      </c>
      <c r="BH68" s="75">
        <f t="shared" si="98"/>
        <v>0.1</v>
      </c>
      <c r="BI68" s="75">
        <f t="shared" si="98"/>
        <v>0.15</v>
      </c>
      <c r="BJ68" s="75">
        <f t="shared" si="98"/>
        <v>0</v>
      </c>
      <c r="BK68" s="75">
        <f t="shared" si="98"/>
        <v>0</v>
      </c>
      <c r="BL68" s="75">
        <f t="shared" si="98"/>
        <v>0</v>
      </c>
      <c r="BM68" s="75">
        <f t="shared" si="98"/>
        <v>0</v>
      </c>
      <c r="BN68" s="75">
        <f t="shared" si="98"/>
        <v>0</v>
      </c>
      <c r="BO68" s="75">
        <f t="shared" si="98"/>
        <v>0</v>
      </c>
      <c r="BP68" s="75">
        <f t="shared" si="98"/>
        <v>0</v>
      </c>
      <c r="BQ68" s="75">
        <f t="shared" si="98"/>
        <v>0</v>
      </c>
      <c r="BR68" s="75">
        <f t="shared" si="98"/>
        <v>0</v>
      </c>
      <c r="BS68" s="75">
        <f t="shared" si="98"/>
        <v>0</v>
      </c>
      <c r="BT68" s="75">
        <f t="shared" si="98"/>
        <v>0</v>
      </c>
      <c r="BU68" s="75">
        <f t="shared" si="98"/>
        <v>0</v>
      </c>
    </row>
    <row r="69" spans="23:74">
      <c r="W69">
        <f t="shared" si="95"/>
        <v>7.4299725091017163E-2</v>
      </c>
      <c r="X69">
        <f t="shared" si="58"/>
        <v>7.4299725091017163E-2</v>
      </c>
      <c r="Y69">
        <f t="shared" si="96"/>
        <v>8.604440647963485E-2</v>
      </c>
      <c r="AA69">
        <f t="shared" si="94"/>
        <v>1.1744681388617687E-2</v>
      </c>
      <c r="AB69">
        <f t="shared" si="54"/>
        <v>1.1744681388617687E-2</v>
      </c>
      <c r="AC69">
        <v>4</v>
      </c>
      <c r="AN69">
        <v>1</v>
      </c>
      <c r="AO69">
        <f>AN36</f>
        <v>0.8</v>
      </c>
      <c r="AP69">
        <f t="shared" ref="AP69:BU77" si="99">AO36</f>
        <v>1.5066270658482643</v>
      </c>
      <c r="AQ69">
        <f t="shared" si="99"/>
        <v>1.9906046824607118</v>
      </c>
      <c r="AR69">
        <f t="shared" si="99"/>
        <v>2.474582299073159</v>
      </c>
      <c r="AS69">
        <f t="shared" si="99"/>
        <v>2.9585599156856066</v>
      </c>
      <c r="AT69" t="e">
        <f t="shared" si="99"/>
        <v>#N/A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1.5124</v>
      </c>
      <c r="BG69">
        <f t="shared" si="99"/>
        <v>2.0375000000000001</v>
      </c>
      <c r="BH69">
        <f t="shared" si="99"/>
        <v>2.3452000000000002</v>
      </c>
      <c r="BI69">
        <f t="shared" si="99"/>
        <v>2.95</v>
      </c>
      <c r="BJ69" t="e">
        <f t="shared" si="99"/>
        <v>#N/A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3.4482758620689655E-2</v>
      </c>
      <c r="X70">
        <f t="shared" si="58"/>
        <v>3.4482758620689655E-2</v>
      </c>
      <c r="Y70">
        <f t="shared" si="96"/>
        <v>4.7063594122971668E-2</v>
      </c>
      <c r="AA70">
        <f t="shared" si="94"/>
        <v>1.2580835502282013E-2</v>
      </c>
      <c r="AB70">
        <f t="shared" si="54"/>
        <v>1.2580835502282013E-2</v>
      </c>
      <c r="AC70">
        <v>4</v>
      </c>
      <c r="AN70">
        <v>2</v>
      </c>
      <c r="AO70">
        <f t="shared" ref="AO70:BD83" si="100">AN37</f>
        <v>1.6</v>
      </c>
      <c r="AP70">
        <f t="shared" si="100"/>
        <v>1.7631651611010655</v>
      </c>
      <c r="AQ70">
        <f t="shared" si="100"/>
        <v>2.4824947473927943</v>
      </c>
      <c r="AR70">
        <f t="shared" si="100"/>
        <v>3.2018243336845238</v>
      </c>
      <c r="AS70">
        <f t="shared" si="100"/>
        <v>3.9211539199762524</v>
      </c>
      <c r="AT70" t="e">
        <f t="shared" si="100"/>
        <v>#N/A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1.7464000000000002</v>
      </c>
      <c r="BG70">
        <f t="shared" si="99"/>
        <v>2.4449999999999998</v>
      </c>
      <c r="BH70">
        <f t="shared" si="99"/>
        <v>3.0331000000000001</v>
      </c>
      <c r="BI70">
        <f t="shared" si="99"/>
        <v>5.0429000000000004</v>
      </c>
      <c r="BJ70" t="e">
        <f t="shared" si="99"/>
        <v>#N/A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  <c r="AN71">
        <v>3</v>
      </c>
      <c r="AO71">
        <f t="shared" si="100"/>
        <v>4</v>
      </c>
      <c r="AP71">
        <f t="shared" si="99"/>
        <v>2.5327794468594695</v>
      </c>
      <c r="AQ71">
        <f t="shared" si="99"/>
        <v>3.9581649421890432</v>
      </c>
      <c r="AR71">
        <f t="shared" si="99"/>
        <v>5.3835504375186165</v>
      </c>
      <c r="AS71">
        <f t="shared" si="99"/>
        <v>6.8089359328481915</v>
      </c>
      <c r="AT71" t="e">
        <f t="shared" si="99"/>
        <v>#N/A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2.6688000000000001</v>
      </c>
      <c r="BG71">
        <f t="shared" si="99"/>
        <v>3.3909999999999996</v>
      </c>
      <c r="BH71">
        <f t="shared" si="99"/>
        <v>5.1974999999999998</v>
      </c>
      <c r="BI71">
        <f t="shared" si="99"/>
        <v>7.7042000000000002</v>
      </c>
      <c r="BJ71" t="e">
        <f t="shared" si="99"/>
        <v>#N/A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8</v>
      </c>
      <c r="AP72">
        <f t="shared" si="99"/>
        <v>3.8154699231234757</v>
      </c>
      <c r="AQ72">
        <f t="shared" si="99"/>
        <v>6.4176152668494577</v>
      </c>
      <c r="AR72">
        <f t="shared" si="99"/>
        <v>9.0197606105754389</v>
      </c>
      <c r="AS72">
        <f t="shared" si="99"/>
        <v>11.62190595430142</v>
      </c>
      <c r="AT72" t="e">
        <f t="shared" si="99"/>
        <v>#N/A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3.8685000000000005</v>
      </c>
      <c r="BG72">
        <f t="shared" si="99"/>
        <v>5.7045000000000003</v>
      </c>
      <c r="BH72">
        <f t="shared" si="99"/>
        <v>9.7370999999999999</v>
      </c>
      <c r="BI72">
        <f t="shared" si="99"/>
        <v>13.459</v>
      </c>
      <c r="BJ72" t="e">
        <f t="shared" si="99"/>
        <v>#N/A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>
        <f t="shared" si="100"/>
        <v>16</v>
      </c>
      <c r="AP73">
        <f t="shared" si="99"/>
        <v>6.3808508756514888</v>
      </c>
      <c r="AQ73">
        <f t="shared" si="99"/>
        <v>11.336515916170285</v>
      </c>
      <c r="AR73">
        <f t="shared" si="99"/>
        <v>16.292180956689084</v>
      </c>
      <c r="AS73">
        <f t="shared" si="99"/>
        <v>21.247845997207882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6.2617000000000003</v>
      </c>
      <c r="BG73">
        <f t="shared" si="99"/>
        <v>10.741099999999999</v>
      </c>
      <c r="BH73">
        <f t="shared" si="99"/>
        <v>17.845800000000001</v>
      </c>
      <c r="BI73">
        <f t="shared" si="99"/>
        <v>29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02">AB4-G4</f>
        <v>#DIV/0!</v>
      </c>
      <c r="AB81" t="str">
        <f t="shared" si="54"/>
        <v/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 t="e">
        <f t="shared" ref="W82:W95" si="103">G5*G21</f>
        <v>#DIV/0!</v>
      </c>
      <c r="X82" t="e">
        <f t="shared" si="58"/>
        <v>#N/A</v>
      </c>
      <c r="Y82" t="e">
        <f t="shared" ref="Y82:Y95" si="104">AS21</f>
        <v>#N/A</v>
      </c>
      <c r="AA82" t="e">
        <f t="shared" si="102"/>
        <v>#DIV/0!</v>
      </c>
      <c r="AB82" t="str">
        <f t="shared" si="54"/>
        <v/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 t="e">
        <f t="shared" si="103"/>
        <v>#DIV/0!</v>
      </c>
      <c r="X83" t="e">
        <f t="shared" si="58"/>
        <v>#N/A</v>
      </c>
      <c r="Y83" t="e">
        <f t="shared" si="104"/>
        <v>#N/A</v>
      </c>
      <c r="AA83" t="e">
        <f t="shared" si="102"/>
        <v>#DIV/0!</v>
      </c>
      <c r="AB83" t="str">
        <f t="shared" si="54"/>
        <v/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 t="e">
        <f t="shared" si="103"/>
        <v>#DIV/0!</v>
      </c>
      <c r="X84" t="e">
        <f t="shared" si="58"/>
        <v>#N/A</v>
      </c>
      <c r="Y84" t="e">
        <f t="shared" si="104"/>
        <v>#N/A</v>
      </c>
      <c r="AA84" t="e">
        <f t="shared" si="102"/>
        <v>#DIV/0!</v>
      </c>
      <c r="AB84" t="str">
        <f t="shared" si="54"/>
        <v/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7.5774904708381515E-3</v>
      </c>
      <c r="BW1" t="s">
        <v>38</v>
      </c>
      <c r="CN1" t="s">
        <v>35</v>
      </c>
      <c r="CQ1" t="s">
        <v>40</v>
      </c>
      <c r="CR1">
        <f>SUM(CN4:DC18)</f>
        <v>1.5217323155150662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0.25652387238271734</v>
      </c>
      <c r="U3" s="4" t="s">
        <v>44</v>
      </c>
      <c r="V3">
        <f>'Raw data and fitting summary'!F44</f>
        <v>0.79998706432782796</v>
      </c>
      <c r="W3">
        <f>'Raw data and fitting summary'!H44</f>
        <v>0.25651816528120719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1.2298948743859348</v>
      </c>
      <c r="U4" s="4" t="s">
        <v>45</v>
      </c>
      <c r="V4">
        <f>'Raw data and fitting summary'!G44</f>
        <v>0</v>
      </c>
      <c r="X4">
        <f>(($V$3-(($V$3-$V$4)*($C$3/($C$3+$W$3))))*B4/((B4+($T$3-(($T$3-$T$4)*($C$3/($C$3+$W$3))))))*C20)</f>
        <v>0.66376899081473639</v>
      </c>
      <c r="Y4">
        <f>(($V$3-(($V$3-$V$4)*($D$3/($D$3+$W$3))))*B4/((B4+($T$3-(($T$3-$T$4)*($D$3/($D$3+$W$3))))))*D20)</f>
        <v>0.50252970360581273</v>
      </c>
      <c r="Z4">
        <f>(($V$3-(($V$3-$V$4)*($E$3/($E$3+$W$3))))*B4/((B4+($T$3-(($T$3-$T$4)*($E$3/($E$3+$W$3))))))*E20)</f>
        <v>0.40431549973768</v>
      </c>
      <c r="AA4">
        <f>(($V$3-(($V$3-$V$4)*($F$3/($F$3+$W$3))))*B4/((B4+($T$3-(($T$3-$T$4)*($F$3/($F$3+$W$3))))))*F20)</f>
        <v>0.33821491274170684</v>
      </c>
      <c r="AB4" t="e">
        <f>(($V$3-(($V$3-$V$4)*($G$3/($G$3+$W$3))))*B4/((B4+($T$3-(($T$3-$T$4)*($G$3/($G$3+$W$3))))))*G20)</f>
        <v>#DIV/0!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0.66376899081473639</v>
      </c>
      <c r="AP4">
        <f t="shared" ref="AP4:BD18" si="4">IFERROR(Y4, 0)</f>
        <v>0.50252970360581273</v>
      </c>
      <c r="AQ4">
        <f t="shared" si="4"/>
        <v>0.40431549973768</v>
      </c>
      <c r="AR4">
        <f t="shared" si="4"/>
        <v>0.33821491274170684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6.5959094488769893E-6</v>
      </c>
      <c r="BG4">
        <f>(D4-AP4)^2</f>
        <v>1.3764352179972377E-4</v>
      </c>
      <c r="BH4">
        <f t="shared" ref="BH4:BU18" si="5">(E4-AQ4)^2</f>
        <v>4.8785172310504337E-4</v>
      </c>
      <c r="BI4">
        <f t="shared" si="5"/>
        <v>5.9003614950638236E-7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3.8691929051318775E-3</v>
      </c>
      <c r="BX4">
        <f t="shared" ref="BX4:CL18" si="6">ABS((AP4-D4)/AP4)</f>
        <v>2.3346197268262505E-2</v>
      </c>
      <c r="BY4">
        <f t="shared" si="6"/>
        <v>5.4629035255650431E-2</v>
      </c>
      <c r="BZ4">
        <f t="shared" si="6"/>
        <v>2.2711538634530709E-3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3.8691929051318775E-3</v>
      </c>
      <c r="CO4">
        <f t="shared" ref="CO4:DC18" si="7">IFERROR(BX4, 0)</f>
        <v>2.3346197268262505E-2</v>
      </c>
      <c r="CP4">
        <f t="shared" si="7"/>
        <v>5.4629035255650431E-2</v>
      </c>
      <c r="CQ4">
        <f t="shared" si="7"/>
        <v>2.2711538634530709E-3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0.56719044244761974</v>
      </c>
      <c r="Y5">
        <f t="shared" ref="Y5:Y18" si="8">(($V$3-(($V$3-$V$4)*($D$3/($D$3+$W$3))))*B5/((B5+($T$3-(($T$3-$T$4)*($D$3/($D$3+$W$3))))))*D21)</f>
        <v>0.40222144785267666</v>
      </c>
      <c r="Z5">
        <f t="shared" ref="Z5:Z18" si="9">(($V$3-(($V$3-$V$4)*($E$3/($E$3+$W$3))))*B5/((B5+($T$3-(($T$3-$T$4)*($E$3/($E$3+$W$3))))))*E21)</f>
        <v>0.31159355384532123</v>
      </c>
      <c r="AA5">
        <f t="shared" ref="AA5:AA18" si="10">(($V$3-(($V$3-$V$4)*($F$3/($F$3+$W$3))))*B5/((B5+($T$3-(($T$3-$T$4)*($F$3/($F$3+$W$3))))))*F21)</f>
        <v>0.2542959880928875</v>
      </c>
      <c r="AB5" t="e">
        <f t="shared" ref="AB5:AB18" si="11">(($V$3-(($V$3-$V$4)*($G$3/($G$3+$W$3))))*B5/((B5+($T$3-(($T$3-$T$4)*($G$3/($G$3+$W$3))))))*G21)</f>
        <v>#DIV/0!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0.56719044244761974</v>
      </c>
      <c r="AP5">
        <f t="shared" si="4"/>
        <v>0.40222144785267666</v>
      </c>
      <c r="AQ5">
        <f t="shared" si="4"/>
        <v>0.31159355384532123</v>
      </c>
      <c r="AR5">
        <f t="shared" si="4"/>
        <v>0.2542959880928875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2.933373151205051E-5</v>
      </c>
      <c r="BG5">
        <f t="shared" si="24"/>
        <v>4.592104925630327E-5</v>
      </c>
      <c r="BH5">
        <f t="shared" si="5"/>
        <v>3.2768736512526873E-4</v>
      </c>
      <c r="BI5">
        <f t="shared" si="5"/>
        <v>3.1357076939770314E-3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9.5489309356178928E-3</v>
      </c>
      <c r="BX5">
        <f t="shared" si="6"/>
        <v>1.6847702164381733E-2</v>
      </c>
      <c r="BY5">
        <f t="shared" si="6"/>
        <v>5.8095351487871587E-2</v>
      </c>
      <c r="BZ5">
        <f t="shared" si="6"/>
        <v>0.22020555842792627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9.5489309356178928E-3</v>
      </c>
      <c r="CO5">
        <f t="shared" si="7"/>
        <v>1.6847702164381733E-2</v>
      </c>
      <c r="CP5">
        <f t="shared" si="7"/>
        <v>5.8095351487871587E-2</v>
      </c>
      <c r="CQ5">
        <f t="shared" si="7"/>
        <v>0.22020555842792627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0.39484173794447386</v>
      </c>
      <c r="Y6">
        <f t="shared" si="8"/>
        <v>0.25157396256148701</v>
      </c>
      <c r="Z6">
        <f t="shared" si="9"/>
        <v>0.18459421017317748</v>
      </c>
      <c r="AA6">
        <f t="shared" si="10"/>
        <v>0.14578105587779114</v>
      </c>
      <c r="AB6" t="e">
        <f t="shared" si="11"/>
        <v>#DIV/0!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0.39484173794447386</v>
      </c>
      <c r="AP6">
        <f t="shared" si="4"/>
        <v>0.25157396256148701</v>
      </c>
      <c r="AQ6">
        <f t="shared" si="4"/>
        <v>0.18459421017317748</v>
      </c>
      <c r="AR6">
        <f t="shared" si="4"/>
        <v>0.14578105587779114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4.0567994717539729E-4</v>
      </c>
      <c r="BG6">
        <f t="shared" si="24"/>
        <v>1.876994757228602E-3</v>
      </c>
      <c r="BH6">
        <f t="shared" si="5"/>
        <v>6.0933358528472868E-5</v>
      </c>
      <c r="BI6">
        <f t="shared" si="5"/>
        <v>2.5541555450687319E-4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5.1011572994222952E-2</v>
      </c>
      <c r="BX6">
        <f t="shared" si="6"/>
        <v>0.17221296312884352</v>
      </c>
      <c r="BY6">
        <f t="shared" si="6"/>
        <v>4.2287253861817899E-2</v>
      </c>
      <c r="BZ6">
        <f t="shared" si="6"/>
        <v>0.10962827471720815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5.1011572994222952E-2</v>
      </c>
      <c r="CO6">
        <f t="shared" si="7"/>
        <v>0.17221296312884352</v>
      </c>
      <c r="CP6">
        <f t="shared" si="7"/>
        <v>4.2287253861817899E-2</v>
      </c>
      <c r="CQ6">
        <f t="shared" si="7"/>
        <v>0.10962827471720815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0.26210255839683683</v>
      </c>
      <c r="Y7">
        <f t="shared" si="8"/>
        <v>0.15488803318361416</v>
      </c>
      <c r="Z7">
        <f t="shared" si="9"/>
        <v>0.10992329237968035</v>
      </c>
      <c r="AA7">
        <f t="shared" si="10"/>
        <v>8.5191724978592842E-2</v>
      </c>
      <c r="AB7" t="e">
        <f t="shared" si="11"/>
        <v>#DIV/0!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0.26210255839683683</v>
      </c>
      <c r="AP7">
        <f t="shared" si="4"/>
        <v>0.15488803318361416</v>
      </c>
      <c r="AQ7">
        <f t="shared" si="4"/>
        <v>0.10992329237968035</v>
      </c>
      <c r="AR7">
        <f t="shared" si="4"/>
        <v>8.5191724978592842E-2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1.2991933706526101E-5</v>
      </c>
      <c r="BG7">
        <f t="shared" si="24"/>
        <v>4.1665661926424205E-4</v>
      </c>
      <c r="BH7">
        <f t="shared" si="5"/>
        <v>5.2176205025533365E-5</v>
      </c>
      <c r="BI7">
        <f t="shared" si="5"/>
        <v>1.186356615509486E-4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1.3751992846984145E-2</v>
      </c>
      <c r="BX7">
        <f t="shared" si="6"/>
        <v>0.13178660734506054</v>
      </c>
      <c r="BY7">
        <f t="shared" si="6"/>
        <v>6.5712277009750714E-2</v>
      </c>
      <c r="BZ7">
        <f t="shared" si="6"/>
        <v>0.12785279192682908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1.3751992846984145E-2</v>
      </c>
      <c r="CO7">
        <f t="shared" si="7"/>
        <v>0.13178660734506054</v>
      </c>
      <c r="CP7">
        <f t="shared" si="7"/>
        <v>6.5712277009750714E-2</v>
      </c>
      <c r="CQ7">
        <f t="shared" si="7"/>
        <v>0.12785279192682908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0.15672554892853804</v>
      </c>
      <c r="Y8">
        <f t="shared" si="8"/>
        <v>8.7574249255788564E-2</v>
      </c>
      <c r="Z8">
        <f t="shared" si="9"/>
        <v>6.076374082429907E-2</v>
      </c>
      <c r="AA8">
        <f t="shared" si="10"/>
        <v>4.6521399286516545E-2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0.15672554892853804</v>
      </c>
      <c r="AP8">
        <f t="shared" si="4"/>
        <v>8.7574249255788564E-2</v>
      </c>
      <c r="AQ8">
        <f t="shared" si="4"/>
        <v>6.076374082429907E-2</v>
      </c>
      <c r="AR8">
        <f t="shared" si="4"/>
        <v>4.6521399286516545E-2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8.8535450559303197E-6</v>
      </c>
      <c r="BG8">
        <f t="shared" si="24"/>
        <v>3.053761514441467E-5</v>
      </c>
      <c r="BH8">
        <f t="shared" si="5"/>
        <v>2.2355374196507566E-5</v>
      </c>
      <c r="BI8">
        <f t="shared" si="5"/>
        <v>1.4492886908090089E-4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1.8985358453501581E-2</v>
      </c>
      <c r="BX8">
        <f t="shared" si="6"/>
        <v>6.3101711077997752E-2</v>
      </c>
      <c r="BY8">
        <f t="shared" si="6"/>
        <v>7.7811980483280543E-2</v>
      </c>
      <c r="BZ8">
        <f t="shared" si="6"/>
        <v>0.25877640936127411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1.8985358453501581E-2</v>
      </c>
      <c r="CO8">
        <f t="shared" si="7"/>
        <v>6.3101711077997752E-2</v>
      </c>
      <c r="CP8">
        <f t="shared" si="7"/>
        <v>7.7811980483280543E-2</v>
      </c>
      <c r="CQ8">
        <f t="shared" si="7"/>
        <v>0.25877640936127411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7.5774904708381515E-3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1.5217323155150662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0.66376899081473639</v>
      </c>
      <c r="AP20">
        <f t="shared" ref="AP20:BD34" si="30">IFERROR(Y4, NA())</f>
        <v>0.50252970360581273</v>
      </c>
      <c r="AQ20">
        <f t="shared" si="30"/>
        <v>0.40431549973768</v>
      </c>
      <c r="AR20">
        <f t="shared" si="30"/>
        <v>0.33821491274170684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0.66120074054482947</v>
      </c>
      <c r="BF20">
        <f t="shared" si="31"/>
        <v>0.49079754601226994</v>
      </c>
      <c r="BG20">
        <f t="shared" si="31"/>
        <v>0.42640286542725564</v>
      </c>
      <c r="BH20">
        <f t="shared" si="31"/>
        <v>0.33898305084745761</v>
      </c>
      <c r="BI20" t="e">
        <f t="shared" si="31"/>
        <v>#N/A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 t="e">
        <f t="shared" si="28"/>
        <v>#DIV/0!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0.66120074054482947</v>
      </c>
      <c r="X21">
        <f>IFERROR(W21, NA())</f>
        <v>0.66120074054482947</v>
      </c>
      <c r="Y21">
        <f>AO20</f>
        <v>0.66376899081473639</v>
      </c>
      <c r="AA21">
        <f t="shared" ref="AA21:AA35" si="33">X4-C4</f>
        <v>2.5682502699069243E-3</v>
      </c>
      <c r="AB21">
        <f>IFERROR(AA21,"")</f>
        <v>2.5682502699069243E-3</v>
      </c>
      <c r="AC21">
        <v>5</v>
      </c>
      <c r="AM21">
        <f t="shared" si="29"/>
        <v>0.625</v>
      </c>
      <c r="AN21">
        <f t="shared" ref="AN21:AN34" si="34">IFERROR(AM21, NA())</f>
        <v>0.625</v>
      </c>
      <c r="AO21">
        <f t="shared" ref="AO21:AO34" si="35">IFERROR(X5, NA())</f>
        <v>0.56719044244761974</v>
      </c>
      <c r="AP21">
        <f t="shared" si="30"/>
        <v>0.40222144785267666</v>
      </c>
      <c r="AQ21">
        <f t="shared" si="30"/>
        <v>0.31159355384532123</v>
      </c>
      <c r="AR21">
        <f t="shared" si="30"/>
        <v>0.2542959880928875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1"/>
        <v>0.40899795501022496</v>
      </c>
      <c r="BG21">
        <f t="shared" si="31"/>
        <v>0.3296956908773202</v>
      </c>
      <c r="BH21">
        <f t="shared" si="31"/>
        <v>0.19829859802891192</v>
      </c>
      <c r="BI21" t="e">
        <f t="shared" si="31"/>
        <v>#N/A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 t="e">
        <f t="shared" si="28"/>
        <v>#DIV/0!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0.57260650480989461</v>
      </c>
      <c r="X22">
        <f>IFERROR(W22, NA())</f>
        <v>0.57260650480989461</v>
      </c>
      <c r="Y22">
        <f t="shared" ref="Y22:Y34" si="36">AO21</f>
        <v>0.56719044244761974</v>
      </c>
      <c r="AA22">
        <f t="shared" si="33"/>
        <v>-5.416062362274876E-3</v>
      </c>
      <c r="AB22">
        <f t="shared" ref="AB22:AB85" si="37">IFERROR(AA22,"")</f>
        <v>-5.416062362274876E-3</v>
      </c>
      <c r="AC22">
        <v>5</v>
      </c>
      <c r="AM22">
        <f t="shared" si="29"/>
        <v>0.25</v>
      </c>
      <c r="AN22">
        <f t="shared" si="34"/>
        <v>0.25</v>
      </c>
      <c r="AO22">
        <f t="shared" si="35"/>
        <v>0.39484173794447386</v>
      </c>
      <c r="AP22">
        <f t="shared" si="30"/>
        <v>0.25157396256148701</v>
      </c>
      <c r="AQ22">
        <f t="shared" si="30"/>
        <v>0.18459421017317748</v>
      </c>
      <c r="AR22">
        <f t="shared" si="30"/>
        <v>0.14578105587779114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1"/>
        <v>0.29489826010026543</v>
      </c>
      <c r="BG22">
        <f t="shared" si="31"/>
        <v>0.1924001924001924</v>
      </c>
      <c r="BH22">
        <f t="shared" si="31"/>
        <v>0.12979933023545598</v>
      </c>
      <c r="BI22" t="e">
        <f t="shared" si="31"/>
        <v>#N/A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 t="e">
        <f t="shared" si="28"/>
        <v>#DIV/0!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0.37470023980815348</v>
      </c>
      <c r="X23">
        <f>IFERROR(W23, NA())</f>
        <v>0.37470023980815348</v>
      </c>
      <c r="Y23">
        <f t="shared" si="36"/>
        <v>0.39484173794447386</v>
      </c>
      <c r="AA23">
        <f t="shared" si="33"/>
        <v>2.0141498136320379E-2</v>
      </c>
      <c r="AB23">
        <f t="shared" si="37"/>
        <v>2.0141498136320379E-2</v>
      </c>
      <c r="AC23">
        <v>5</v>
      </c>
      <c r="AM23">
        <f t="shared" si="29"/>
        <v>0.125</v>
      </c>
      <c r="AN23">
        <f t="shared" si="34"/>
        <v>0.125</v>
      </c>
      <c r="AO23">
        <f t="shared" si="35"/>
        <v>0.26210255839683683</v>
      </c>
      <c r="AP23">
        <f t="shared" si="30"/>
        <v>0.15488803318361416</v>
      </c>
      <c r="AQ23">
        <f t="shared" si="30"/>
        <v>0.10992329237968035</v>
      </c>
      <c r="AR23">
        <f t="shared" si="30"/>
        <v>8.5191724978592842E-2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1"/>
        <v>0.17530020159523182</v>
      </c>
      <c r="BG23">
        <f t="shared" si="31"/>
        <v>0.10269998254100297</v>
      </c>
      <c r="BH23">
        <f t="shared" si="31"/>
        <v>7.4299725091017163E-2</v>
      </c>
      <c r="BI23" t="e">
        <f t="shared" si="31"/>
        <v>#N/A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0.25849812588858728</v>
      </c>
      <c r="X24">
        <f>IFERROR(W24, NA())</f>
        <v>0.25849812588858728</v>
      </c>
      <c r="Y24">
        <f t="shared" si="36"/>
        <v>0.26210255839683683</v>
      </c>
      <c r="AA24">
        <f t="shared" si="33"/>
        <v>3.6044325082495443E-3</v>
      </c>
      <c r="AB24">
        <f t="shared" si="37"/>
        <v>3.6044325082495443E-3</v>
      </c>
      <c r="AC24">
        <v>5</v>
      </c>
      <c r="AM24">
        <f t="shared" si="29"/>
        <v>6.25E-2</v>
      </c>
      <c r="AN24">
        <f t="shared" si="34"/>
        <v>6.25E-2</v>
      </c>
      <c r="AO24">
        <f t="shared" si="35"/>
        <v>0.15672554892853804</v>
      </c>
      <c r="AP24">
        <f t="shared" si="30"/>
        <v>8.7574249255788564E-2</v>
      </c>
      <c r="AQ24">
        <f t="shared" si="30"/>
        <v>6.076374082429907E-2</v>
      </c>
      <c r="AR24">
        <f t="shared" si="30"/>
        <v>4.6521399286516545E-2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1"/>
        <v>9.3100334230199894E-2</v>
      </c>
      <c r="BG24">
        <f t="shared" si="31"/>
        <v>5.6035593809187594E-2</v>
      </c>
      <c r="BH24">
        <f t="shared" si="31"/>
        <v>3.4482758620689655E-2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0.15970103965376814</v>
      </c>
      <c r="X25">
        <f t="shared" ref="X25:X88" si="38">IFERROR(W25, NA())</f>
        <v>0.15970103965376814</v>
      </c>
      <c r="Y25">
        <f t="shared" si="36"/>
        <v>0.15672554892853804</v>
      </c>
      <c r="AA25">
        <f t="shared" si="33"/>
        <v>-2.9754907252300955E-3</v>
      </c>
      <c r="AB25">
        <f t="shared" si="37"/>
        <v>-2.9754907252300955E-3</v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0.49079754601226994</v>
      </c>
      <c r="X36">
        <f t="shared" si="38"/>
        <v>0.49079754601226994</v>
      </c>
      <c r="Y36">
        <f>AP20</f>
        <v>0.50252970360581273</v>
      </c>
      <c r="AA36">
        <f t="shared" ref="AA36:AA50" si="40">Y4-D4</f>
        <v>1.1732157593542791E-2</v>
      </c>
      <c r="AB36">
        <f t="shared" si="37"/>
        <v>1.1732157593542791E-2</v>
      </c>
      <c r="AC36">
        <v>5</v>
      </c>
      <c r="AN36">
        <f t="shared" ref="AN36:BT43" si="41">1/AN20</f>
        <v>0.8</v>
      </c>
      <c r="AO36">
        <f t="shared" si="41"/>
        <v>1.5065482326502784</v>
      </c>
      <c r="AP36">
        <f t="shared" si="41"/>
        <v>1.989932123065915</v>
      </c>
      <c r="AQ36">
        <f t="shared" si="41"/>
        <v>2.4733160134815515</v>
      </c>
      <c r="AR36">
        <f t="shared" si="41"/>
        <v>2.9566999038971868</v>
      </c>
      <c r="AS36" t="e">
        <f t="shared" si="41"/>
        <v>#N/A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1.5124</v>
      </c>
      <c r="BF36">
        <f t="shared" si="41"/>
        <v>2.0375000000000001</v>
      </c>
      <c r="BG36">
        <f t="shared" si="41"/>
        <v>2.3452000000000002</v>
      </c>
      <c r="BH36">
        <f t="shared" si="41"/>
        <v>2.95</v>
      </c>
      <c r="BI36" t="e">
        <f t="shared" si="41"/>
        <v>#N/A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0.40899795501022496</v>
      </c>
      <c r="X37">
        <f t="shared" si="38"/>
        <v>0.40899795501022496</v>
      </c>
      <c r="Y37">
        <f t="shared" ref="Y37:Y49" si="42">AP21</f>
        <v>0.40222144785267666</v>
      </c>
      <c r="AA37">
        <f t="shared" si="40"/>
        <v>-6.7765071575482949E-3</v>
      </c>
      <c r="AB37">
        <f t="shared" si="37"/>
        <v>-6.7765071575482949E-3</v>
      </c>
      <c r="AC37">
        <v>5</v>
      </c>
      <c r="AN37">
        <f t="shared" si="41"/>
        <v>1.6</v>
      </c>
      <c r="AO37">
        <f t="shared" si="41"/>
        <v>1.7630762529859632</v>
      </c>
      <c r="AP37">
        <f t="shared" si="41"/>
        <v>2.4861926317919134</v>
      </c>
      <c r="AQ37">
        <f t="shared" si="41"/>
        <v>3.2093090105978637</v>
      </c>
      <c r="AR37">
        <f t="shared" si="41"/>
        <v>3.9324253894038108</v>
      </c>
      <c r="AS37" t="e">
        <f t="shared" si="41"/>
        <v>#N/A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1.7464000000000002</v>
      </c>
      <c r="BF37">
        <f t="shared" si="41"/>
        <v>2.4449999999999998</v>
      </c>
      <c r="BG37">
        <f t="shared" si="41"/>
        <v>3.0331000000000001</v>
      </c>
      <c r="BH37">
        <f t="shared" si="41"/>
        <v>5.0429000000000004</v>
      </c>
      <c r="BI37" t="e">
        <f t="shared" si="41"/>
        <v>#N/A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0.29489826010026543</v>
      </c>
      <c r="X38">
        <f t="shared" si="38"/>
        <v>0.29489826010026543</v>
      </c>
      <c r="Y38">
        <f t="shared" si="42"/>
        <v>0.25157396256148701</v>
      </c>
      <c r="AA38">
        <f t="shared" si="40"/>
        <v>-4.3324297538778422E-2</v>
      </c>
      <c r="AB38">
        <f t="shared" si="37"/>
        <v>-4.3324297538778422E-2</v>
      </c>
      <c r="AC38">
        <v>5</v>
      </c>
      <c r="AN38">
        <f t="shared" si="41"/>
        <v>4</v>
      </c>
      <c r="AO38">
        <f t="shared" si="41"/>
        <v>2.5326603139930177</v>
      </c>
      <c r="AP38">
        <f t="shared" si="41"/>
        <v>3.9749741579699083</v>
      </c>
      <c r="AQ38">
        <f t="shared" si="41"/>
        <v>5.4172880019467984</v>
      </c>
      <c r="AR38">
        <f t="shared" si="41"/>
        <v>6.8596018459236854</v>
      </c>
      <c r="AS38" t="e">
        <f t="shared" si="41"/>
        <v>#N/A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2.6688000000000001</v>
      </c>
      <c r="BF38">
        <f t="shared" si="41"/>
        <v>3.3909999999999996</v>
      </c>
      <c r="BG38">
        <f t="shared" si="41"/>
        <v>5.1974999999999998</v>
      </c>
      <c r="BH38">
        <f t="shared" si="41"/>
        <v>7.7042000000000002</v>
      </c>
      <c r="BI38" t="e">
        <f t="shared" si="41"/>
        <v>#N/A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0.17530020159523182</v>
      </c>
      <c r="X39">
        <f t="shared" si="38"/>
        <v>0.17530020159523182</v>
      </c>
      <c r="Y39">
        <f t="shared" si="42"/>
        <v>0.15488803318361416</v>
      </c>
      <c r="AA39">
        <f t="shared" si="40"/>
        <v>-2.0412168411617665E-2</v>
      </c>
      <c r="AB39">
        <f t="shared" si="37"/>
        <v>-2.0412168411617665E-2</v>
      </c>
      <c r="AC39">
        <v>5</v>
      </c>
      <c r="AN39">
        <f t="shared" si="41"/>
        <v>8</v>
      </c>
      <c r="AO39">
        <f t="shared" si="41"/>
        <v>3.8153004156714423</v>
      </c>
      <c r="AP39">
        <f t="shared" si="41"/>
        <v>6.4562767015998981</v>
      </c>
      <c r="AQ39">
        <f t="shared" si="41"/>
        <v>9.0972529875283552</v>
      </c>
      <c r="AR39">
        <f t="shared" si="41"/>
        <v>11.738229273456808</v>
      </c>
      <c r="AS39" t="e">
        <f t="shared" si="41"/>
        <v>#N/A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3.8685000000000005</v>
      </c>
      <c r="BF39">
        <f t="shared" si="41"/>
        <v>5.7045000000000003</v>
      </c>
      <c r="BG39">
        <f t="shared" si="41"/>
        <v>9.7370999999999999</v>
      </c>
      <c r="BH39">
        <f t="shared" si="41"/>
        <v>13.459</v>
      </c>
      <c r="BI39" t="e">
        <f t="shared" si="41"/>
        <v>#N/A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9.3100334230199894E-2</v>
      </c>
      <c r="X40">
        <f t="shared" si="38"/>
        <v>9.3100334230199894E-2</v>
      </c>
      <c r="Y40">
        <f t="shared" si="42"/>
        <v>8.7574249255788564E-2</v>
      </c>
      <c r="AA40">
        <f t="shared" si="40"/>
        <v>-5.52608497441133E-3</v>
      </c>
      <c r="AB40">
        <f t="shared" si="37"/>
        <v>-5.52608497441133E-3</v>
      </c>
      <c r="AC40">
        <v>5</v>
      </c>
      <c r="AN40">
        <f t="shared" si="41"/>
        <v>16</v>
      </c>
      <c r="AO40">
        <f t="shared" si="41"/>
        <v>6.380580619028291</v>
      </c>
      <c r="AP40">
        <f t="shared" si="41"/>
        <v>11.418881788859881</v>
      </c>
      <c r="AQ40">
        <f t="shared" si="41"/>
        <v>16.457182958691472</v>
      </c>
      <c r="AR40">
        <f t="shared" si="41"/>
        <v>21.495484128523053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6.2617000000000003</v>
      </c>
      <c r="BF40">
        <f t="shared" si="41"/>
        <v>10.741099999999999</v>
      </c>
      <c r="BG40">
        <f t="shared" si="41"/>
        <v>17.845800000000001</v>
      </c>
      <c r="BH40">
        <f t="shared" si="41"/>
        <v>29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0.42640286542725564</v>
      </c>
      <c r="X51">
        <f t="shared" si="38"/>
        <v>0.42640286542725564</v>
      </c>
      <c r="Y51">
        <f>AQ20</f>
        <v>0.40431549973768</v>
      </c>
      <c r="AA51">
        <f t="shared" ref="AA51:AA65" si="45">Z4-E4</f>
        <v>-2.2087365689575644E-2</v>
      </c>
      <c r="AB51">
        <f t="shared" si="37"/>
        <v>-2.2087365689575644E-2</v>
      </c>
      <c r="AC51">
        <v>5</v>
      </c>
    </row>
    <row r="52" spans="23:72">
      <c r="W52">
        <f t="shared" ref="W52:W65" si="46">E5*E21</f>
        <v>0.3296956908773202</v>
      </c>
      <c r="X52">
        <f t="shared" si="38"/>
        <v>0.3296956908773202</v>
      </c>
      <c r="Y52">
        <f t="shared" ref="Y52:Y65" si="47">AQ21</f>
        <v>0.31159355384532123</v>
      </c>
      <c r="AA52">
        <f t="shared" si="45"/>
        <v>-1.8102137031998977E-2</v>
      </c>
      <c r="AB52">
        <f t="shared" si="37"/>
        <v>-1.8102137031998977E-2</v>
      </c>
      <c r="AC52">
        <v>5</v>
      </c>
      <c r="AO52">
        <f t="shared" ref="AO52:BD66" si="48">C4*C20</f>
        <v>0.66120074054482947</v>
      </c>
      <c r="AP52">
        <f t="shared" si="48"/>
        <v>0.49079754601226994</v>
      </c>
      <c r="AQ52">
        <f t="shared" si="48"/>
        <v>0.42640286542725564</v>
      </c>
      <c r="AR52">
        <f t="shared" si="48"/>
        <v>0.33898305084745761</v>
      </c>
      <c r="AS52" t="e">
        <f t="shared" si="48"/>
        <v>#DIV/0!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0.1924001924001924</v>
      </c>
      <c r="X53">
        <f t="shared" si="38"/>
        <v>0.1924001924001924</v>
      </c>
      <c r="Y53">
        <f t="shared" si="47"/>
        <v>0.18459421017317748</v>
      </c>
      <c r="AA53">
        <f t="shared" si="45"/>
        <v>-7.8059822270149237E-3</v>
      </c>
      <c r="AB53">
        <f t="shared" si="37"/>
        <v>-7.8059822270149237E-3</v>
      </c>
      <c r="AC53">
        <v>5</v>
      </c>
      <c r="AO53">
        <f t="shared" si="48"/>
        <v>0.57260650480989461</v>
      </c>
      <c r="AP53">
        <f t="shared" si="48"/>
        <v>0.40899795501022496</v>
      </c>
      <c r="AQ53">
        <f t="shared" si="48"/>
        <v>0.3296956908773202</v>
      </c>
      <c r="AR53">
        <f t="shared" si="48"/>
        <v>0.19829859802891192</v>
      </c>
      <c r="AS53" t="e">
        <f t="shared" si="48"/>
        <v>#DIV/0!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0.10269998254100297</v>
      </c>
      <c r="X54">
        <f t="shared" si="38"/>
        <v>0.10269998254100297</v>
      </c>
      <c r="Y54">
        <f t="shared" si="47"/>
        <v>0.10992329237968035</v>
      </c>
      <c r="AA54">
        <f t="shared" si="45"/>
        <v>7.2233098386773748E-3</v>
      </c>
      <c r="AB54">
        <f t="shared" si="37"/>
        <v>7.2233098386773748E-3</v>
      </c>
      <c r="AC54">
        <v>5</v>
      </c>
      <c r="AO54">
        <f t="shared" si="48"/>
        <v>0.37470023980815348</v>
      </c>
      <c r="AP54">
        <f t="shared" si="48"/>
        <v>0.29489826010026543</v>
      </c>
      <c r="AQ54">
        <f t="shared" si="48"/>
        <v>0.1924001924001924</v>
      </c>
      <c r="AR54">
        <f t="shared" si="48"/>
        <v>0.12979933023545598</v>
      </c>
      <c r="AS54" t="e">
        <f t="shared" si="48"/>
        <v>#DIV/0!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5.6035593809187594E-2</v>
      </c>
      <c r="X55">
        <f t="shared" si="38"/>
        <v>5.6035593809187594E-2</v>
      </c>
      <c r="Y55">
        <f t="shared" si="47"/>
        <v>6.076374082429907E-2</v>
      </c>
      <c r="AA55">
        <f t="shared" si="45"/>
        <v>4.7281470151114766E-3</v>
      </c>
      <c r="AB55">
        <f t="shared" si="37"/>
        <v>4.7281470151114766E-3</v>
      </c>
      <c r="AC55">
        <v>5</v>
      </c>
      <c r="AO55">
        <f t="shared" si="48"/>
        <v>0.25849812588858728</v>
      </c>
      <c r="AP55">
        <f t="shared" si="48"/>
        <v>0.17530020159523182</v>
      </c>
      <c r="AQ55">
        <f t="shared" si="48"/>
        <v>0.10269998254100297</v>
      </c>
      <c r="AR55">
        <f t="shared" si="48"/>
        <v>7.4299725091017163E-2</v>
      </c>
      <c r="AS55" t="e">
        <f t="shared" si="48"/>
        <v>#DIV/0!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>
        <f t="shared" si="48"/>
        <v>0.15970103965376814</v>
      </c>
      <c r="AP56">
        <f t="shared" si="48"/>
        <v>9.3100334230199894E-2</v>
      </c>
      <c r="AQ56">
        <f t="shared" si="48"/>
        <v>5.6035593809187594E-2</v>
      </c>
      <c r="AR56">
        <f t="shared" si="48"/>
        <v>3.4482758620689655E-2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0.33898305084745761</v>
      </c>
      <c r="X66">
        <f t="shared" si="38"/>
        <v>0.33898305084745761</v>
      </c>
      <c r="Y66">
        <f>AR20</f>
        <v>0.33821491274170684</v>
      </c>
      <c r="AA66">
        <f t="shared" ref="AA66:AA80" si="49">AA4-F4</f>
        <v>-7.6813810575077079E-4</v>
      </c>
      <c r="AB66">
        <f t="shared" si="37"/>
        <v>-7.6813810575077079E-4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0.19829859802891192</v>
      </c>
      <c r="X67">
        <f t="shared" si="38"/>
        <v>0.19829859802891192</v>
      </c>
      <c r="Y67">
        <f t="shared" ref="Y67:Y80" si="51">AR21</f>
        <v>0.2542959880928875</v>
      </c>
      <c r="AA67">
        <f t="shared" si="49"/>
        <v>5.5997390063975583E-2</v>
      </c>
      <c r="AB67">
        <f t="shared" si="37"/>
        <v>5.5997390063975583E-2</v>
      </c>
      <c r="AC67">
        <v>5</v>
      </c>
    </row>
    <row r="68" spans="23:74" ht="15" thickBot="1">
      <c r="W68">
        <f t="shared" si="50"/>
        <v>0.12979933023545598</v>
      </c>
      <c r="X68">
        <f t="shared" si="38"/>
        <v>0.12979933023545598</v>
      </c>
      <c r="Y68">
        <f t="shared" si="51"/>
        <v>0.14578105587779114</v>
      </c>
      <c r="AA68">
        <f t="shared" si="49"/>
        <v>1.5981725642335159E-2</v>
      </c>
      <c r="AB68">
        <f t="shared" si="37"/>
        <v>1.5981725642335159E-2</v>
      </c>
      <c r="AC68">
        <v>5</v>
      </c>
      <c r="AO68" t="s">
        <v>103</v>
      </c>
      <c r="AP68" s="75">
        <f>C3</f>
        <v>0</v>
      </c>
      <c r="AQ68" s="75">
        <f t="shared" ref="AQ68:BE68" si="52">D3</f>
        <v>0.05</v>
      </c>
      <c r="AR68" s="75">
        <f t="shared" si="52"/>
        <v>0.1</v>
      </c>
      <c r="AS68" s="75">
        <f t="shared" si="52"/>
        <v>0.15</v>
      </c>
      <c r="AT68" s="75">
        <f t="shared" si="52"/>
        <v>0</v>
      </c>
      <c r="AU68" s="75">
        <f t="shared" si="52"/>
        <v>0</v>
      </c>
      <c r="AV68" s="75">
        <f t="shared" si="52"/>
        <v>0</v>
      </c>
      <c r="AW68" s="75">
        <f t="shared" si="52"/>
        <v>0</v>
      </c>
      <c r="AX68" s="75">
        <f t="shared" si="52"/>
        <v>0</v>
      </c>
      <c r="AY68" s="75">
        <f t="shared" si="52"/>
        <v>0</v>
      </c>
      <c r="AZ68" s="75">
        <f t="shared" si="52"/>
        <v>0</v>
      </c>
      <c r="BA68" s="75">
        <f t="shared" si="52"/>
        <v>0</v>
      </c>
      <c r="BB68" s="75">
        <f t="shared" si="52"/>
        <v>0</v>
      </c>
      <c r="BC68" s="75">
        <f t="shared" si="52"/>
        <v>0</v>
      </c>
      <c r="BD68" s="75">
        <f t="shared" si="52"/>
        <v>0</v>
      </c>
      <c r="BE68" s="75">
        <f t="shared" si="52"/>
        <v>0</v>
      </c>
      <c r="BF68" s="75">
        <f t="shared" ref="BF68:BU68" si="53">AP68</f>
        <v>0</v>
      </c>
      <c r="BG68" s="75">
        <f t="shared" si="53"/>
        <v>0.05</v>
      </c>
      <c r="BH68" s="75">
        <f t="shared" si="53"/>
        <v>0.1</v>
      </c>
      <c r="BI68" s="75">
        <f t="shared" si="53"/>
        <v>0.15</v>
      </c>
      <c r="BJ68" s="75">
        <f t="shared" si="53"/>
        <v>0</v>
      </c>
      <c r="BK68" s="75">
        <f t="shared" si="53"/>
        <v>0</v>
      </c>
      <c r="BL68" s="75">
        <f t="shared" si="53"/>
        <v>0</v>
      </c>
      <c r="BM68" s="75">
        <f t="shared" si="53"/>
        <v>0</v>
      </c>
      <c r="BN68" s="75">
        <f t="shared" si="53"/>
        <v>0</v>
      </c>
      <c r="BO68" s="75">
        <f t="shared" si="53"/>
        <v>0</v>
      </c>
      <c r="BP68" s="75">
        <f t="shared" si="53"/>
        <v>0</v>
      </c>
      <c r="BQ68" s="75">
        <f t="shared" si="53"/>
        <v>0</v>
      </c>
      <c r="BR68" s="75">
        <f t="shared" si="53"/>
        <v>0</v>
      </c>
      <c r="BS68" s="75">
        <f t="shared" si="53"/>
        <v>0</v>
      </c>
      <c r="BT68" s="75">
        <f t="shared" si="53"/>
        <v>0</v>
      </c>
      <c r="BU68" s="75">
        <f t="shared" si="53"/>
        <v>0</v>
      </c>
    </row>
    <row r="69" spans="23:74">
      <c r="W69">
        <f t="shared" si="50"/>
        <v>7.4299725091017163E-2</v>
      </c>
      <c r="X69">
        <f t="shared" si="38"/>
        <v>7.4299725091017163E-2</v>
      </c>
      <c r="Y69">
        <f t="shared" si="51"/>
        <v>8.5191724978592842E-2</v>
      </c>
      <c r="AA69">
        <f t="shared" si="49"/>
        <v>1.0891999887575679E-2</v>
      </c>
      <c r="AB69">
        <f t="shared" si="37"/>
        <v>1.0891999887575679E-2</v>
      </c>
      <c r="AC69">
        <v>5</v>
      </c>
      <c r="AN69">
        <v>1</v>
      </c>
      <c r="AO69">
        <f>AN36</f>
        <v>0.8</v>
      </c>
      <c r="AP69">
        <f t="shared" ref="AP69:BU77" si="54">AO36</f>
        <v>1.5065482326502784</v>
      </c>
      <c r="AQ69">
        <f t="shared" si="54"/>
        <v>1.989932123065915</v>
      </c>
      <c r="AR69">
        <f t="shared" si="54"/>
        <v>2.4733160134815515</v>
      </c>
      <c r="AS69">
        <f t="shared" si="54"/>
        <v>2.9566999038971868</v>
      </c>
      <c r="AT69" t="e">
        <f t="shared" si="54"/>
        <v>#N/A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1.5124</v>
      </c>
      <c r="BG69">
        <f t="shared" si="54"/>
        <v>2.0375000000000001</v>
      </c>
      <c r="BH69">
        <f t="shared" si="54"/>
        <v>2.3452000000000002</v>
      </c>
      <c r="BI69">
        <f t="shared" si="54"/>
        <v>2.95</v>
      </c>
      <c r="BJ69" t="e">
        <f t="shared" si="54"/>
        <v>#N/A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3.4482758620689655E-2</v>
      </c>
      <c r="X70">
        <f t="shared" si="38"/>
        <v>3.4482758620689655E-2</v>
      </c>
      <c r="Y70">
        <f t="shared" si="51"/>
        <v>4.6521399286516545E-2</v>
      </c>
      <c r="AA70">
        <f t="shared" si="49"/>
        <v>1.203864066582689E-2</v>
      </c>
      <c r="AB70">
        <f t="shared" si="37"/>
        <v>1.203864066582689E-2</v>
      </c>
      <c r="AC70">
        <v>5</v>
      </c>
      <c r="AN70">
        <v>2</v>
      </c>
      <c r="AO70">
        <f t="shared" ref="AO70:BD83" si="55">AN37</f>
        <v>1.6</v>
      </c>
      <c r="AP70">
        <f t="shared" si="55"/>
        <v>1.7630762529859632</v>
      </c>
      <c r="AQ70">
        <f t="shared" si="55"/>
        <v>2.4861926317919134</v>
      </c>
      <c r="AR70">
        <f t="shared" si="55"/>
        <v>3.2093090105978637</v>
      </c>
      <c r="AS70">
        <f t="shared" si="55"/>
        <v>3.9324253894038108</v>
      </c>
      <c r="AT70" t="e">
        <f t="shared" si="55"/>
        <v>#N/A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1.7464000000000002</v>
      </c>
      <c r="BG70">
        <f t="shared" si="54"/>
        <v>2.4449999999999998</v>
      </c>
      <c r="BH70">
        <f t="shared" si="54"/>
        <v>3.0331000000000001</v>
      </c>
      <c r="BI70">
        <f t="shared" si="54"/>
        <v>5.0429000000000004</v>
      </c>
      <c r="BJ70" t="e">
        <f t="shared" si="54"/>
        <v>#N/A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  <c r="AN71">
        <v>3</v>
      </c>
      <c r="AO71">
        <f t="shared" si="55"/>
        <v>4</v>
      </c>
      <c r="AP71">
        <f t="shared" si="54"/>
        <v>2.5326603139930177</v>
      </c>
      <c r="AQ71">
        <f t="shared" si="54"/>
        <v>3.9749741579699083</v>
      </c>
      <c r="AR71">
        <f t="shared" si="54"/>
        <v>5.4172880019467984</v>
      </c>
      <c r="AS71">
        <f t="shared" si="54"/>
        <v>6.8596018459236854</v>
      </c>
      <c r="AT71" t="e">
        <f t="shared" si="54"/>
        <v>#N/A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2.6688000000000001</v>
      </c>
      <c r="BG71">
        <f t="shared" si="54"/>
        <v>3.3909999999999996</v>
      </c>
      <c r="BH71">
        <f t="shared" si="54"/>
        <v>5.1974999999999998</v>
      </c>
      <c r="BI71">
        <f t="shared" si="54"/>
        <v>7.7042000000000002</v>
      </c>
      <c r="BJ71" t="e">
        <f t="shared" si="54"/>
        <v>#N/A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8</v>
      </c>
      <c r="AP72">
        <f t="shared" si="54"/>
        <v>3.8153004156714423</v>
      </c>
      <c r="AQ72">
        <f t="shared" si="54"/>
        <v>6.4562767015998981</v>
      </c>
      <c r="AR72">
        <f t="shared" si="54"/>
        <v>9.0972529875283552</v>
      </c>
      <c r="AS72">
        <f t="shared" si="54"/>
        <v>11.738229273456808</v>
      </c>
      <c r="AT72" t="e">
        <f t="shared" si="54"/>
        <v>#N/A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3.8685000000000005</v>
      </c>
      <c r="BG72">
        <f t="shared" si="54"/>
        <v>5.7045000000000003</v>
      </c>
      <c r="BH72">
        <f t="shared" si="54"/>
        <v>9.7370999999999999</v>
      </c>
      <c r="BI72">
        <f t="shared" si="54"/>
        <v>13.459</v>
      </c>
      <c r="BJ72" t="e">
        <f t="shared" si="54"/>
        <v>#N/A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>
        <f t="shared" si="55"/>
        <v>16</v>
      </c>
      <c r="AP73">
        <f t="shared" si="54"/>
        <v>6.380580619028291</v>
      </c>
      <c r="AQ73">
        <f t="shared" si="54"/>
        <v>11.418881788859881</v>
      </c>
      <c r="AR73">
        <f t="shared" si="54"/>
        <v>16.457182958691472</v>
      </c>
      <c r="AS73">
        <f t="shared" si="54"/>
        <v>21.495484128523053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6.2617000000000003</v>
      </c>
      <c r="BG73">
        <f t="shared" si="54"/>
        <v>10.741099999999999</v>
      </c>
      <c r="BH73">
        <f t="shared" si="54"/>
        <v>17.845800000000001</v>
      </c>
      <c r="BI73">
        <f t="shared" si="54"/>
        <v>29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 t="e">
        <f>G4*G20</f>
        <v>#DIV/0!</v>
      </c>
      <c r="X81" t="e">
        <f t="shared" si="38"/>
        <v>#N/A</v>
      </c>
      <c r="Y81" t="e">
        <f>AS20</f>
        <v>#N/A</v>
      </c>
      <c r="AA81" t="e">
        <f t="shared" ref="AA81:AA95" si="57">AB4-G4</f>
        <v>#DIV/0!</v>
      </c>
      <c r="AB81" t="str">
        <f t="shared" si="37"/>
        <v/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 t="e">
        <f t="shared" ref="W82:W95" si="58">G5*G21</f>
        <v>#DIV/0!</v>
      </c>
      <c r="X82" t="e">
        <f t="shared" si="38"/>
        <v>#N/A</v>
      </c>
      <c r="Y82" t="e">
        <f t="shared" ref="Y82:Y95" si="59">AS21</f>
        <v>#N/A</v>
      </c>
      <c r="AA82" t="e">
        <f t="shared" si="57"/>
        <v>#DIV/0!</v>
      </c>
      <c r="AB82" t="str">
        <f t="shared" si="37"/>
        <v/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 t="e">
        <f t="shared" si="58"/>
        <v>#DIV/0!</v>
      </c>
      <c r="X83" t="e">
        <f t="shared" si="38"/>
        <v>#N/A</v>
      </c>
      <c r="Y83" t="e">
        <f t="shared" si="59"/>
        <v>#N/A</v>
      </c>
      <c r="AA83" t="e">
        <f t="shared" si="57"/>
        <v>#DIV/0!</v>
      </c>
      <c r="AB83" t="str">
        <f t="shared" si="37"/>
        <v/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 t="e">
        <f t="shared" si="58"/>
        <v>#DIV/0!</v>
      </c>
      <c r="X84" t="e">
        <f t="shared" si="38"/>
        <v>#N/A</v>
      </c>
      <c r="Y84" t="e">
        <f t="shared" si="59"/>
        <v>#N/A</v>
      </c>
      <c r="AA84" t="e">
        <f t="shared" si="57"/>
        <v>#DIV/0!</v>
      </c>
      <c r="AB84" t="str">
        <f t="shared" si="37"/>
        <v/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2017-12-19T16:23:19Z</cp:lastPrinted>
  <dcterms:created xsi:type="dcterms:W3CDTF">2017-02-09T20:26:52Z</dcterms:created>
  <dcterms:modified xsi:type="dcterms:W3CDTF">2017-12-19T16:23:40Z</dcterms:modified>
</cp:coreProperties>
</file>