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hp\Desktop\文章修改\"/>
    </mc:Choice>
  </mc:AlternateContent>
  <xr:revisionPtr revIDLastSave="0" documentId="10_ncr:8140008_{D574AF5E-1A89-4529-BD5F-2BA1C1CC0B0B}" xr6:coauthVersionLast="34" xr6:coauthVersionMax="34" xr10:uidLastSave="{00000000-0000-0000-0000-000000000000}"/>
  <bookViews>
    <workbookView xWindow="32760" yWindow="32760" windowWidth="20385" windowHeight="8010" activeTab="1"/>
  </bookViews>
  <sheets>
    <sheet name="Sheet2" sheetId="7" r:id="rId1"/>
    <sheet name="Sheet1" sheetId="1" r:id="rId2"/>
  </sheets>
  <calcPr calcId="162913"/>
</workbook>
</file>

<file path=xl/calcChain.xml><?xml version="1.0" encoding="utf-8"?>
<calcChain xmlns="http://schemas.openxmlformats.org/spreadsheetml/2006/main">
  <c r="G30" i="7" l="1"/>
  <c r="G31" i="7"/>
  <c r="G32" i="7"/>
  <c r="G33" i="7"/>
  <c r="G29" i="7"/>
  <c r="D30" i="7"/>
  <c r="D31" i="7"/>
  <c r="D32" i="7"/>
  <c r="D33" i="7"/>
  <c r="D29" i="7"/>
  <c r="K5" i="7"/>
  <c r="K4" i="7"/>
  <c r="E37" i="7"/>
  <c r="D37" i="7"/>
  <c r="C91" i="1"/>
  <c r="D91" i="1"/>
  <c r="C89" i="1"/>
  <c r="E15" i="7"/>
  <c r="E16" i="7"/>
  <c r="G16" i="7"/>
  <c r="E17" i="7"/>
  <c r="G17" i="7"/>
  <c r="E18" i="7"/>
  <c r="G18" i="7"/>
  <c r="E14" i="7"/>
  <c r="G14" i="7"/>
  <c r="O15" i="7"/>
  <c r="O16" i="7"/>
  <c r="O17" i="7"/>
  <c r="O19" i="7"/>
  <c r="O21" i="7"/>
  <c r="O18" i="7"/>
  <c r="O14" i="7"/>
  <c r="L15" i="7"/>
  <c r="L16" i="7"/>
  <c r="L19" i="7"/>
  <c r="L21" i="7"/>
  <c r="L17" i="7"/>
  <c r="L18" i="7"/>
  <c r="L14" i="7"/>
  <c r="G15" i="7"/>
  <c r="G22" i="7"/>
  <c r="D25" i="7"/>
  <c r="D22" i="7"/>
  <c r="D39" i="1"/>
  <c r="G5" i="7"/>
  <c r="G6" i="7"/>
  <c r="G7" i="7"/>
  <c r="G8" i="7"/>
  <c r="G4" i="7"/>
  <c r="G9" i="7"/>
  <c r="D5" i="7"/>
  <c r="D6" i="7"/>
  <c r="D7" i="7"/>
  <c r="D8" i="7"/>
  <c r="D4" i="7"/>
  <c r="H33" i="1"/>
  <c r="G33" i="1"/>
  <c r="D33" i="1"/>
  <c r="E2" i="1"/>
  <c r="E3" i="1"/>
  <c r="E4" i="1"/>
  <c r="E5" i="1"/>
  <c r="E6" i="1"/>
  <c r="E7" i="1"/>
  <c r="I7" i="1"/>
  <c r="E16" i="1"/>
  <c r="E17" i="1"/>
  <c r="E18" i="1"/>
  <c r="E19" i="1"/>
  <c r="E20" i="1"/>
  <c r="F20" i="1"/>
  <c r="G20" i="1"/>
  <c r="J20" i="1"/>
  <c r="L20" i="1"/>
  <c r="I23" i="1"/>
  <c r="N26" i="1"/>
  <c r="O26" i="1"/>
  <c r="E25" i="1"/>
  <c r="F25" i="1"/>
  <c r="N27" i="1"/>
  <c r="O27" i="1"/>
  <c r="E26" i="1"/>
  <c r="F26" i="1"/>
  <c r="E28" i="1"/>
  <c r="F28" i="1"/>
  <c r="N28" i="1"/>
  <c r="O28" i="1"/>
  <c r="E27" i="1"/>
  <c r="F27" i="1"/>
  <c r="E29" i="1"/>
  <c r="F29" i="1"/>
  <c r="N29" i="1"/>
  <c r="O29" i="1"/>
  <c r="N30" i="1"/>
  <c r="O30" i="1"/>
  <c r="K33" i="1"/>
  <c r="L33" i="1"/>
  <c r="D34" i="1"/>
  <c r="G34" i="1"/>
  <c r="H34" i="1"/>
  <c r="K34" i="1"/>
  <c r="L34" i="1"/>
  <c r="D35" i="1"/>
  <c r="G35" i="1"/>
  <c r="H35" i="1"/>
  <c r="K35" i="1"/>
  <c r="L35" i="1"/>
  <c r="D36" i="1"/>
  <c r="G36" i="1"/>
  <c r="H36" i="1"/>
  <c r="J36" i="1"/>
  <c r="K36" i="1"/>
  <c r="L36" i="1"/>
  <c r="D37" i="1"/>
  <c r="G37" i="1"/>
  <c r="H37" i="1"/>
  <c r="J37" i="1"/>
  <c r="K37" i="1"/>
  <c r="L37" i="1"/>
  <c r="B39" i="1"/>
  <c r="E39" i="1"/>
  <c r="G39" i="1"/>
  <c r="B40" i="1"/>
  <c r="E40" i="1"/>
  <c r="B41" i="1"/>
  <c r="E41" i="1"/>
  <c r="B42" i="1"/>
  <c r="D42" i="1"/>
  <c r="E42" i="1"/>
  <c r="G42" i="1"/>
  <c r="B43" i="1"/>
  <c r="E43" i="1"/>
  <c r="D47" i="1"/>
  <c r="G47" i="1"/>
  <c r="J47" i="1"/>
  <c r="K47" i="1"/>
  <c r="D48" i="1"/>
  <c r="G48" i="1"/>
  <c r="G52" i="1"/>
  <c r="G55" i="1"/>
  <c r="J48" i="1"/>
  <c r="K48" i="1"/>
  <c r="D49" i="1"/>
  <c r="G49" i="1"/>
  <c r="D50" i="1"/>
  <c r="G50" i="1"/>
  <c r="D51" i="1"/>
  <c r="G51" i="1"/>
  <c r="D52" i="1"/>
  <c r="D55" i="1"/>
  <c r="D54" i="1"/>
  <c r="G54" i="1"/>
  <c r="B56" i="1"/>
  <c r="E56" i="1"/>
  <c r="B57" i="1"/>
  <c r="E57" i="1"/>
  <c r="B58" i="1"/>
  <c r="E58" i="1"/>
  <c r="B59" i="1"/>
  <c r="E59" i="1"/>
  <c r="B60" i="1"/>
  <c r="E60" i="1"/>
  <c r="J64" i="1"/>
  <c r="C68" i="1"/>
  <c r="D68" i="1"/>
  <c r="H68" i="1"/>
  <c r="I68" i="1"/>
  <c r="C69" i="1"/>
  <c r="D69" i="1"/>
  <c r="H69" i="1"/>
  <c r="I69" i="1"/>
  <c r="C71" i="1"/>
  <c r="D71" i="1"/>
  <c r="H78" i="1"/>
  <c r="G34" i="7"/>
  <c r="D34" i="7"/>
  <c r="D38" i="1"/>
  <c r="D43" i="1"/>
  <c r="G10" i="7"/>
  <c r="G23" i="7"/>
  <c r="G38" i="1"/>
  <c r="G43" i="1"/>
  <c r="E8" i="1"/>
  <c r="D9" i="7"/>
  <c r="D10" i="7"/>
  <c r="D23" i="7"/>
  <c r="B18" i="7"/>
  <c r="D18" i="7"/>
  <c r="B15" i="7"/>
  <c r="D15" i="7"/>
  <c r="B17" i="7"/>
  <c r="D17" i="7"/>
  <c r="B14" i="7"/>
  <c r="D14" i="7"/>
  <c r="B16" i="7"/>
  <c r="D16" i="7"/>
  <c r="D19" i="7"/>
</calcChain>
</file>

<file path=xl/sharedStrings.xml><?xml version="1.0" encoding="utf-8"?>
<sst xmlns="http://schemas.openxmlformats.org/spreadsheetml/2006/main" count="130" uniqueCount="38">
  <si>
    <t>BID</t>
  </si>
  <si>
    <t>edu</t>
  </si>
  <si>
    <t>SAT</t>
  </si>
  <si>
    <t>INC</t>
  </si>
  <si>
    <t>BEL</t>
  </si>
  <si>
    <t>lninc</t>
  </si>
  <si>
    <t>sat</t>
  </si>
  <si>
    <t>tru</t>
  </si>
  <si>
    <t>wtp</t>
  </si>
  <si>
    <t>改为正值</t>
    <phoneticPr fontId="1" type="noConversion"/>
  </si>
  <si>
    <t>改为正值</t>
  </si>
  <si>
    <t>mean</t>
  </si>
  <si>
    <t>viarable</t>
  </si>
  <si>
    <t>coefficient</t>
  </si>
  <si>
    <t>urban</t>
  </si>
  <si>
    <t>Chenshi</t>
  </si>
  <si>
    <t>Urban</t>
  </si>
  <si>
    <t>constant</t>
  </si>
  <si>
    <t>constant项</t>
  </si>
  <si>
    <t>new coefficient</t>
    <phoneticPr fontId="1" type="noConversion"/>
  </si>
  <si>
    <t>invalid</t>
    <phoneticPr fontId="1" type="noConversion"/>
  </si>
  <si>
    <t>Huangyan</t>
  </si>
  <si>
    <t>Jiaojiang</t>
  </si>
  <si>
    <t>Luqiao</t>
  </si>
  <si>
    <t>Wenling</t>
  </si>
  <si>
    <t>Population</t>
  </si>
  <si>
    <r>
      <t>WTP</t>
    </r>
    <r>
      <rPr>
        <sz val="11"/>
        <color indexed="8"/>
        <rFont val="宋体"/>
        <family val="3"/>
        <charset val="134"/>
      </rPr>
      <t xml:space="preserve"> per household</t>
    </r>
    <phoneticPr fontId="1" type="noConversion"/>
  </si>
  <si>
    <r>
      <t>w</t>
    </r>
    <r>
      <rPr>
        <sz val="11"/>
        <color indexed="8"/>
        <rFont val="宋体"/>
        <family val="3"/>
        <charset val="134"/>
      </rPr>
      <t>ater usage per household</t>
    </r>
    <phoneticPr fontId="1" type="noConversion"/>
  </si>
  <si>
    <r>
      <t>t</t>
    </r>
    <r>
      <rPr>
        <sz val="11"/>
        <color indexed="8"/>
        <rFont val="宋体"/>
        <family val="3"/>
        <charset val="134"/>
      </rPr>
      <t>otal water usage</t>
    </r>
    <phoneticPr fontId="1" type="noConversion"/>
  </si>
  <si>
    <t>water price</t>
    <phoneticPr fontId="1" type="noConversion"/>
  </si>
  <si>
    <t>number of households</t>
    <phoneticPr fontId="1" type="noConversion"/>
  </si>
  <si>
    <t>number of members in each household</t>
    <phoneticPr fontId="1" type="noConversion"/>
  </si>
  <si>
    <r>
      <t>Population（</t>
    </r>
    <r>
      <rPr>
        <sz val="11"/>
        <color indexed="8"/>
        <rFont val="宋体"/>
        <family val="3"/>
        <charset val="134"/>
      </rPr>
      <t>10 thousand)</t>
    </r>
    <phoneticPr fontId="1" type="noConversion"/>
  </si>
  <si>
    <t>Population（10 thousand)</t>
    <phoneticPr fontId="1" type="noConversion"/>
  </si>
  <si>
    <r>
      <t>w</t>
    </r>
    <r>
      <rPr>
        <sz val="11"/>
        <color indexed="8"/>
        <rFont val="宋体"/>
        <family val="3"/>
        <charset val="134"/>
      </rPr>
      <t>ater usage</t>
    </r>
    <phoneticPr fontId="1" type="noConversion"/>
  </si>
  <si>
    <r>
      <t>r</t>
    </r>
    <r>
      <rPr>
        <sz val="11"/>
        <color indexed="8"/>
        <rFont val="宋体"/>
        <family val="3"/>
        <charset val="134"/>
      </rPr>
      <t>atio of ecological water use</t>
    </r>
    <phoneticPr fontId="1" type="noConversion"/>
  </si>
  <si>
    <r>
      <t>v</t>
    </r>
    <r>
      <rPr>
        <sz val="11"/>
        <color indexed="8"/>
        <rFont val="宋体"/>
        <family val="3"/>
        <charset val="134"/>
      </rPr>
      <t>alue of ecological water use</t>
    </r>
    <phoneticPr fontId="1" type="noConversion"/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</si>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</sst>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_ "/>
    <numFmt numFmtId="178" formatCode="0.0000_ "/>
    <numFmt numFmtId="179" formatCode="0.00_ "/>
  </numFmts>
  <fonts count="3" x14ac:knownFonts="1"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2" borderId="0" xfId="0" applyFill="1">
      <alignment vertical="center"/>
    </xf>
    <xf numFmtId="0" fontId="0" fillId="0" borderId="8" xfId="0" applyBorder="1">
      <alignment vertical="center"/>
    </xf>
    <xf numFmtId="0" fontId="0" fillId="4" borderId="0" xfId="0" applyFill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9" xfId="0" applyNumberFormat="1" applyFill="1" applyBorder="1">
      <alignment vertical="center"/>
    </xf>
    <xf numFmtId="178" fontId="0" fillId="0" borderId="0" xfId="0" applyNumberFormat="1" applyFill="1">
      <alignment vertical="center"/>
    </xf>
    <xf numFmtId="178" fontId="0" fillId="3" borderId="0" xfId="0" applyNumberFormat="1" applyFill="1">
      <alignment vertical="center"/>
    </xf>
    <xf numFmtId="178" fontId="0" fillId="3" borderId="9" xfId="0" applyNumberFormat="1" applyFill="1" applyBorder="1">
      <alignment vertical="center"/>
    </xf>
    <xf numFmtId="178" fontId="0" fillId="2" borderId="0" xfId="0" applyNumberFormat="1" applyFill="1">
      <alignment vertical="center"/>
    </xf>
    <xf numFmtId="178" fontId="0" fillId="2" borderId="9" xfId="0" applyNumberFormat="1" applyFill="1" applyBorder="1">
      <alignment vertical="center"/>
    </xf>
    <xf numFmtId="179" fontId="0" fillId="0" borderId="0" xfId="0" applyNumberFormat="1" applyFill="1">
      <alignment vertical="center"/>
    </xf>
    <xf numFmtId="0" fontId="0" fillId="2" borderId="9" xfId="0" applyFill="1" applyBorder="1">
      <alignment vertical="center"/>
    </xf>
    <xf numFmtId="0" fontId="0" fillId="5" borderId="0" xfId="0" applyFill="1">
      <alignment vertical="center"/>
    </xf>
    <xf numFmtId="0" fontId="0" fillId="0" borderId="10" xfId="0" applyFill="1" applyBorder="1">
      <alignment vertical="center"/>
    </xf>
    <xf numFmtId="0" fontId="0" fillId="5" borderId="9" xfId="0" applyFill="1" applyBorder="1">
      <alignment vertical="center"/>
    </xf>
    <xf numFmtId="0" fontId="0" fillId="6" borderId="0" xfId="0" applyFill="1">
      <alignment vertical="center"/>
    </xf>
    <xf numFmtId="0" fontId="0" fillId="0" borderId="9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177" fontId="0" fillId="0" borderId="0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topLeftCell="A22" workbookViewId="0">
      <selection activeCell="A8" sqref="A8"/>
    </sheetView>
  </sheetViews>
  <sheetFormatPr defaultRowHeight="13.5" x14ac:dyDescent="0.15"/>
  <cols>
    <col min="2" max="2" width="13.875" bestFit="1" customWidth="1"/>
    <col min="5" max="5" width="13.875" bestFit="1" customWidth="1"/>
    <col min="9" max="9" width="9.5" bestFit="1" customWidth="1"/>
    <col min="10" max="10" width="12.75" bestFit="1" customWidth="1"/>
    <col min="13" max="13" width="12.75" bestFit="1" customWidth="1"/>
  </cols>
  <sheetData>
    <row r="2" spans="1:15" x14ac:dyDescent="0.15">
      <c r="B2" t="s">
        <v>14</v>
      </c>
      <c r="E2" t="s">
        <v>15</v>
      </c>
    </row>
    <row r="3" spans="1:15" x14ac:dyDescent="0.15">
      <c r="A3" t="s">
        <v>12</v>
      </c>
      <c r="B3" t="s">
        <v>13</v>
      </c>
      <c r="C3" t="s">
        <v>11</v>
      </c>
      <c r="E3" t="s">
        <v>13</v>
      </c>
      <c r="F3" t="s">
        <v>11</v>
      </c>
    </row>
    <row r="4" spans="1:15" x14ac:dyDescent="0.15">
      <c r="A4" t="s">
        <v>1</v>
      </c>
      <c r="B4">
        <v>0.10740600565116205</v>
      </c>
      <c r="C4" s="10">
        <v>2.6073</v>
      </c>
      <c r="D4">
        <f>B4*C4</f>
        <v>0.28003967853427481</v>
      </c>
      <c r="E4">
        <v>0.43513122407160199</v>
      </c>
      <c r="F4" s="10">
        <v>1.8011999999999999</v>
      </c>
      <c r="G4">
        <f>E4*F4</f>
        <v>0.7837583607977695</v>
      </c>
      <c r="K4">
        <f>EXP(F5)</f>
        <v>2.1299531837080656</v>
      </c>
    </row>
    <row r="5" spans="1:15" x14ac:dyDescent="0.15">
      <c r="A5" t="s">
        <v>5</v>
      </c>
      <c r="B5">
        <v>0.22733498173296546</v>
      </c>
      <c r="C5" s="10">
        <v>2.0347</v>
      </c>
      <c r="D5">
        <f>B5*C5</f>
        <v>0.46255848733206478</v>
      </c>
      <c r="E5">
        <v>0.59453369858907446</v>
      </c>
      <c r="F5" s="10">
        <v>0.75609999999999999</v>
      </c>
      <c r="G5">
        <f>E5*F5</f>
        <v>0.44952692950319917</v>
      </c>
      <c r="K5">
        <f>EXP(C5)</f>
        <v>7.6499567941579096</v>
      </c>
    </row>
    <row r="6" spans="1:15" x14ac:dyDescent="0.15">
      <c r="A6" t="s">
        <v>6</v>
      </c>
      <c r="B6">
        <v>-1.808873506648195E-2</v>
      </c>
      <c r="C6">
        <v>1.5851</v>
      </c>
      <c r="D6">
        <f>B6*C6</f>
        <v>-2.8672453953880538E-2</v>
      </c>
      <c r="E6">
        <v>-8.1374673407112283E-2</v>
      </c>
      <c r="F6">
        <v>1.3241000000000001</v>
      </c>
      <c r="G6">
        <f>E6*F6</f>
        <v>-0.10774820505835737</v>
      </c>
    </row>
    <row r="7" spans="1:15" x14ac:dyDescent="0.15">
      <c r="A7" t="s">
        <v>7</v>
      </c>
      <c r="B7">
        <v>1.146282478571933E-2</v>
      </c>
      <c r="C7">
        <v>1.6738999999999999</v>
      </c>
      <c r="D7">
        <f>B7*C7</f>
        <v>1.9187622408815587E-2</v>
      </c>
      <c r="E7">
        <v>5.1567100730514376E-2</v>
      </c>
      <c r="F7">
        <v>1.5321</v>
      </c>
      <c r="G7">
        <f>E7*F7</f>
        <v>7.9005955029221073E-2</v>
      </c>
    </row>
    <row r="8" spans="1:15" x14ac:dyDescent="0.15">
      <c r="A8" t="s">
        <v>17</v>
      </c>
      <c r="B8">
        <v>0.56068452795813284</v>
      </c>
      <c r="C8">
        <v>1</v>
      </c>
      <c r="D8">
        <f>B8*C8</f>
        <v>0.56068452795813284</v>
      </c>
      <c r="E8">
        <v>1.2853982311637153</v>
      </c>
      <c r="F8">
        <v>1</v>
      </c>
      <c r="G8">
        <f>E8*F8</f>
        <v>1.2853982311637153</v>
      </c>
    </row>
    <row r="9" spans="1:15" x14ac:dyDescent="0.15">
      <c r="D9" s="22">
        <f>SUM(D4:D8)</f>
        <v>1.2937978622794075</v>
      </c>
      <c r="E9" s="22"/>
      <c r="F9" s="22"/>
      <c r="G9" s="22">
        <f>SUM(G4:G8)</f>
        <v>2.4899412714355478</v>
      </c>
    </row>
    <row r="10" spans="1:15" x14ac:dyDescent="0.15">
      <c r="D10">
        <f>EXP(D9)</f>
        <v>3.6466096111974413</v>
      </c>
      <c r="G10">
        <f>EXP(G9)</f>
        <v>12.060567799812233</v>
      </c>
    </row>
    <row r="12" spans="1:15" x14ac:dyDescent="0.15">
      <c r="B12" t="s">
        <v>14</v>
      </c>
      <c r="E12" t="s">
        <v>15</v>
      </c>
      <c r="I12" s="11"/>
      <c r="J12" s="11" t="s">
        <v>14</v>
      </c>
      <c r="K12" s="11"/>
      <c r="L12" s="11"/>
      <c r="M12" s="11" t="s">
        <v>15</v>
      </c>
      <c r="N12" s="11"/>
      <c r="O12" s="11"/>
    </row>
    <row r="13" spans="1:15" x14ac:dyDescent="0.15">
      <c r="A13" t="s">
        <v>12</v>
      </c>
      <c r="B13" t="s">
        <v>13</v>
      </c>
      <c r="C13" t="s">
        <v>11</v>
      </c>
      <c r="E13" t="s">
        <v>13</v>
      </c>
      <c r="F13" t="s">
        <v>11</v>
      </c>
      <c r="I13" s="11" t="s">
        <v>12</v>
      </c>
      <c r="J13" s="11" t="s">
        <v>13</v>
      </c>
      <c r="K13" s="11" t="s">
        <v>11</v>
      </c>
      <c r="L13" s="11"/>
      <c r="M13" s="11" t="s">
        <v>13</v>
      </c>
      <c r="N13" s="11" t="s">
        <v>11</v>
      </c>
      <c r="O13" s="11"/>
    </row>
    <row r="14" spans="1:15" x14ac:dyDescent="0.15">
      <c r="A14" t="s">
        <v>1</v>
      </c>
      <c r="B14">
        <f>B4*D23</f>
        <v>0.54721480592293825</v>
      </c>
      <c r="C14" s="10">
        <v>2.6073</v>
      </c>
      <c r="D14">
        <f>B14*C14</f>
        <v>1.426753163482877</v>
      </c>
      <c r="E14">
        <f>E4*2.63</f>
        <v>1.1443951193083133</v>
      </c>
      <c r="F14" s="10">
        <v>1.8011999999999999</v>
      </c>
      <c r="G14">
        <f>E14*F14</f>
        <v>2.0612844888981336</v>
      </c>
      <c r="I14" s="11" t="s">
        <v>1</v>
      </c>
      <c r="J14" s="11">
        <v>0.54700000000000004</v>
      </c>
      <c r="K14" s="24">
        <v>2.6073</v>
      </c>
      <c r="L14" s="11">
        <f>K14*J14</f>
        <v>1.4261931000000001</v>
      </c>
      <c r="M14" s="11">
        <v>1.091</v>
      </c>
      <c r="N14" s="24">
        <v>1.8011999999999999</v>
      </c>
      <c r="O14" s="11">
        <f>N14*M14</f>
        <v>1.9651091999999999</v>
      </c>
    </row>
    <row r="15" spans="1:15" x14ac:dyDescent="0.15">
      <c r="A15" t="s">
        <v>5</v>
      </c>
      <c r="B15">
        <f>B5*D23</f>
        <v>1.1582319550410864</v>
      </c>
      <c r="C15" s="10">
        <v>2.0347</v>
      </c>
      <c r="D15">
        <f>B15*C15</f>
        <v>2.3566545589220986</v>
      </c>
      <c r="E15">
        <f>E5*2.63</f>
        <v>1.5636236272892658</v>
      </c>
      <c r="F15" s="10">
        <v>0.75609999999999999</v>
      </c>
      <c r="G15">
        <f>E15*F15</f>
        <v>1.1822558245934138</v>
      </c>
      <c r="I15" s="11" t="s">
        <v>5</v>
      </c>
      <c r="J15" s="11">
        <v>1.02</v>
      </c>
      <c r="K15" s="24">
        <v>2.0347</v>
      </c>
      <c r="L15" s="11">
        <f>K15*J15</f>
        <v>2.0753940000000002</v>
      </c>
      <c r="M15" s="11">
        <v>1.248</v>
      </c>
      <c r="N15" s="24">
        <v>0.75609999999999999</v>
      </c>
      <c r="O15" s="11">
        <f>N15*M15</f>
        <v>0.94361280000000003</v>
      </c>
    </row>
    <row r="16" spans="1:15" x14ac:dyDescent="0.15">
      <c r="A16" t="s">
        <v>6</v>
      </c>
      <c r="B16">
        <f>B6*D23</f>
        <v>-9.2158940170858822E-2</v>
      </c>
      <c r="C16">
        <v>2.3969999999999998</v>
      </c>
      <c r="D16">
        <f>B16*C16</f>
        <v>-0.22090497958954858</v>
      </c>
      <c r="E16">
        <f>E6*2.63</f>
        <v>-0.2140153910607053</v>
      </c>
      <c r="F16">
        <v>1.3241000000000001</v>
      </c>
      <c r="G16">
        <f>E16*F16</f>
        <v>-0.2833777793034799</v>
      </c>
      <c r="H16" t="s">
        <v>9</v>
      </c>
      <c r="I16" s="11" t="s">
        <v>6</v>
      </c>
      <c r="J16" s="11">
        <v>0.53300000000000003</v>
      </c>
      <c r="K16" s="11">
        <v>2.327</v>
      </c>
      <c r="L16" s="11">
        <f>K16*J16</f>
        <v>1.240291</v>
      </c>
      <c r="M16" s="11">
        <v>0.74299999999999999</v>
      </c>
      <c r="N16" s="11">
        <v>1.7629999999999999</v>
      </c>
      <c r="O16" s="11">
        <f>N16*M16</f>
        <v>1.309909</v>
      </c>
    </row>
    <row r="17" spans="1:15" x14ac:dyDescent="0.15">
      <c r="A17" t="s">
        <v>7</v>
      </c>
      <c r="B17">
        <f>B7*D23</f>
        <v>5.8401086628419689E-2</v>
      </c>
      <c r="C17">
        <v>2.1093000000000002</v>
      </c>
      <c r="D17">
        <f>B17*C17</f>
        <v>0.12318541202532567</v>
      </c>
      <c r="E17">
        <f>E7*2.63</f>
        <v>0.13562147492125282</v>
      </c>
      <c r="F17">
        <v>1.5321</v>
      </c>
      <c r="G17">
        <f>E17*F17</f>
        <v>0.20778566172685145</v>
      </c>
      <c r="I17" s="11" t="s">
        <v>7</v>
      </c>
      <c r="J17" s="11">
        <v>0.46800000000000003</v>
      </c>
      <c r="K17" s="11">
        <v>2.4079999999999999</v>
      </c>
      <c r="L17" s="11">
        <f>K17*J17</f>
        <v>1.1269439999999999</v>
      </c>
      <c r="M17" s="11">
        <v>0.83399999999999996</v>
      </c>
      <c r="N17" s="11">
        <v>1.9570000000000001</v>
      </c>
      <c r="O17" s="11">
        <f>N17*M17</f>
        <v>1.6321380000000001</v>
      </c>
    </row>
    <row r="18" spans="1:15" x14ac:dyDescent="0.15">
      <c r="A18" t="s">
        <v>17</v>
      </c>
      <c r="B18">
        <f>B8*D23</f>
        <v>2.8565895667611994</v>
      </c>
      <c r="C18">
        <v>1</v>
      </c>
      <c r="D18">
        <f>B18*C18</f>
        <v>2.8565895667611994</v>
      </c>
      <c r="E18">
        <f>E8*2.63</f>
        <v>3.3805973479605713</v>
      </c>
      <c r="F18">
        <v>1</v>
      </c>
      <c r="G18">
        <f>E18*F18</f>
        <v>3.3805973479605713</v>
      </c>
      <c r="I18" s="11" t="s">
        <v>17</v>
      </c>
      <c r="J18" s="11">
        <v>0.72299999999999998</v>
      </c>
      <c r="K18" s="11">
        <v>1</v>
      </c>
      <c r="L18" s="11">
        <f>K18*J18</f>
        <v>0.72299999999999998</v>
      </c>
      <c r="M18" s="11">
        <v>0.69799999999999995</v>
      </c>
      <c r="N18" s="11">
        <v>1</v>
      </c>
      <c r="O18" s="11">
        <f>N18*M18</f>
        <v>0.69799999999999995</v>
      </c>
    </row>
    <row r="19" spans="1:15" x14ac:dyDescent="0.15">
      <c r="D19">
        <f>SUM(D14:D18)</f>
        <v>6.5422777216019519</v>
      </c>
      <c r="I19" s="11"/>
      <c r="J19" s="11"/>
      <c r="K19" s="11"/>
      <c r="L19" s="11">
        <f>SUM(L14:L18)</f>
        <v>6.5918220999999999</v>
      </c>
      <c r="M19" s="11"/>
      <c r="N19" s="11"/>
      <c r="O19" s="11">
        <f>SUM(O14:O18)</f>
        <v>6.5487690000000001</v>
      </c>
    </row>
    <row r="20" spans="1:15" x14ac:dyDescent="0.15">
      <c r="L20" s="23"/>
    </row>
    <row r="21" spans="1:15" x14ac:dyDescent="0.15">
      <c r="D21">
        <v>729</v>
      </c>
      <c r="G21">
        <v>698</v>
      </c>
      <c r="L21">
        <f>EXP(L19)</f>
        <v>729.10816828984571</v>
      </c>
      <c r="O21">
        <f>EXP(O19)</f>
        <v>698.38393382426409</v>
      </c>
    </row>
    <row r="22" spans="1:15" x14ac:dyDescent="0.15">
      <c r="D22" s="22">
        <f>LN(D21)</f>
        <v>6.5916737320086582</v>
      </c>
      <c r="E22" s="22"/>
      <c r="F22" s="22"/>
      <c r="G22" s="22">
        <f>LN(G21)</f>
        <v>6.5482191027623724</v>
      </c>
    </row>
    <row r="23" spans="1:15" x14ac:dyDescent="0.15">
      <c r="D23">
        <f>D22/D9</f>
        <v>5.0948250296189821</v>
      </c>
      <c r="G23">
        <f>G22/G9</f>
        <v>2.629868896059171</v>
      </c>
    </row>
    <row r="25" spans="1:15" x14ac:dyDescent="0.15">
      <c r="D25">
        <f>EXP(D22)</f>
        <v>729.00000000000011</v>
      </c>
    </row>
    <row r="27" spans="1:15" x14ac:dyDescent="0.15">
      <c r="B27" t="s">
        <v>14</v>
      </c>
      <c r="E27" t="s">
        <v>15</v>
      </c>
      <c r="J27" t="s">
        <v>14</v>
      </c>
      <c r="M27" t="s">
        <v>15</v>
      </c>
    </row>
    <row r="28" spans="1:15" x14ac:dyDescent="0.15">
      <c r="A28" t="s">
        <v>12</v>
      </c>
      <c r="B28" t="s">
        <v>13</v>
      </c>
      <c r="C28" t="s">
        <v>11</v>
      </c>
      <c r="E28" t="s">
        <v>13</v>
      </c>
      <c r="F28" t="s">
        <v>11</v>
      </c>
      <c r="I28" t="s">
        <v>12</v>
      </c>
      <c r="J28" t="s">
        <v>13</v>
      </c>
      <c r="K28" t="s">
        <v>11</v>
      </c>
      <c r="M28" t="s">
        <v>13</v>
      </c>
      <c r="N28" t="s">
        <v>11</v>
      </c>
    </row>
    <row r="29" spans="1:15" x14ac:dyDescent="0.15">
      <c r="A29" t="s">
        <v>1</v>
      </c>
      <c r="B29">
        <v>0.1401</v>
      </c>
      <c r="C29">
        <v>2.6073</v>
      </c>
      <c r="D29">
        <f>B29*C29</f>
        <v>0.36528273</v>
      </c>
      <c r="E29">
        <v>0.43430000000000002</v>
      </c>
      <c r="F29">
        <v>1.8011999999999999</v>
      </c>
      <c r="G29">
        <f>E29*F29</f>
        <v>0.78226116000000001</v>
      </c>
      <c r="I29" t="s">
        <v>1</v>
      </c>
      <c r="J29">
        <v>0.54700000000000004</v>
      </c>
      <c r="K29">
        <v>2.6073</v>
      </c>
      <c r="L29">
        <v>1.4261931000000001</v>
      </c>
      <c r="M29">
        <v>1.091</v>
      </c>
      <c r="N29">
        <v>1.8011999999999999</v>
      </c>
      <c r="O29">
        <v>1.9651091999999999</v>
      </c>
    </row>
    <row r="30" spans="1:15" x14ac:dyDescent="0.15">
      <c r="A30" t="s">
        <v>5</v>
      </c>
      <c r="B30">
        <v>0.2311</v>
      </c>
      <c r="C30">
        <v>2.0347</v>
      </c>
      <c r="D30">
        <f>B30*C30</f>
        <v>0.47021916999999996</v>
      </c>
      <c r="E30">
        <v>0.59409999999999996</v>
      </c>
      <c r="F30">
        <v>0.75609999999999999</v>
      </c>
      <c r="G30">
        <f>E30*F30</f>
        <v>0.44919900999999995</v>
      </c>
      <c r="I30" t="s">
        <v>5</v>
      </c>
      <c r="J30">
        <v>1.02</v>
      </c>
      <c r="K30">
        <v>2.0347</v>
      </c>
      <c r="L30">
        <v>2.0753940000000002</v>
      </c>
      <c r="M30">
        <v>1.248</v>
      </c>
      <c r="N30">
        <v>0.75609999999999999</v>
      </c>
      <c r="O30">
        <v>0.94361280000000003</v>
      </c>
    </row>
    <row r="31" spans="1:15" x14ac:dyDescent="0.15">
      <c r="A31" t="s">
        <v>6</v>
      </c>
      <c r="B31">
        <v>-0.15129999999999999</v>
      </c>
      <c r="C31">
        <v>1.5851</v>
      </c>
      <c r="D31">
        <f>B31*C31</f>
        <v>-0.23982562999999998</v>
      </c>
      <c r="E31">
        <v>-0.19339999999999999</v>
      </c>
      <c r="F31">
        <v>1.3241000000000001</v>
      </c>
      <c r="G31">
        <f>E31*F31</f>
        <v>-0.25608093999999998</v>
      </c>
      <c r="H31" t="s">
        <v>10</v>
      </c>
      <c r="I31" t="s">
        <v>6</v>
      </c>
      <c r="J31">
        <v>0.53300000000000003</v>
      </c>
      <c r="K31">
        <v>2.327</v>
      </c>
      <c r="L31">
        <v>1.240291</v>
      </c>
      <c r="M31">
        <v>0.74299999999999999</v>
      </c>
      <c r="N31">
        <v>1.7629999999999999</v>
      </c>
      <c r="O31">
        <v>1.309909</v>
      </c>
    </row>
    <row r="32" spans="1:15" x14ac:dyDescent="0.15">
      <c r="A32" t="s">
        <v>7</v>
      </c>
      <c r="B32">
        <v>0.2445</v>
      </c>
      <c r="C32">
        <v>2.5931999999999999</v>
      </c>
      <c r="D32">
        <f>B32*C32</f>
        <v>0.63403739999999997</v>
      </c>
      <c r="E32">
        <v>0.42809999999999998</v>
      </c>
      <c r="F32">
        <v>2.9371999999999998</v>
      </c>
      <c r="G32">
        <f>E32*F32</f>
        <v>1.2574153199999998</v>
      </c>
      <c r="I32" t="s">
        <v>7</v>
      </c>
      <c r="J32">
        <v>0.46800000000000003</v>
      </c>
      <c r="K32">
        <v>2.4079999999999999</v>
      </c>
      <c r="L32">
        <v>1.1269439999999999</v>
      </c>
      <c r="M32">
        <v>0.83399999999999996</v>
      </c>
      <c r="N32">
        <v>1.9570000000000001</v>
      </c>
      <c r="O32">
        <v>1.6321380000000001</v>
      </c>
    </row>
    <row r="33" spans="1:15" x14ac:dyDescent="0.15">
      <c r="A33" t="s">
        <v>17</v>
      </c>
      <c r="B33">
        <v>0.86699999999999999</v>
      </c>
      <c r="C33">
        <v>1</v>
      </c>
      <c r="D33">
        <f>B33*C33</f>
        <v>0.86699999999999999</v>
      </c>
      <c r="E33">
        <v>1.3118000000000001</v>
      </c>
      <c r="F33">
        <v>1</v>
      </c>
      <c r="G33">
        <f>E33*F33</f>
        <v>1.3118000000000001</v>
      </c>
      <c r="I33" t="s">
        <v>17</v>
      </c>
      <c r="J33">
        <v>0.72299999999999998</v>
      </c>
      <c r="K33">
        <v>1</v>
      </c>
      <c r="L33">
        <v>0.72299999999999998</v>
      </c>
      <c r="M33">
        <v>0.69799999999999995</v>
      </c>
      <c r="N33">
        <v>1</v>
      </c>
      <c r="O33">
        <v>0.69799999999999995</v>
      </c>
    </row>
    <row r="34" spans="1:15" x14ac:dyDescent="0.15">
      <c r="D34">
        <f>SUM(D29:D33)</f>
        <v>2.0967136699999998</v>
      </c>
      <c r="G34">
        <f>SUM(G29:G33)</f>
        <v>3.5445945500000002</v>
      </c>
      <c r="L34">
        <v>6.5918220999999999</v>
      </c>
      <c r="O34">
        <v>6.5487690000000001</v>
      </c>
    </row>
    <row r="37" spans="1:15" x14ac:dyDescent="0.15">
      <c r="D37" s="25">
        <f>LN(D38)</f>
        <v>2.0967287530664276</v>
      </c>
      <c r="E37" s="25">
        <f>LN(E38)</f>
        <v>3.5442062210705694</v>
      </c>
    </row>
    <row r="38" spans="1:15" x14ac:dyDescent="0.15">
      <c r="D38" s="10">
        <v>8.1395</v>
      </c>
      <c r="E38" s="10">
        <v>34.612200000000001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workbookViewId="0">
      <selection activeCell="B52" sqref="B52"/>
    </sheetView>
  </sheetViews>
  <sheetFormatPr defaultRowHeight="13.5" x14ac:dyDescent="0.15"/>
  <cols>
    <col min="2" max="2" width="39.375" bestFit="1" customWidth="1"/>
    <col min="3" max="4" width="12.625" bestFit="1" customWidth="1"/>
    <col min="5" max="5" width="13.75" bestFit="1" customWidth="1"/>
    <col min="6" max="6" width="27.75" bestFit="1" customWidth="1"/>
    <col min="7" max="8" width="13.75" bestFit="1" customWidth="1"/>
    <col min="9" max="9" width="21" customWidth="1"/>
    <col min="10" max="11" width="12.625" bestFit="1" customWidth="1"/>
    <col min="12" max="12" width="13.75" bestFit="1" customWidth="1"/>
    <col min="14" max="15" width="12.625" bestFit="1" customWidth="1"/>
  </cols>
  <sheetData>
    <row r="1" spans="1:10" x14ac:dyDescent="0.15">
      <c r="B1" t="s">
        <v>13</v>
      </c>
      <c r="C1" t="s">
        <v>11</v>
      </c>
    </row>
    <row r="2" spans="1:10" x14ac:dyDescent="0.15">
      <c r="A2" t="s">
        <v>18</v>
      </c>
      <c r="B2">
        <v>2.4131999999999998</v>
      </c>
      <c r="C2">
        <v>1</v>
      </c>
      <c r="E2">
        <f t="shared" ref="E2:E7" si="0">B2*C2</f>
        <v>2.4131999999999998</v>
      </c>
    </row>
    <row r="3" spans="1:10" x14ac:dyDescent="0.15">
      <c r="A3" t="s">
        <v>0</v>
      </c>
      <c r="B3">
        <v>-2.52E-2</v>
      </c>
      <c r="C3">
        <v>0</v>
      </c>
      <c r="E3">
        <f t="shared" si="0"/>
        <v>0</v>
      </c>
    </row>
    <row r="4" spans="1:10" x14ac:dyDescent="0.15">
      <c r="A4" t="s">
        <v>1</v>
      </c>
      <c r="B4">
        <v>1.6836</v>
      </c>
      <c r="C4">
        <v>0.39400000000000002</v>
      </c>
      <c r="E4">
        <f t="shared" si="0"/>
        <v>0.66333839999999999</v>
      </c>
    </row>
    <row r="5" spans="1:10" x14ac:dyDescent="0.15">
      <c r="A5" t="s">
        <v>2</v>
      </c>
      <c r="B5">
        <v>-1.8734999999999999</v>
      </c>
      <c r="C5">
        <v>0.14599999999999999</v>
      </c>
      <c r="E5">
        <f t="shared" si="0"/>
        <v>-0.27353099999999997</v>
      </c>
    </row>
    <row r="6" spans="1:10" x14ac:dyDescent="0.15">
      <c r="A6" t="s">
        <v>3</v>
      </c>
      <c r="B6">
        <v>4.383</v>
      </c>
      <c r="C6">
        <v>6.2960000000000003</v>
      </c>
      <c r="E6">
        <f t="shared" si="0"/>
        <v>27.595368000000001</v>
      </c>
    </row>
    <row r="7" spans="1:10" x14ac:dyDescent="0.15">
      <c r="A7" t="s">
        <v>4</v>
      </c>
      <c r="B7">
        <v>2.7629999999999999</v>
      </c>
      <c r="C7">
        <v>0.24299999999999999</v>
      </c>
      <c r="E7">
        <f t="shared" si="0"/>
        <v>0.67140899999999992</v>
      </c>
      <c r="I7" s="20">
        <f>EXP(31)</f>
        <v>29048849665247.426</v>
      </c>
    </row>
    <row r="8" spans="1:10" x14ac:dyDescent="0.15">
      <c r="E8">
        <f>SUM(E2:E7)</f>
        <v>31.0697844</v>
      </c>
    </row>
    <row r="13" spans="1:10" x14ac:dyDescent="0.15">
      <c r="C13">
        <v>542.38</v>
      </c>
    </row>
    <row r="16" spans="1:10" x14ac:dyDescent="0.15">
      <c r="A16" t="s">
        <v>1</v>
      </c>
      <c r="B16">
        <v>0.1772</v>
      </c>
      <c r="C16">
        <v>2.5162</v>
      </c>
      <c r="E16">
        <f>B16*C16</f>
        <v>0.44587063999999998</v>
      </c>
      <c r="J16">
        <v>3.83</v>
      </c>
    </row>
    <row r="17" spans="1:15" x14ac:dyDescent="0.15">
      <c r="A17" t="s">
        <v>5</v>
      </c>
      <c r="B17">
        <v>0.36559999999999998</v>
      </c>
      <c r="C17">
        <v>2.2233000000000001</v>
      </c>
      <c r="E17">
        <f>B17*C17</f>
        <v>0.81283848000000003</v>
      </c>
      <c r="J17">
        <v>13.94</v>
      </c>
    </row>
    <row r="18" spans="1:15" x14ac:dyDescent="0.15">
      <c r="A18" t="s">
        <v>6</v>
      </c>
      <c r="B18">
        <v>-2.7300000000000001E-2</v>
      </c>
      <c r="C18">
        <v>1.4644999999999999</v>
      </c>
      <c r="E18">
        <f>B18*C18</f>
        <v>-3.9980849999999998E-2</v>
      </c>
      <c r="J18">
        <v>27.18</v>
      </c>
    </row>
    <row r="19" spans="1:15" x14ac:dyDescent="0.15">
      <c r="A19" t="s">
        <v>17</v>
      </c>
      <c r="B19">
        <v>1.9461999999999999</v>
      </c>
      <c r="C19">
        <v>1</v>
      </c>
      <c r="E19">
        <f>B19*C19</f>
        <v>1.9461999999999999</v>
      </c>
      <c r="J19">
        <v>26.83</v>
      </c>
    </row>
    <row r="20" spans="1:15" x14ac:dyDescent="0.15">
      <c r="E20">
        <f>SUM(E16:E19)</f>
        <v>3.1649282699999999</v>
      </c>
      <c r="F20">
        <f>EXP(3.16)</f>
        <v>23.570595929068126</v>
      </c>
      <c r="G20">
        <f>F20/12</f>
        <v>1.9642163274223439</v>
      </c>
      <c r="J20">
        <f>SUM(J16:J19)</f>
        <v>71.78</v>
      </c>
      <c r="L20">
        <f>1.79/0.7178</f>
        <v>2.4937308442463082</v>
      </c>
    </row>
    <row r="23" spans="1:15" x14ac:dyDescent="0.15">
      <c r="I23">
        <f>LN(1.79)</f>
        <v>0.58221561985266368</v>
      </c>
    </row>
    <row r="24" spans="1:15" x14ac:dyDescent="0.15">
      <c r="B24" t="s">
        <v>13</v>
      </c>
      <c r="C24" t="s">
        <v>11</v>
      </c>
      <c r="E24" t="s">
        <v>19</v>
      </c>
    </row>
    <row r="25" spans="1:15" x14ac:dyDescent="0.15">
      <c r="A25" t="s">
        <v>1</v>
      </c>
      <c r="B25">
        <v>0.16209999999999999</v>
      </c>
      <c r="C25">
        <v>2.6073</v>
      </c>
      <c r="E25">
        <f>B25/O26</f>
        <v>7.0399135516517108E-2</v>
      </c>
      <c r="F25">
        <f>E25/N26</f>
        <v>5.0782241846274667E-2</v>
      </c>
      <c r="H25">
        <v>4.5732241846274703E-2</v>
      </c>
    </row>
    <row r="26" spans="1:15" x14ac:dyDescent="0.15">
      <c r="A26" t="s">
        <v>5</v>
      </c>
      <c r="B26">
        <v>0.34310000000000002</v>
      </c>
      <c r="C26">
        <v>2.0347</v>
      </c>
      <c r="E26">
        <f>B26/O27</f>
        <v>0.14900643674100569</v>
      </c>
      <c r="F26">
        <f>E26/N27</f>
        <v>0.10748542367339198</v>
      </c>
      <c r="H26">
        <v>6.2485423673392E-2</v>
      </c>
      <c r="N26">
        <f>LN(4)</f>
        <v>1.3862943611198906</v>
      </c>
      <c r="O26">
        <f>LN(10)</f>
        <v>2.3025850929940459</v>
      </c>
    </row>
    <row r="27" spans="1:15" x14ac:dyDescent="0.15">
      <c r="A27" t="s">
        <v>6</v>
      </c>
      <c r="B27">
        <v>-2.7300000000000001E-2</v>
      </c>
      <c r="C27">
        <v>1.5851</v>
      </c>
      <c r="E27">
        <f>B27/O28</f>
        <v>-1.1856239355958774E-2</v>
      </c>
      <c r="F27">
        <f>E27/N28</f>
        <v>-8.5524688612171398E-3</v>
      </c>
      <c r="H27">
        <v>-8.5524688612171398E-3</v>
      </c>
      <c r="N27">
        <f>LN(4)</f>
        <v>1.3862943611198906</v>
      </c>
      <c r="O27">
        <f>LN(10)</f>
        <v>2.3025850929940459</v>
      </c>
    </row>
    <row r="28" spans="1:15" x14ac:dyDescent="0.15">
      <c r="A28" t="s">
        <v>7</v>
      </c>
      <c r="B28">
        <v>1.7299999999999999E-2</v>
      </c>
      <c r="C28">
        <v>1.6738999999999999</v>
      </c>
      <c r="E28">
        <f>B28/O29</f>
        <v>7.5132945369262554E-3</v>
      </c>
      <c r="F28">
        <f>E28/N29</f>
        <v>5.4196963845808245E-3</v>
      </c>
      <c r="H28">
        <v>5.4196963845808245E-3</v>
      </c>
      <c r="N28">
        <f>LN(4)</f>
        <v>1.3862943611198906</v>
      </c>
      <c r="O28">
        <f>LN(10)</f>
        <v>2.3025850929940459</v>
      </c>
    </row>
    <row r="29" spans="1:15" x14ac:dyDescent="0.15">
      <c r="A29" t="s">
        <v>17</v>
      </c>
      <c r="B29">
        <v>0.84619999999999995</v>
      </c>
      <c r="C29">
        <v>1</v>
      </c>
      <c r="E29">
        <f>B29/O30</f>
        <v>0.36749999058653166</v>
      </c>
      <c r="F29">
        <f>E29/N30</f>
        <v>0.26509520697296496</v>
      </c>
      <c r="H29">
        <v>0.13509520697296501</v>
      </c>
      <c r="N29">
        <f>LN(4)</f>
        <v>1.3862943611198906</v>
      </c>
      <c r="O29">
        <f>LN(10)</f>
        <v>2.3025850929940459</v>
      </c>
    </row>
    <row r="30" spans="1:15" x14ac:dyDescent="0.15">
      <c r="N30">
        <f>LN(4)</f>
        <v>1.3862943611198906</v>
      </c>
      <c r="O30">
        <f>LN(10)</f>
        <v>2.3025850929940459</v>
      </c>
    </row>
    <row r="31" spans="1:15" x14ac:dyDescent="0.15">
      <c r="A31" s="11"/>
      <c r="B31" s="26" t="s">
        <v>16</v>
      </c>
      <c r="C31" s="26"/>
      <c r="D31" s="12"/>
      <c r="E31" s="26" t="s">
        <v>15</v>
      </c>
      <c r="F31" s="26"/>
      <c r="G31" s="13"/>
    </row>
    <row r="32" spans="1:15" x14ac:dyDescent="0.15">
      <c r="A32" s="11" t="s">
        <v>12</v>
      </c>
      <c r="B32" s="11" t="s">
        <v>13</v>
      </c>
      <c r="C32" s="11" t="s">
        <v>11</v>
      </c>
      <c r="D32" s="11"/>
      <c r="E32" s="11" t="s">
        <v>13</v>
      </c>
      <c r="F32" s="11" t="s">
        <v>11</v>
      </c>
    </row>
    <row r="33" spans="1:12" x14ac:dyDescent="0.15">
      <c r="A33" s="11" t="s">
        <v>1</v>
      </c>
      <c r="B33" s="14">
        <v>7.0399135516517108E-2</v>
      </c>
      <c r="C33" s="14">
        <v>2.6073</v>
      </c>
      <c r="D33" s="14">
        <f>B33*C33</f>
        <v>0.18355166603221507</v>
      </c>
      <c r="E33" s="14">
        <v>4.5732241846274703E-2</v>
      </c>
      <c r="F33" s="14">
        <v>1.8011999999999999</v>
      </c>
      <c r="G33" s="15">
        <f>E33*F33</f>
        <v>8.237291401350999E-2</v>
      </c>
      <c r="H33">
        <f>C33/F33</f>
        <v>1.4475349766822119</v>
      </c>
      <c r="K33">
        <f>B33/E33</f>
        <v>1.5393764371569234</v>
      </c>
      <c r="L33">
        <f>E33*1.466</f>
        <v>6.7043466546638716E-2</v>
      </c>
    </row>
    <row r="34" spans="1:12" x14ac:dyDescent="0.15">
      <c r="A34" s="11" t="s">
        <v>5</v>
      </c>
      <c r="B34" s="14">
        <v>0.14900643674100569</v>
      </c>
      <c r="C34" s="14">
        <v>2.0347</v>
      </c>
      <c r="D34" s="14">
        <f>B34*C34</f>
        <v>0.3031833968369243</v>
      </c>
      <c r="E34" s="14">
        <v>6.2485423673392E-2</v>
      </c>
      <c r="F34" s="14">
        <v>0.75609999999999999</v>
      </c>
      <c r="G34" s="15">
        <f>E34*F34</f>
        <v>4.7245228839451689E-2</v>
      </c>
      <c r="H34">
        <f>C34/F34</f>
        <v>2.6910461579156197</v>
      </c>
      <c r="K34">
        <f>B34/E34</f>
        <v>2.3846591409838949</v>
      </c>
      <c r="L34">
        <f>E34*1.466</f>
        <v>9.1603631105192665E-2</v>
      </c>
    </row>
    <row r="35" spans="1:12" x14ac:dyDescent="0.15">
      <c r="A35" s="11" t="s">
        <v>6</v>
      </c>
      <c r="B35" s="14">
        <v>-1.1856239355958774E-2</v>
      </c>
      <c r="C35" s="14">
        <v>1.5851</v>
      </c>
      <c r="D35" s="14">
        <f>B35*C35</f>
        <v>-1.8793325003130253E-2</v>
      </c>
      <c r="E35" s="14">
        <v>-8.5524688612171398E-3</v>
      </c>
      <c r="F35" s="14">
        <v>1.3241000000000001</v>
      </c>
      <c r="G35" s="15">
        <f>E35*F35</f>
        <v>-1.1324324019137615E-2</v>
      </c>
      <c r="H35">
        <f>C35/F35</f>
        <v>1.197115021524054</v>
      </c>
      <c r="I35" s="8">
        <v>0.16</v>
      </c>
      <c r="K35">
        <f>B35/E35</f>
        <v>1.3862943611198908</v>
      </c>
      <c r="L35">
        <f>E35*1.466</f>
        <v>-1.2537919350544326E-2</v>
      </c>
    </row>
    <row r="36" spans="1:12" x14ac:dyDescent="0.15">
      <c r="A36" s="11" t="s">
        <v>7</v>
      </c>
      <c r="B36" s="14">
        <v>7.5132945369262554E-3</v>
      </c>
      <c r="C36" s="14">
        <v>1.6738999999999999</v>
      </c>
      <c r="D36" s="14">
        <f>B36*C36</f>
        <v>1.2576503725360859E-2</v>
      </c>
      <c r="E36" s="14">
        <v>5.4196963845808245E-3</v>
      </c>
      <c r="F36" s="14">
        <v>1.5321</v>
      </c>
      <c r="G36" s="15">
        <f>E36*F36</f>
        <v>8.3035168308162807E-3</v>
      </c>
      <c r="H36">
        <f>C36/F36</f>
        <v>1.0925527054369819</v>
      </c>
      <c r="I36" s="8">
        <v>0.03</v>
      </c>
      <c r="J36">
        <f>I35/I36</f>
        <v>5.3333333333333339</v>
      </c>
      <c r="K36">
        <f>B36/E36</f>
        <v>1.3862943611198906</v>
      </c>
      <c r="L36">
        <f>E36*1.466</f>
        <v>7.9452748997954886E-3</v>
      </c>
    </row>
    <row r="37" spans="1:12" x14ac:dyDescent="0.15">
      <c r="A37" s="11" t="s">
        <v>17</v>
      </c>
      <c r="B37" s="14">
        <v>0.36749999058653166</v>
      </c>
      <c r="C37" s="14">
        <v>1</v>
      </c>
      <c r="D37" s="14">
        <f>B37*C37</f>
        <v>0.36749999058653166</v>
      </c>
      <c r="E37" s="14">
        <v>0.13509520697296501</v>
      </c>
      <c r="F37" s="14">
        <v>1</v>
      </c>
      <c r="G37" s="15">
        <f>E37*F37</f>
        <v>0.13509520697296501</v>
      </c>
      <c r="H37">
        <f>C37/F37</f>
        <v>1</v>
      </c>
      <c r="J37">
        <f>LN(5.33333)</f>
        <v>1.6739758085714762</v>
      </c>
      <c r="K37">
        <f>B37/E37</f>
        <v>2.7203036941205103</v>
      </c>
      <c r="L37">
        <f>E37*1.466</f>
        <v>0.1980495734223667</v>
      </c>
    </row>
    <row r="38" spans="1:12" x14ac:dyDescent="0.15">
      <c r="B38" s="15"/>
      <c r="C38" s="15"/>
      <c r="D38" s="16">
        <f>SUM(D33:D37)</f>
        <v>0.84801823217790162</v>
      </c>
      <c r="E38" s="15"/>
      <c r="F38" s="15"/>
      <c r="G38" s="16">
        <f>SUM(G33:G37)</f>
        <v>0.26169254263760533</v>
      </c>
    </row>
    <row r="39" spans="1:12" x14ac:dyDescent="0.15">
      <c r="B39" s="17">
        <f>B33*1.525672224</f>
        <v>0.10740600565116205</v>
      </c>
      <c r="C39" s="15"/>
      <c r="D39" s="18">
        <f>EXP(0.848)</f>
        <v>2.3349722343978727</v>
      </c>
      <c r="E39" s="17">
        <f>E33*9.514758221</f>
        <v>0.43513122407160243</v>
      </c>
      <c r="F39" s="15"/>
      <c r="G39" s="18">
        <f>EXP(0.2617)</f>
        <v>1.2991367429395</v>
      </c>
      <c r="H39" t="s">
        <v>20</v>
      </c>
    </row>
    <row r="40" spans="1:12" x14ac:dyDescent="0.15">
      <c r="B40" s="17">
        <f>B34*1.525672224</f>
        <v>0.22733498173296546</v>
      </c>
      <c r="C40" s="15"/>
      <c r="D40" s="18"/>
      <c r="E40" s="17">
        <f>E34*9.514758221</f>
        <v>0.59453369858907446</v>
      </c>
      <c r="F40" s="15"/>
      <c r="G40" s="18"/>
    </row>
    <row r="41" spans="1:12" x14ac:dyDescent="0.15">
      <c r="B41" s="17">
        <f>B35*1.525672224</f>
        <v>-1.808873506648195E-2</v>
      </c>
      <c r="D41">
        <v>3.6466096115865696</v>
      </c>
      <c r="E41" s="17">
        <f>E35*9.514758221</f>
        <v>-8.1374673407112283E-2</v>
      </c>
      <c r="G41">
        <v>12.060567799999999</v>
      </c>
    </row>
    <row r="42" spans="1:12" x14ac:dyDescent="0.15">
      <c r="B42" s="17">
        <f>B36*1.525672224</f>
        <v>1.146282478571933E-2</v>
      </c>
      <c r="D42" s="16">
        <f>LN(D41)</f>
        <v>1.293797862386117</v>
      </c>
      <c r="E42" s="17">
        <f>E36*9.514758221</f>
        <v>5.1567100730514376E-2</v>
      </c>
      <c r="G42" s="16">
        <f>LN(G41)</f>
        <v>2.4899412714511162</v>
      </c>
    </row>
    <row r="43" spans="1:12" x14ac:dyDescent="0.15">
      <c r="B43" s="17">
        <f>B37*1.525672224</f>
        <v>0.56068452795813284</v>
      </c>
      <c r="D43">
        <f>D42/D38</f>
        <v>1.525672224125834</v>
      </c>
      <c r="E43" s="17">
        <f>E37*9.514758221</f>
        <v>1.2853982311637153</v>
      </c>
      <c r="G43">
        <f>G42/G38</f>
        <v>9.5147582210594894</v>
      </c>
    </row>
    <row r="45" spans="1:12" x14ac:dyDescent="0.15">
      <c r="A45" s="11"/>
      <c r="B45" s="34" t="s">
        <v>37</v>
      </c>
      <c r="C45" s="26"/>
      <c r="D45" s="12"/>
      <c r="E45" s="26" t="s">
        <v>21</v>
      </c>
      <c r="F45" s="26"/>
      <c r="G45" s="13"/>
    </row>
    <row r="46" spans="1:12" x14ac:dyDescent="0.15">
      <c r="A46" s="11" t="s">
        <v>12</v>
      </c>
      <c r="B46" s="11" t="s">
        <v>13</v>
      </c>
      <c r="C46" s="11" t="s">
        <v>11</v>
      </c>
      <c r="D46" s="11"/>
      <c r="E46" s="11" t="s">
        <v>13</v>
      </c>
      <c r="F46" s="11" t="s">
        <v>11</v>
      </c>
    </row>
    <row r="47" spans="1:12" x14ac:dyDescent="0.15">
      <c r="A47" s="11" t="s">
        <v>1</v>
      </c>
      <c r="B47" s="19">
        <v>6.8529999999999994E-2</v>
      </c>
      <c r="C47" s="19">
        <v>2.3144999999999998</v>
      </c>
      <c r="D47" s="14">
        <f>B47*C47</f>
        <v>0.15861268499999998</v>
      </c>
      <c r="E47" s="14">
        <v>4.6732241846274697E-2</v>
      </c>
      <c r="F47" s="19">
        <v>2.2679</v>
      </c>
      <c r="G47" s="15">
        <f>E47*F47</f>
        <v>0.10598405128316639</v>
      </c>
      <c r="H47">
        <v>6.8529999999999994E-2</v>
      </c>
      <c r="J47">
        <f>I48/I36</f>
        <v>4.3333333333333339</v>
      </c>
      <c r="K47">
        <f>LN(4.33333)</f>
        <v>1.4663362995623619</v>
      </c>
    </row>
    <row r="48" spans="1:12" x14ac:dyDescent="0.15">
      <c r="A48" s="11" t="s">
        <v>5</v>
      </c>
      <c r="B48" s="19">
        <v>9.2109999999999997E-2</v>
      </c>
      <c r="C48" s="19">
        <v>1.9875</v>
      </c>
      <c r="D48" s="14">
        <f>B48*C48</f>
        <v>0.18306862500000001</v>
      </c>
      <c r="E48" s="14">
        <v>5.2485423673391998E-2</v>
      </c>
      <c r="F48" s="19">
        <v>1.9231</v>
      </c>
      <c r="G48" s="15">
        <f>E48*F48</f>
        <v>0.10093471826630016</v>
      </c>
      <c r="H48">
        <v>9.2109999999999997E-2</v>
      </c>
      <c r="I48">
        <v>0.13</v>
      </c>
      <c r="J48">
        <f>I50/I36</f>
        <v>2.3333333333333335</v>
      </c>
      <c r="K48">
        <f>LN(2.33333)</f>
        <v>0.84729643181475467</v>
      </c>
    </row>
    <row r="49" spans="1:10" x14ac:dyDescent="0.15">
      <c r="A49" s="11" t="s">
        <v>6</v>
      </c>
      <c r="B49" s="19">
        <v>-1.0529999999999999E-2</v>
      </c>
      <c r="C49" s="19">
        <v>1.5431999999999999</v>
      </c>
      <c r="D49" s="14">
        <f>B49*C49</f>
        <v>-1.6249896E-2</v>
      </c>
      <c r="E49" s="14">
        <v>-8.4320000000000003E-3</v>
      </c>
      <c r="F49" s="19">
        <v>1.4502999999999999</v>
      </c>
      <c r="G49" s="15">
        <f>E49*F49</f>
        <v>-1.2228929600000001E-2</v>
      </c>
      <c r="H49">
        <v>-1.0529999999999999E-2</v>
      </c>
    </row>
    <row r="50" spans="1:10" x14ac:dyDescent="0.15">
      <c r="A50" s="11" t="s">
        <v>7</v>
      </c>
      <c r="B50" s="19">
        <v>7.1000000000000004E-3</v>
      </c>
      <c r="C50" s="19">
        <v>1.7195</v>
      </c>
      <c r="D50" s="14">
        <f>B50*C50</f>
        <v>1.2208450000000001E-2</v>
      </c>
      <c r="E50" s="14">
        <v>4.4196963845808202E-3</v>
      </c>
      <c r="F50" s="19">
        <v>1.6256999999999999</v>
      </c>
      <c r="G50" s="15">
        <f>E50*F50</f>
        <v>7.1851004124130393E-3</v>
      </c>
      <c r="H50">
        <v>7.1000000000000004E-3</v>
      </c>
      <c r="I50">
        <v>7.0000000000000007E-2</v>
      </c>
    </row>
    <row r="51" spans="1:10" x14ac:dyDescent="0.15">
      <c r="A51" s="11" t="s">
        <v>17</v>
      </c>
      <c r="B51" s="19">
        <v>0.19739999999999999</v>
      </c>
      <c r="C51" s="19">
        <v>1</v>
      </c>
      <c r="D51" s="14">
        <f>B51*C51</f>
        <v>0.19739999999999999</v>
      </c>
      <c r="E51" s="14">
        <v>0.17504649999999999</v>
      </c>
      <c r="F51" s="19">
        <v>1</v>
      </c>
      <c r="G51" s="15">
        <f>E51*F51</f>
        <v>0.17504649999999999</v>
      </c>
      <c r="H51">
        <v>0.19739999999999999</v>
      </c>
    </row>
    <row r="52" spans="1:10" x14ac:dyDescent="0.15">
      <c r="D52">
        <f>SUM(D47:D51)</f>
        <v>0.53503986400000003</v>
      </c>
      <c r="G52">
        <f>SUM(G47:G51)</f>
        <v>0.37692144036187958</v>
      </c>
    </row>
    <row r="53" spans="1:10" x14ac:dyDescent="0.15">
      <c r="D53">
        <v>1.4989467849223947</v>
      </c>
      <c r="G53">
        <v>1.6902221117188794</v>
      </c>
    </row>
    <row r="54" spans="1:10" x14ac:dyDescent="0.15">
      <c r="D54">
        <f>LN(D53)</f>
        <v>0.40476271810497999</v>
      </c>
      <c r="G54">
        <f>LN(G53)</f>
        <v>0.52485994735179498</v>
      </c>
    </row>
    <row r="55" spans="1:10" x14ac:dyDescent="0.15">
      <c r="D55">
        <f>D54/D52</f>
        <v>0.75650945908766898</v>
      </c>
      <c r="G55">
        <f>G54/G52</f>
        <v>1.3924916206620688</v>
      </c>
    </row>
    <row r="56" spans="1:10" x14ac:dyDescent="0.15">
      <c r="B56" s="11">
        <f>B47*0.756509459</f>
        <v>5.1843593225269997E-2</v>
      </c>
      <c r="C56" s="19">
        <v>2.3144999999999998</v>
      </c>
      <c r="E56" s="11">
        <f>E47*1.392491621</f>
        <v>6.5074255201483092E-2</v>
      </c>
      <c r="F56" s="14">
        <v>2.2679</v>
      </c>
    </row>
    <row r="57" spans="1:10" x14ac:dyDescent="0.15">
      <c r="B57" s="11">
        <f>B48*0.756509459</f>
        <v>6.9682086268489998E-2</v>
      </c>
      <c r="C57" s="19">
        <v>1.9875</v>
      </c>
      <c r="E57" s="11">
        <f>E48*1.392491621</f>
        <v>7.3085512689833404E-2</v>
      </c>
      <c r="F57" s="14">
        <v>1.9231</v>
      </c>
    </row>
    <row r="58" spans="1:10" x14ac:dyDescent="0.15">
      <c r="B58" s="11">
        <f>B49*0.756509459</f>
        <v>-7.9660446032700002E-3</v>
      </c>
      <c r="C58" s="19">
        <v>1.5431999999999999</v>
      </c>
      <c r="E58" s="11">
        <f>E49*1.392491621</f>
        <v>-1.1741489348272001E-2</v>
      </c>
      <c r="F58" s="14">
        <v>1.4502999999999999</v>
      </c>
    </row>
    <row r="59" spans="1:10" x14ac:dyDescent="0.15">
      <c r="B59" s="11">
        <f>B50*0.756509459</f>
        <v>5.3712171589000001E-3</v>
      </c>
      <c r="C59" s="19">
        <v>1.7195</v>
      </c>
      <c r="E59" s="11">
        <f>E50*1.392491621</f>
        <v>6.154390182892786E-3</v>
      </c>
      <c r="F59" s="14">
        <v>1.6256999999999999</v>
      </c>
    </row>
    <row r="60" spans="1:10" x14ac:dyDescent="0.15">
      <c r="B60" s="11">
        <f>B51*0.756509459</f>
        <v>0.1493349672066</v>
      </c>
      <c r="C60" s="19">
        <v>1</v>
      </c>
      <c r="E60" s="11">
        <f>E51*1.392491621</f>
        <v>0.24375078453537649</v>
      </c>
      <c r="F60" s="14">
        <v>1</v>
      </c>
    </row>
    <row r="63" spans="1:10" x14ac:dyDescent="0.15">
      <c r="C63" t="s">
        <v>37</v>
      </c>
      <c r="D63" t="s">
        <v>21</v>
      </c>
      <c r="H63" t="s">
        <v>16</v>
      </c>
      <c r="I63" s="27" t="s">
        <v>15</v>
      </c>
    </row>
    <row r="64" spans="1:10" x14ac:dyDescent="0.15">
      <c r="B64" s="27" t="s">
        <v>34</v>
      </c>
      <c r="C64" s="11">
        <v>7.726</v>
      </c>
      <c r="D64" s="11">
        <v>2.2610000000000001</v>
      </c>
      <c r="E64" s="11"/>
      <c r="F64" s="11"/>
      <c r="G64" s="11"/>
      <c r="H64" s="11">
        <v>5.77</v>
      </c>
      <c r="I64" s="11">
        <v>7.08</v>
      </c>
      <c r="J64">
        <f>I64*I65</f>
        <v>127.44</v>
      </c>
    </row>
    <row r="65" spans="2:9" x14ac:dyDescent="0.15">
      <c r="B65" s="27" t="s">
        <v>35</v>
      </c>
      <c r="C65" s="11">
        <v>3</v>
      </c>
      <c r="D65" s="11">
        <v>4.0999999999999996</v>
      </c>
      <c r="E65" s="11"/>
      <c r="F65" s="11"/>
      <c r="G65" s="11"/>
      <c r="H65" s="11">
        <v>3</v>
      </c>
      <c r="I65" s="11">
        <v>18</v>
      </c>
    </row>
    <row r="66" spans="2:9" x14ac:dyDescent="0.15">
      <c r="B66" s="27" t="s">
        <v>36</v>
      </c>
      <c r="C66" s="11">
        <v>14</v>
      </c>
      <c r="D66" s="11">
        <v>11</v>
      </c>
      <c r="E66" s="11"/>
      <c r="F66" s="11"/>
      <c r="G66" s="11"/>
      <c r="H66" s="11">
        <v>16</v>
      </c>
      <c r="I66" s="11">
        <v>3</v>
      </c>
    </row>
    <row r="67" spans="2:9" x14ac:dyDescent="0.15">
      <c r="B67" s="27" t="s">
        <v>32</v>
      </c>
      <c r="C67" s="11">
        <v>216.48</v>
      </c>
      <c r="D67" s="11">
        <v>60.33</v>
      </c>
      <c r="E67" s="11"/>
      <c r="F67" s="11"/>
      <c r="G67" s="11"/>
      <c r="H67" s="11">
        <v>75.95</v>
      </c>
      <c r="I67" s="11">
        <v>31.7</v>
      </c>
    </row>
    <row r="68" spans="2:9" x14ac:dyDescent="0.15">
      <c r="C68" s="21">
        <f t="shared" ref="C68:I68" si="1">C64*C65*C66/C67</f>
        <v>1.4989467849223947</v>
      </c>
      <c r="D68" s="21">
        <f t="shared" si="1"/>
        <v>1.6902221117188794</v>
      </c>
      <c r="E68" s="11"/>
      <c r="F68" s="11"/>
      <c r="G68" s="11" t="s">
        <v>8</v>
      </c>
      <c r="H68" s="21">
        <f t="shared" si="1"/>
        <v>3.6466096115865696</v>
      </c>
      <c r="I68" s="21">
        <f t="shared" si="1"/>
        <v>12.060567823343849</v>
      </c>
    </row>
    <row r="69" spans="2:9" x14ac:dyDescent="0.15">
      <c r="C69" s="11">
        <f t="shared" ref="C69:I69" si="2">C67*C68</f>
        <v>324.49200000000002</v>
      </c>
      <c r="D69" s="11">
        <f t="shared" si="2"/>
        <v>101.97109999999999</v>
      </c>
      <c r="E69" s="11"/>
      <c r="F69" s="11"/>
      <c r="G69" s="11"/>
      <c r="H69" s="11">
        <f t="shared" si="2"/>
        <v>276.95999999999998</v>
      </c>
      <c r="I69" s="11">
        <f t="shared" si="2"/>
        <v>382.32</v>
      </c>
    </row>
    <row r="71" spans="2:9" x14ac:dyDescent="0.15">
      <c r="C71">
        <f>C64*C65</f>
        <v>23.178000000000001</v>
      </c>
      <c r="D71">
        <f>D64*D65</f>
        <v>9.2700999999999993</v>
      </c>
    </row>
    <row r="74" spans="2:9" x14ac:dyDescent="0.15">
      <c r="F74" s="27" t="s">
        <v>33</v>
      </c>
      <c r="G74" t="s">
        <v>21</v>
      </c>
      <c r="H74">
        <v>60.33</v>
      </c>
    </row>
    <row r="75" spans="2:9" x14ac:dyDescent="0.15">
      <c r="G75" s="27" t="s">
        <v>22</v>
      </c>
      <c r="H75">
        <v>50.33</v>
      </c>
    </row>
    <row r="76" spans="2:9" x14ac:dyDescent="0.15">
      <c r="G76" t="s">
        <v>23</v>
      </c>
      <c r="H76">
        <v>45.1</v>
      </c>
    </row>
    <row r="77" spans="2:9" x14ac:dyDescent="0.15">
      <c r="G77" s="27" t="s">
        <v>24</v>
      </c>
      <c r="H77">
        <v>121.05</v>
      </c>
    </row>
    <row r="78" spans="2:9" x14ac:dyDescent="0.15">
      <c r="H78">
        <f>SUM(H75:H77)</f>
        <v>216.48000000000002</v>
      </c>
    </row>
    <row r="79" spans="2:9" ht="14.25" thickBot="1" x14ac:dyDescent="0.2"/>
    <row r="80" spans="2:9" x14ac:dyDescent="0.15">
      <c r="B80" s="1"/>
      <c r="C80" s="2" t="s">
        <v>16</v>
      </c>
      <c r="D80" s="3" t="s">
        <v>15</v>
      </c>
      <c r="F80" s="32"/>
      <c r="G80" s="32"/>
      <c r="H80" s="32"/>
    </row>
    <row r="81" spans="2:8" x14ac:dyDescent="0.15">
      <c r="B81" s="4" t="s">
        <v>25</v>
      </c>
      <c r="C81" s="5">
        <v>759500</v>
      </c>
      <c r="D81" s="6">
        <v>317000</v>
      </c>
      <c r="F81" s="32"/>
      <c r="G81" s="32"/>
      <c r="H81" s="32"/>
    </row>
    <row r="82" spans="2:8" x14ac:dyDescent="0.15">
      <c r="B82" s="28" t="s">
        <v>31</v>
      </c>
      <c r="C82" s="5">
        <v>2.23</v>
      </c>
      <c r="D82" s="6">
        <v>2.87</v>
      </c>
      <c r="F82" s="32"/>
      <c r="G82" s="32"/>
      <c r="H82" s="32"/>
    </row>
    <row r="83" spans="2:8" x14ac:dyDescent="0.15">
      <c r="B83" s="28" t="s">
        <v>30</v>
      </c>
      <c r="C83" s="30">
        <v>340583</v>
      </c>
      <c r="D83" s="31">
        <v>110453</v>
      </c>
      <c r="F83" s="33"/>
      <c r="G83" s="32"/>
      <c r="H83" s="32"/>
    </row>
    <row r="84" spans="2:8" x14ac:dyDescent="0.15">
      <c r="B84" s="28" t="s">
        <v>27</v>
      </c>
      <c r="C84" s="5">
        <v>254</v>
      </c>
      <c r="D84" s="6">
        <v>447</v>
      </c>
      <c r="F84" s="32"/>
      <c r="G84" s="32"/>
      <c r="H84" s="32"/>
    </row>
    <row r="85" spans="2:8" x14ac:dyDescent="0.15">
      <c r="B85" s="27" t="s">
        <v>26</v>
      </c>
      <c r="C85" s="5">
        <v>729</v>
      </c>
      <c r="D85" s="6">
        <v>698</v>
      </c>
      <c r="F85" s="33"/>
      <c r="G85" s="32"/>
      <c r="H85" s="32"/>
    </row>
    <row r="86" spans="2:8" x14ac:dyDescent="0.15">
      <c r="B86" s="28" t="s">
        <v>28</v>
      </c>
      <c r="C86" s="5">
        <v>86500000</v>
      </c>
      <c r="D86" s="6">
        <v>49390000</v>
      </c>
      <c r="F86" s="33"/>
      <c r="G86" s="32"/>
      <c r="H86" s="32"/>
    </row>
    <row r="87" spans="2:8" x14ac:dyDescent="0.15">
      <c r="B87" s="4"/>
      <c r="C87" s="5"/>
      <c r="D87" s="6"/>
      <c r="F87" s="32"/>
      <c r="G87" s="32"/>
      <c r="H87" s="32"/>
    </row>
    <row r="88" spans="2:8" ht="14.25" thickBot="1" x14ac:dyDescent="0.2">
      <c r="B88" s="29" t="s">
        <v>29</v>
      </c>
      <c r="C88" s="7">
        <v>2.87</v>
      </c>
      <c r="D88" s="9">
        <v>1.56</v>
      </c>
      <c r="F88" s="32"/>
      <c r="G88" s="32"/>
      <c r="H88" s="32"/>
    </row>
    <row r="89" spans="2:8" x14ac:dyDescent="0.15">
      <c r="C89">
        <f>C85/C84</f>
        <v>2.8700787401574801</v>
      </c>
      <c r="F89" s="32"/>
      <c r="G89" s="32"/>
      <c r="H89" s="32"/>
    </row>
    <row r="90" spans="2:8" x14ac:dyDescent="0.15">
      <c r="F90" s="32"/>
      <c r="G90" s="32"/>
      <c r="H90" s="32"/>
    </row>
    <row r="91" spans="2:8" x14ac:dyDescent="0.15">
      <c r="C91">
        <f>C86/C83</f>
        <v>253.97627010156114</v>
      </c>
      <c r="D91">
        <f>D86/D83</f>
        <v>447.15851991344732</v>
      </c>
      <c r="F91" s="32"/>
      <c r="G91" s="32"/>
      <c r="H91" s="32"/>
    </row>
    <row r="92" spans="2:8" x14ac:dyDescent="0.15">
      <c r="F92" s="32"/>
      <c r="G92" s="32"/>
      <c r="H92" s="32"/>
    </row>
  </sheetData>
  <mergeCells count="4">
    <mergeCell ref="B31:C31"/>
    <mergeCell ref="E31:F31"/>
    <mergeCell ref="B45:C45"/>
    <mergeCell ref="E45:F45"/>
  </mergeCells>
  <phoneticPr fontId="1" type="noConversion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Manager/>
  <Company>Hewlett-Packard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revision>1</cp:revision>
  <dcterms:created xsi:type="dcterms:W3CDTF">2014-12-16T07:59:00Z</dcterms:created>
  <dcterms:modified xsi:type="dcterms:W3CDTF">2018-08-13T14:34:12Z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