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Bioldata\Tighten N cycle\pH &amp; dN\"/>
    </mc:Choice>
  </mc:AlternateContent>
  <bookViews>
    <workbookView xWindow="0" yWindow="-435" windowWidth="25605" windowHeight="15990"/>
  </bookViews>
  <sheets>
    <sheet name="Extraction" sheetId="1" r:id="rId1"/>
    <sheet name="MinN" sheetId="2" r:id="rId2"/>
    <sheet name="Sheet3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 s="1"/>
  <c r="Y8" i="1"/>
  <c r="Z8" i="1" s="1"/>
  <c r="Y9" i="1"/>
  <c r="Y10" i="1"/>
  <c r="Y11" i="1"/>
  <c r="Y12" i="1"/>
  <c r="Z12" i="1" s="1"/>
  <c r="Y13" i="1"/>
  <c r="Y14" i="1"/>
  <c r="Y15" i="1"/>
  <c r="Y16" i="1"/>
  <c r="Z16" i="1" s="1"/>
  <c r="Y17" i="1"/>
  <c r="Y18" i="1"/>
  <c r="Y19" i="1"/>
  <c r="Y20" i="1"/>
  <c r="Z20" i="1" s="1"/>
  <c r="Y21" i="1"/>
  <c r="Y22" i="1"/>
  <c r="Y23" i="1"/>
  <c r="Y24" i="1"/>
  <c r="Z24" i="1" s="1"/>
  <c r="Y25" i="1"/>
  <c r="Y26" i="1"/>
  <c r="Y27" i="1"/>
  <c r="Y28" i="1"/>
  <c r="Z28" i="1" s="1"/>
  <c r="Y29" i="1"/>
  <c r="Y30" i="1"/>
  <c r="Y31" i="1"/>
  <c r="Y32" i="1"/>
  <c r="Z32" i="1" s="1"/>
  <c r="Y33" i="1"/>
  <c r="Y34" i="1"/>
  <c r="Y35" i="1"/>
  <c r="Y36" i="1"/>
  <c r="Z36" i="1" s="1"/>
  <c r="Y7" i="1"/>
  <c r="Z9" i="1"/>
  <c r="Z10" i="1"/>
  <c r="AD10" i="1" s="1"/>
  <c r="Z11" i="1"/>
  <c r="Z13" i="1"/>
  <c r="Z14" i="1"/>
  <c r="AD14" i="1" s="1"/>
  <c r="AF14" i="1" s="1"/>
  <c r="Z15" i="1"/>
  <c r="Z17" i="1"/>
  <c r="Z18" i="1"/>
  <c r="AD18" i="1" s="1"/>
  <c r="AF18" i="1" s="1"/>
  <c r="Z19" i="1"/>
  <c r="Z21" i="1"/>
  <c r="Z22" i="1"/>
  <c r="AD22" i="1" s="1"/>
  <c r="Z23" i="1"/>
  <c r="Z25" i="1"/>
  <c r="Z26" i="1"/>
  <c r="AD26" i="1" s="1"/>
  <c r="Z27" i="1"/>
  <c r="Z29" i="1"/>
  <c r="Z30" i="1"/>
  <c r="AD30" i="1" s="1"/>
  <c r="AF30" i="1" s="1"/>
  <c r="Z31" i="1"/>
  <c r="Z33" i="1"/>
  <c r="Z34" i="1"/>
  <c r="AD34" i="1" s="1"/>
  <c r="AF34" i="1" s="1"/>
  <c r="Z35" i="1"/>
  <c r="AD35" i="1" s="1"/>
  <c r="Z7" i="1"/>
  <c r="AC7" i="1" s="1"/>
  <c r="AE7" i="1" s="1"/>
  <c r="AD7" i="1"/>
  <c r="AF7" i="1" s="1"/>
  <c r="AC35" i="1"/>
  <c r="AD31" i="1"/>
  <c r="AC31" i="1"/>
  <c r="AD27" i="1"/>
  <c r="AC27" i="1"/>
  <c r="AD23" i="1"/>
  <c r="AC23" i="1"/>
  <c r="AD19" i="1"/>
  <c r="AC19" i="1"/>
  <c r="AD33" i="1"/>
  <c r="AC33" i="1"/>
  <c r="AD29" i="1"/>
  <c r="AC29" i="1"/>
  <c r="AD25" i="1"/>
  <c r="AC25" i="1"/>
  <c r="AD21" i="1"/>
  <c r="AC21" i="1"/>
  <c r="AD17" i="1"/>
  <c r="AC17" i="1"/>
  <c r="AD15" i="1"/>
  <c r="AF15" i="1" s="1"/>
  <c r="AC15" i="1"/>
  <c r="AD13" i="1"/>
  <c r="AC13" i="1"/>
  <c r="AD11" i="1"/>
  <c r="AC11" i="1"/>
  <c r="AD9" i="1"/>
  <c r="AC9" i="1"/>
  <c r="D3" i="1"/>
  <c r="E3" i="1" s="1"/>
  <c r="C3" i="1"/>
  <c r="D2" i="1"/>
  <c r="E2" i="1"/>
  <c r="E4" i="1" s="1"/>
  <c r="C2" i="1"/>
  <c r="E8" i="1"/>
  <c r="I8" i="1" s="1"/>
  <c r="Q8" i="1"/>
  <c r="P8" i="1"/>
  <c r="E35" i="1"/>
  <c r="P35" i="1" s="1"/>
  <c r="AE35" i="1" s="1"/>
  <c r="E31" i="1"/>
  <c r="E27" i="1"/>
  <c r="E23" i="1"/>
  <c r="E19" i="1"/>
  <c r="Q19" i="1" s="1"/>
  <c r="AF19" i="1" s="1"/>
  <c r="E15" i="1"/>
  <c r="E33" i="1"/>
  <c r="E29" i="1"/>
  <c r="E25" i="1"/>
  <c r="P25" i="1" s="1"/>
  <c r="AE25" i="1" s="1"/>
  <c r="E21" i="1"/>
  <c r="E17" i="1"/>
  <c r="E13" i="1"/>
  <c r="E9" i="1"/>
  <c r="Q9" i="1" s="1"/>
  <c r="AF9" i="1" s="1"/>
  <c r="E11" i="1"/>
  <c r="E36" i="1"/>
  <c r="E34" i="1"/>
  <c r="E32" i="1"/>
  <c r="P32" i="1" s="1"/>
  <c r="E30" i="1"/>
  <c r="E28" i="1"/>
  <c r="E26" i="1"/>
  <c r="E24" i="1"/>
  <c r="Q24" i="1" s="1"/>
  <c r="E22" i="1"/>
  <c r="E20" i="1"/>
  <c r="E18" i="1"/>
  <c r="E16" i="1"/>
  <c r="P16" i="1" s="1"/>
  <c r="E14" i="1"/>
  <c r="E12" i="1"/>
  <c r="E10" i="1"/>
  <c r="E7" i="1"/>
  <c r="I14" i="1"/>
  <c r="Q14" i="1"/>
  <c r="P14" i="1"/>
  <c r="I22" i="1"/>
  <c r="Q22" i="1"/>
  <c r="P22" i="1"/>
  <c r="I30" i="1"/>
  <c r="Q30" i="1"/>
  <c r="P30" i="1"/>
  <c r="I11" i="1"/>
  <c r="Q11" i="1"/>
  <c r="AF11" i="1" s="1"/>
  <c r="P11" i="1"/>
  <c r="AE11" i="1" s="1"/>
  <c r="I13" i="1"/>
  <c r="Q13" i="1"/>
  <c r="AF13" i="1"/>
  <c r="P13" i="1"/>
  <c r="AE13" i="1"/>
  <c r="I29" i="1"/>
  <c r="Q29" i="1"/>
  <c r="AF29" i="1" s="1"/>
  <c r="P29" i="1"/>
  <c r="AE29" i="1" s="1"/>
  <c r="I15" i="1"/>
  <c r="Q15" i="1"/>
  <c r="P15" i="1"/>
  <c r="AE15" i="1"/>
  <c r="I23" i="1"/>
  <c r="Q23" i="1"/>
  <c r="AF23" i="1" s="1"/>
  <c r="P23" i="1"/>
  <c r="AE23" i="1" s="1"/>
  <c r="I12" i="1"/>
  <c r="Q12" i="1"/>
  <c r="P12" i="1"/>
  <c r="Q16" i="1"/>
  <c r="I20" i="1"/>
  <c r="Q20" i="1"/>
  <c r="P20" i="1"/>
  <c r="P24" i="1"/>
  <c r="I28" i="1"/>
  <c r="Q28" i="1"/>
  <c r="P28" i="1"/>
  <c r="Q32" i="1"/>
  <c r="I36" i="1"/>
  <c r="Q36" i="1"/>
  <c r="P36" i="1"/>
  <c r="P9" i="1"/>
  <c r="AE9" i="1" s="1"/>
  <c r="I17" i="1"/>
  <c r="Q17" i="1"/>
  <c r="AF17" i="1"/>
  <c r="P17" i="1"/>
  <c r="AE17" i="1"/>
  <c r="Q25" i="1"/>
  <c r="AF25" i="1" s="1"/>
  <c r="I33" i="1"/>
  <c r="Q33" i="1"/>
  <c r="AF33" i="1"/>
  <c r="P33" i="1"/>
  <c r="AE33" i="1"/>
  <c r="P19" i="1"/>
  <c r="AE19" i="1" s="1"/>
  <c r="I27" i="1"/>
  <c r="Q27" i="1"/>
  <c r="AF27" i="1"/>
  <c r="P27" i="1"/>
  <c r="AE27" i="1"/>
  <c r="Q35" i="1"/>
  <c r="AF35" i="1" s="1"/>
  <c r="I7" i="1"/>
  <c r="Q7" i="1"/>
  <c r="P7" i="1"/>
  <c r="I10" i="1"/>
  <c r="Q10" i="1"/>
  <c r="P10" i="1"/>
  <c r="I18" i="1"/>
  <c r="Q18" i="1"/>
  <c r="P18" i="1"/>
  <c r="I26" i="1"/>
  <c r="Q26" i="1"/>
  <c r="P26" i="1"/>
  <c r="I34" i="1"/>
  <c r="Q34" i="1"/>
  <c r="P34" i="1"/>
  <c r="I21" i="1"/>
  <c r="Q21" i="1"/>
  <c r="AF21" i="1" s="1"/>
  <c r="P21" i="1"/>
  <c r="AE21" i="1" s="1"/>
  <c r="I31" i="1"/>
  <c r="Q31" i="1"/>
  <c r="AF31" i="1"/>
  <c r="P31" i="1"/>
  <c r="AE31" i="1"/>
  <c r="AF16" i="1" l="1"/>
  <c r="AF26" i="1"/>
  <c r="AE32" i="1"/>
  <c r="G3" i="1"/>
  <c r="F3" i="1"/>
  <c r="AC36" i="1"/>
  <c r="AE36" i="1" s="1"/>
  <c r="AD36" i="1"/>
  <c r="AF36" i="1" s="1"/>
  <c r="AD32" i="1"/>
  <c r="AF32" i="1" s="1"/>
  <c r="AC32" i="1"/>
  <c r="AD28" i="1"/>
  <c r="AF28" i="1" s="1"/>
  <c r="AC28" i="1"/>
  <c r="AE28" i="1" s="1"/>
  <c r="AC24" i="1"/>
  <c r="AD24" i="1"/>
  <c r="AF24" i="1" s="1"/>
  <c r="AD20" i="1"/>
  <c r="AF20" i="1" s="1"/>
  <c r="AC20" i="1"/>
  <c r="AE20" i="1" s="1"/>
  <c r="AD16" i="1"/>
  <c r="AC16" i="1"/>
  <c r="AE16" i="1" s="1"/>
  <c r="AC12" i="1"/>
  <c r="AE12" i="1" s="1"/>
  <c r="AD12" i="1"/>
  <c r="AF12" i="1" s="1"/>
  <c r="AD8" i="1"/>
  <c r="AC8" i="1"/>
  <c r="AE24" i="1"/>
  <c r="AE8" i="1"/>
  <c r="AF10" i="1"/>
  <c r="AF8" i="1"/>
  <c r="E14" i="2"/>
  <c r="F14" i="2" s="1"/>
  <c r="E16" i="2"/>
  <c r="F16" i="2" s="1"/>
  <c r="E15" i="2"/>
  <c r="F15" i="2" s="1"/>
  <c r="AF22" i="1"/>
  <c r="I19" i="1"/>
  <c r="I9" i="1"/>
  <c r="I24" i="1"/>
  <c r="I35" i="1"/>
  <c r="I25" i="1"/>
  <c r="I32" i="1"/>
  <c r="I16" i="1"/>
  <c r="F2" i="1"/>
  <c r="G2" i="1" s="1"/>
  <c r="AC10" i="1"/>
  <c r="AE10" i="1" s="1"/>
  <c r="AC14" i="1"/>
  <c r="AE14" i="1" s="1"/>
  <c r="AC18" i="1"/>
  <c r="AE18" i="1" s="1"/>
  <c r="AC22" i="1"/>
  <c r="AE22" i="1" s="1"/>
  <c r="AC26" i="1"/>
  <c r="AE26" i="1" s="1"/>
  <c r="AC30" i="1"/>
  <c r="AE30" i="1" s="1"/>
  <c r="AC34" i="1"/>
  <c r="AE34" i="1" s="1"/>
  <c r="H13" i="1" l="1"/>
  <c r="H21" i="1"/>
  <c r="H32" i="1"/>
  <c r="H10" i="1"/>
  <c r="H18" i="1"/>
  <c r="H27" i="1"/>
  <c r="H26" i="1"/>
  <c r="H9" i="1"/>
  <c r="H36" i="1"/>
  <c r="H31" i="1"/>
  <c r="H35" i="1"/>
  <c r="H15" i="1"/>
  <c r="H23" i="1"/>
  <c r="H34" i="1"/>
  <c r="H12" i="1"/>
  <c r="H20" i="1"/>
  <c r="H29" i="1"/>
  <c r="H30" i="1"/>
  <c r="H25" i="1"/>
  <c r="H22" i="1"/>
  <c r="H11" i="1"/>
  <c r="H19" i="1"/>
  <c r="H28" i="1"/>
  <c r="H8" i="1"/>
  <c r="H16" i="1"/>
  <c r="H24" i="1"/>
  <c r="H33" i="1"/>
  <c r="H17" i="1"/>
  <c r="H14" i="1"/>
  <c r="H7" i="1"/>
  <c r="G14" i="2"/>
  <c r="H14" i="2"/>
  <c r="G16" i="2"/>
  <c r="H16" i="2"/>
  <c r="G15" i="2"/>
  <c r="I15" i="2" s="1"/>
  <c r="H15" i="2"/>
  <c r="H18" i="2" l="1"/>
  <c r="I14" i="2"/>
  <c r="I18" i="2" s="1"/>
  <c r="G18" i="2"/>
  <c r="I16" i="2"/>
</calcChain>
</file>

<file path=xl/comments1.xml><?xml version="1.0" encoding="utf-8"?>
<comments xmlns="http://schemas.openxmlformats.org/spreadsheetml/2006/main">
  <authors>
    <author>cflmep</author>
  </authors>
  <commentList>
    <comment ref="M6" authorId="0" shapeId="0">
      <text>
        <r>
          <rPr>
            <b/>
            <sz val="10"/>
            <color indexed="81"/>
            <rFont val="Tahoma"/>
            <family val="2"/>
          </rPr>
          <t>cflmep:</t>
        </r>
        <r>
          <rPr>
            <sz val="10"/>
            <color indexed="81"/>
            <rFont val="Tahoma"/>
            <family val="2"/>
          </rPr>
          <t xml:space="preserve">
Not corrected for dissolved CO2</t>
        </r>
      </text>
    </comment>
  </commentList>
</comments>
</file>

<file path=xl/sharedStrings.xml><?xml version="1.0" encoding="utf-8"?>
<sst xmlns="http://schemas.openxmlformats.org/spreadsheetml/2006/main" count="143" uniqueCount="69">
  <si>
    <t>Soil moisture
wet wt</t>
  </si>
  <si>
    <t>Soil moisture
Dry wt</t>
  </si>
  <si>
    <t>wet/dry</t>
  </si>
  <si>
    <t>MC%
(sampling)</t>
  </si>
  <si>
    <t>Wet
soil wt</t>
  </si>
  <si>
    <t>Dry
soil wt</t>
  </si>
  <si>
    <t>Soil water
(mL)</t>
  </si>
  <si>
    <t>#</t>
  </si>
  <si>
    <t>Soil</t>
  </si>
  <si>
    <t>Rep</t>
  </si>
  <si>
    <t>Wet soil wgt
(g)</t>
  </si>
  <si>
    <t>DWE</t>
  </si>
  <si>
    <t>KOH
(ml of 1M)</t>
  </si>
  <si>
    <t>KCl
(ml of 0.1M)</t>
  </si>
  <si>
    <t>Water
(ml)</t>
  </si>
  <si>
    <t>OH added
(meq/100 g soil)</t>
  </si>
  <si>
    <t>Solution
pH</t>
  </si>
  <si>
    <t>MTT No Till</t>
  </si>
  <si>
    <t>a</t>
  </si>
  <si>
    <t>b</t>
  </si>
  <si>
    <t>c</t>
  </si>
  <si>
    <t>Water extract</t>
  </si>
  <si>
    <t>KCl extract</t>
  </si>
  <si>
    <t>N2O
(ppm)</t>
  </si>
  <si>
    <t>CO2
(ppm)</t>
  </si>
  <si>
    <t>Weight of tube, cap &amp; soil after centrifugation</t>
  </si>
  <si>
    <t>Dry soil
weight</t>
  </si>
  <si>
    <t>KCl extract
Corrected Vol.</t>
  </si>
  <si>
    <r>
      <t>NO</t>
    </r>
    <r>
      <rPr>
        <b/>
        <vertAlign val="subscript"/>
        <sz val="10"/>
        <color theme="1"/>
        <rFont val="Calibri"/>
        <family val="2"/>
      </rPr>
      <t>3</t>
    </r>
    <r>
      <rPr>
        <b/>
        <vertAlign val="superscript"/>
        <sz val="10"/>
        <color theme="1"/>
        <rFont val="Calibri"/>
        <family val="2"/>
      </rPr>
      <t xml:space="preserve">-
</t>
    </r>
    <r>
      <rPr>
        <b/>
        <sz val="10"/>
        <color theme="1"/>
        <rFont val="Calibri"/>
        <family val="2"/>
      </rPr>
      <t>(ppm)</t>
    </r>
  </si>
  <si>
    <r>
      <t>NH</t>
    </r>
    <r>
      <rPr>
        <b/>
        <vertAlign val="subscript"/>
        <sz val="10"/>
        <color theme="1"/>
        <rFont val="Calibri"/>
        <family val="2"/>
      </rPr>
      <t>4</t>
    </r>
    <r>
      <rPr>
        <b/>
        <vertAlign val="superscript"/>
        <sz val="10"/>
        <color theme="1"/>
        <rFont val="Calibri"/>
        <family val="2"/>
      </rPr>
      <t xml:space="preserve">+
</t>
    </r>
    <r>
      <rPr>
        <b/>
        <sz val="10"/>
        <color theme="1"/>
        <rFont val="Calibri"/>
        <family val="2"/>
      </rPr>
      <t>(ppm)</t>
    </r>
  </si>
  <si>
    <t>DOC
(ppm)</t>
  </si>
  <si>
    <t>DON
(ppm)</t>
  </si>
  <si>
    <t>Weight of slurry transferred + cap &amp; tube</t>
  </si>
  <si>
    <t>Weight of tube + dried soil</t>
  </si>
  <si>
    <t>Weight of cap</t>
  </si>
  <si>
    <t>Weight of tube &amp; cap</t>
  </si>
  <si>
    <r>
      <t>NO</t>
    </r>
    <r>
      <rPr>
        <b/>
        <vertAlign val="subscript"/>
        <sz val="10"/>
        <color theme="1"/>
        <rFont val="Calibri"/>
        <family val="2"/>
      </rPr>
      <t>3</t>
    </r>
    <r>
      <rPr>
        <b/>
        <vertAlign val="superscript"/>
        <sz val="10"/>
        <color theme="1"/>
        <rFont val="Calibri"/>
        <family val="2"/>
      </rPr>
      <t xml:space="preserve">-
</t>
    </r>
    <r>
      <rPr>
        <b/>
        <sz val="10"/>
        <color theme="1"/>
        <rFont val="Calibri"/>
        <family val="2"/>
      </rPr>
      <t>(ug/g)</t>
    </r>
  </si>
  <si>
    <r>
      <t>NH</t>
    </r>
    <r>
      <rPr>
        <b/>
        <vertAlign val="subscript"/>
        <sz val="10"/>
        <color theme="1"/>
        <rFont val="Calibri"/>
        <family val="2"/>
      </rPr>
      <t>4</t>
    </r>
    <r>
      <rPr>
        <b/>
        <vertAlign val="superscript"/>
        <sz val="10"/>
        <color theme="1"/>
        <rFont val="Calibri"/>
        <family val="2"/>
      </rPr>
      <t xml:space="preserve">+
</t>
    </r>
    <r>
      <rPr>
        <b/>
        <sz val="10"/>
        <color theme="1"/>
        <rFont val="Calibri"/>
        <family val="2"/>
      </rPr>
      <t>(ug/g)</t>
    </r>
  </si>
  <si>
    <r>
      <t>Total ex. NH</t>
    </r>
    <r>
      <rPr>
        <b/>
        <vertAlign val="subscript"/>
        <sz val="10"/>
        <color theme="1"/>
        <rFont val="Calibri"/>
        <family val="2"/>
      </rPr>
      <t>4</t>
    </r>
    <r>
      <rPr>
        <b/>
        <vertAlign val="superscript"/>
        <sz val="10"/>
        <color theme="1"/>
        <rFont val="Calibri"/>
        <family val="2"/>
      </rPr>
      <t xml:space="preserve">+
</t>
    </r>
    <r>
      <rPr>
        <b/>
        <sz val="10"/>
        <color theme="1"/>
        <rFont val="Calibri"/>
        <family val="2"/>
      </rPr>
      <t>(ug/g)</t>
    </r>
  </si>
  <si>
    <r>
      <t>Total ex. NO</t>
    </r>
    <r>
      <rPr>
        <b/>
        <vertAlign val="subscript"/>
        <sz val="10"/>
        <color theme="1"/>
        <rFont val="Calibri"/>
        <family val="2"/>
      </rPr>
      <t>3</t>
    </r>
    <r>
      <rPr>
        <b/>
        <vertAlign val="superscript"/>
        <sz val="10"/>
        <color theme="1"/>
        <rFont val="Calibri"/>
        <family val="2"/>
      </rPr>
      <t xml:space="preserve">-
</t>
    </r>
    <r>
      <rPr>
        <b/>
        <sz val="10"/>
        <color theme="1"/>
        <rFont val="Calibri"/>
        <family val="2"/>
      </rPr>
      <t>(ug/g)</t>
    </r>
  </si>
  <si>
    <t>Raw Data</t>
  </si>
  <si>
    <t>Calculated Data</t>
  </si>
  <si>
    <t>Blanks</t>
  </si>
  <si>
    <t>NH4-N</t>
  </si>
  <si>
    <t>NO3-N</t>
  </si>
  <si>
    <t>Min N</t>
  </si>
  <si>
    <r>
      <t xml:space="preserve">Soil </t>
    </r>
    <r>
      <rPr>
        <b/>
        <sz val="10"/>
        <rFont val="Calibri"/>
        <family val="2"/>
        <scheme val="minor"/>
      </rPr>
      <t>dry</t>
    </r>
    <r>
      <rPr>
        <sz val="10"/>
        <rFont val="Calibri"/>
        <family val="2"/>
        <scheme val="minor"/>
      </rPr>
      <t xml:space="preserve"> wt.</t>
    </r>
  </si>
  <si>
    <t>NH4-N conc</t>
  </si>
  <si>
    <t>NO3-N conc</t>
  </si>
  <si>
    <t>Rep1</t>
  </si>
  <si>
    <r>
      <t xml:space="preserve">Soil </t>
    </r>
    <r>
      <rPr>
        <b/>
        <sz val="10"/>
        <rFont val="Calibri"/>
        <family val="2"/>
        <scheme val="minor"/>
      </rPr>
      <t>wet</t>
    </r>
    <r>
      <rPr>
        <sz val="10"/>
        <rFont val="Calibri"/>
        <family val="2"/>
        <scheme val="minor"/>
      </rPr>
      <t xml:space="preserve"> wt.</t>
    </r>
  </si>
  <si>
    <r>
      <t>dry</t>
    </r>
    <r>
      <rPr>
        <sz val="10"/>
        <rFont val="Calibri"/>
        <family val="2"/>
        <scheme val="minor"/>
      </rPr>
      <t xml:space="preserve"> soil</t>
    </r>
  </si>
  <si>
    <t>Rep2</t>
  </si>
  <si>
    <t>(g)</t>
  </si>
  <si>
    <t>(ug/ml)</t>
  </si>
  <si>
    <t>(ug/g)</t>
  </si>
  <si>
    <t>Rep3</t>
  </si>
  <si>
    <t>Sample ID</t>
  </si>
  <si>
    <r>
      <t>wet</t>
    </r>
    <r>
      <rPr>
        <sz val="10"/>
        <rFont val="Calibri"/>
        <family val="2"/>
        <scheme val="minor"/>
      </rPr>
      <t xml:space="preserve"> wt</t>
    </r>
  </si>
  <si>
    <r>
      <t>dry</t>
    </r>
    <r>
      <rPr>
        <sz val="10"/>
        <rFont val="Calibri"/>
        <family val="2"/>
        <scheme val="minor"/>
      </rPr>
      <t xml:space="preserve"> soil </t>
    </r>
  </si>
  <si>
    <t>conc NH4</t>
  </si>
  <si>
    <t>conc NO3</t>
  </si>
  <si>
    <t>MinN</t>
  </si>
  <si>
    <t>Mean</t>
  </si>
  <si>
    <t>Lachet</t>
  </si>
  <si>
    <t>Wet/Dry sampling</t>
  </si>
  <si>
    <t>Dry
Weight</t>
  </si>
  <si>
    <t>Wet
Weight</t>
  </si>
  <si>
    <t>EC
(uS/cm)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</si>
</sst>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1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vertAlign val="subscript"/>
      <sz val="10"/>
      <color theme="1"/>
      <name val="Calibri"/>
      <family val="2"/>
    </font>
    <font>
      <b/>
      <vertAlign val="superscript"/>
      <sz val="10"/>
      <color theme="1"/>
      <name val="Calibri"/>
      <family val="2"/>
    </font>
    <font>
      <sz val="10"/>
      <name val="Calibri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8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21" applyNumberFormat="0" applyAlignment="0" applyProtection="0"/>
    <xf numFmtId="0" fontId="23" fillId="6" borderId="22" applyNumberFormat="0" applyAlignment="0" applyProtection="0"/>
    <xf numFmtId="0" fontId="24" fillId="6" borderId="21" applyNumberFormat="0" applyAlignment="0" applyProtection="0"/>
    <xf numFmtId="0" fontId="25" fillId="0" borderId="23" applyNumberFormat="0" applyFill="0" applyAlignment="0" applyProtection="0"/>
    <xf numFmtId="0" fontId="26" fillId="7" borderId="24" applyNumberFormat="0" applyAlignment="0" applyProtection="0"/>
    <xf numFmtId="0" fontId="27" fillId="0" borderId="0" applyNumberFormat="0" applyFill="0" applyBorder="0" applyAlignment="0" applyProtection="0"/>
    <xf numFmtId="0" fontId="15" fillId="8" borderId="25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26" applyNumberFormat="0" applyFill="0" applyAlignment="0" applyProtection="0"/>
    <xf numFmtId="0" fontId="30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30" fillId="32" borderId="0" applyNumberFormat="0" applyBorder="0" applyAlignment="0" applyProtection="0"/>
    <xf numFmtId="9" fontId="15" fillId="0" borderId="0" applyFont="0" applyFill="0" applyBorder="0" applyAlignment="0" applyProtection="0"/>
  </cellStyleXfs>
  <cellXfs count="75">
    <xf numFmtId="0" fontId="0" fillId="0" borderId="0" xfId="0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4" fillId="0" borderId="0" xfId="0" applyFont="1"/>
    <xf numFmtId="0" fontId="5" fillId="0" borderId="0" xfId="0" applyFont="1" applyBorder="1"/>
    <xf numFmtId="164" fontId="5" fillId="0" borderId="0" xfId="0" applyNumberFormat="1" applyFont="1" applyBorder="1"/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6" fillId="0" borderId="3" xfId="0" applyFont="1" applyFill="1" applyBorder="1" applyAlignment="1">
      <alignment horizontal="center" wrapText="1"/>
    </xf>
    <xf numFmtId="0" fontId="2" fillId="0" borderId="0" xfId="0" applyFont="1" applyBorder="1"/>
    <xf numFmtId="0" fontId="4" fillId="0" borderId="0" xfId="0" applyFont="1" applyBorder="1"/>
    <xf numFmtId="0" fontId="13" fillId="0" borderId="0" xfId="0" applyFont="1" applyFill="1" applyBorder="1" applyAlignment="1">
      <alignment horizontal="left"/>
    </xf>
    <xf numFmtId="0" fontId="2" fillId="0" borderId="0" xfId="0" applyFont="1" applyFill="1" applyBorder="1"/>
    <xf numFmtId="164" fontId="2" fillId="0" borderId="0" xfId="0" applyNumberFormat="1" applyFont="1" applyBorder="1"/>
    <xf numFmtId="0" fontId="6" fillId="0" borderId="6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4" fontId="4" fillId="0" borderId="2" xfId="0" applyNumberFormat="1" applyFont="1" applyBorder="1"/>
    <xf numFmtId="164" fontId="4" fillId="0" borderId="0" xfId="0" applyNumberFormat="1" applyFont="1"/>
    <xf numFmtId="165" fontId="4" fillId="0" borderId="2" xfId="0" applyNumberFormat="1" applyFont="1" applyBorder="1"/>
    <xf numFmtId="0" fontId="6" fillId="0" borderId="10" xfId="0" applyFont="1" applyBorder="1" applyAlignment="1">
      <alignment horizontal="center" wrapText="1"/>
    </xf>
    <xf numFmtId="165" fontId="4" fillId="0" borderId="10" xfId="1" applyNumberFormat="1" applyFont="1" applyBorder="1" applyAlignment="1">
      <alignment horizontal="center"/>
    </xf>
    <xf numFmtId="0" fontId="4" fillId="0" borderId="11" xfId="0" applyFont="1" applyBorder="1"/>
    <xf numFmtId="0" fontId="6" fillId="0" borderId="12" xfId="0" applyFont="1" applyBorder="1" applyAlignment="1">
      <alignment horizontal="center" wrapText="1"/>
    </xf>
    <xf numFmtId="165" fontId="4" fillId="0" borderId="12" xfId="0" applyNumberFormat="1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5" fillId="0" borderId="13" xfId="0" applyFont="1" applyBorder="1"/>
    <xf numFmtId="0" fontId="13" fillId="0" borderId="0" xfId="0" applyFont="1"/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" xfId="0" applyFont="1" applyBorder="1"/>
    <xf numFmtId="164" fontId="13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Fill="1" applyBorder="1"/>
    <xf numFmtId="0" fontId="13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5" fillId="0" borderId="0" xfId="0" applyNumberFormat="1" applyFont="1"/>
    <xf numFmtId="164" fontId="2" fillId="0" borderId="0" xfId="0" applyNumberFormat="1" applyFont="1"/>
    <xf numFmtId="0" fontId="5" fillId="0" borderId="1" xfId="0" applyFont="1" applyBorder="1" applyAlignment="1">
      <alignment horizontal="center" wrapText="1"/>
    </xf>
    <xf numFmtId="164" fontId="5" fillId="0" borderId="15" xfId="0" applyNumberFormat="1" applyFont="1" applyBorder="1" applyAlignment="1">
      <alignment horizontal="center" wrapText="1"/>
    </xf>
    <xf numFmtId="164" fontId="5" fillId="0" borderId="13" xfId="0" applyNumberFormat="1" applyFont="1" applyBorder="1"/>
    <xf numFmtId="0" fontId="4" fillId="0" borderId="1" xfId="0" applyFont="1" applyBorder="1"/>
    <xf numFmtId="165" fontId="2" fillId="0" borderId="0" xfId="0" applyNumberFormat="1" applyFont="1"/>
    <xf numFmtId="165" fontId="4" fillId="0" borderId="0" xfId="0" applyNumberFormat="1" applyFont="1"/>
    <xf numFmtId="165" fontId="5" fillId="0" borderId="12" xfId="3" applyNumberFormat="1" applyFont="1" applyBorder="1"/>
    <xf numFmtId="1" fontId="5" fillId="0" borderId="12" xfId="3" applyNumberFormat="1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2" fillId="0" borderId="0" xfId="0" applyFont="1"/>
    <xf numFmtId="0" fontId="12" fillId="0" borderId="14" xfId="0" applyFont="1" applyBorder="1"/>
  </cellXfs>
  <cellStyles count="45">
    <cellStyle name="20% - Accent1 2" xfId="21"/>
    <cellStyle name="20% - Accent2 2" xfId="25"/>
    <cellStyle name="20% - Accent3 2" xfId="29"/>
    <cellStyle name="20% - Accent4 2" xfId="33"/>
    <cellStyle name="20% - Accent5 2" xfId="37"/>
    <cellStyle name="20% - Accent6 2" xfId="41"/>
    <cellStyle name="40% - Accent1 2" xfId="22"/>
    <cellStyle name="40% - Accent2 2" xfId="26"/>
    <cellStyle name="40% - Accent3 2" xfId="30"/>
    <cellStyle name="40% - Accent4 2" xfId="34"/>
    <cellStyle name="40% - Accent5 2" xfId="38"/>
    <cellStyle name="40% - Accent6 2" xfId="42"/>
    <cellStyle name="60% - Accent1 2" xfId="23"/>
    <cellStyle name="60% - Accent2 2" xfId="27"/>
    <cellStyle name="60% - Accent3 2" xfId="31"/>
    <cellStyle name="60% - Accent4 2" xfId="35"/>
    <cellStyle name="60% - Accent5 2" xfId="39"/>
    <cellStyle name="60% - Accent6 2" xfId="43"/>
    <cellStyle name="Accent1 2" xfId="20"/>
    <cellStyle name="Accent2 2" xfId="24"/>
    <cellStyle name="Accent3 2" xfId="28"/>
    <cellStyle name="Accent4 2" xfId="32"/>
    <cellStyle name="Accent5 2" xfId="36"/>
    <cellStyle name="Accent6 2" xfId="40"/>
    <cellStyle name="Bad 2" xfId="9"/>
    <cellStyle name="Calculation 2" xfId="13"/>
    <cellStyle name="Check Cell 2" xfId="15"/>
    <cellStyle name="Explanatory Text 2" xfId="18"/>
    <cellStyle name="Good 2" xfId="8"/>
    <cellStyle name="Heading 1 2" xfId="4"/>
    <cellStyle name="Heading 2 2" xfId="5"/>
    <cellStyle name="Heading 3 2" xfId="6"/>
    <cellStyle name="Heading 4 2" xfId="7"/>
    <cellStyle name="Input 2" xfId="11"/>
    <cellStyle name="Linked Cell 2" xfId="14"/>
    <cellStyle name="Neutral 2" xfId="10"/>
    <cellStyle name="Normal" xfId="0" builtinId="0"/>
    <cellStyle name="Normal 2" xfId="3"/>
    <cellStyle name="Normal 5" xfId="1"/>
    <cellStyle name="Note 2" xfId="17"/>
    <cellStyle name="Output 2" xfId="12"/>
    <cellStyle name="Percent 2" xfId="44"/>
    <cellStyle name="Title" xfId="2" builtinId="15" customBuiltin="1"/>
    <cellStyle name="Total 2" xfId="19"/>
    <cellStyle name="Warning Text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extractable 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Extraction!$J$7:$J$36</c:f>
              <c:numCache>
                <c:formatCode>0.00</c:formatCode>
                <c:ptCount val="30"/>
                <c:pt idx="0">
                  <c:v>4.38</c:v>
                </c:pt>
                <c:pt idx="1">
                  <c:v>4.34</c:v>
                </c:pt>
                <c:pt idx="2">
                  <c:v>4.3499999999999996</c:v>
                </c:pt>
                <c:pt idx="3">
                  <c:v>5.71</c:v>
                </c:pt>
                <c:pt idx="4">
                  <c:v>5.91</c:v>
                </c:pt>
                <c:pt idx="5">
                  <c:v>6</c:v>
                </c:pt>
                <c:pt idx="6">
                  <c:v>6.8</c:v>
                </c:pt>
                <c:pt idx="7">
                  <c:v>6.79</c:v>
                </c:pt>
                <c:pt idx="8">
                  <c:v>6.87</c:v>
                </c:pt>
                <c:pt idx="9">
                  <c:v>7.31</c:v>
                </c:pt>
                <c:pt idx="10">
                  <c:v>7.27</c:v>
                </c:pt>
                <c:pt idx="11">
                  <c:v>7.34</c:v>
                </c:pt>
                <c:pt idx="12">
                  <c:v>7.73</c:v>
                </c:pt>
                <c:pt idx="13">
                  <c:v>7.77</c:v>
                </c:pt>
                <c:pt idx="14">
                  <c:v>7.87</c:v>
                </c:pt>
                <c:pt idx="15">
                  <c:v>8.1999999999999993</c:v>
                </c:pt>
                <c:pt idx="16">
                  <c:v>8.1300000000000008</c:v>
                </c:pt>
                <c:pt idx="17">
                  <c:v>8.2100000000000009</c:v>
                </c:pt>
                <c:pt idx="18">
                  <c:v>8.44</c:v>
                </c:pt>
                <c:pt idx="19">
                  <c:v>8.44</c:v>
                </c:pt>
                <c:pt idx="20">
                  <c:v>8.36</c:v>
                </c:pt>
                <c:pt idx="21">
                  <c:v>8.6199999999999992</c:v>
                </c:pt>
                <c:pt idx="22">
                  <c:v>8.56</c:v>
                </c:pt>
                <c:pt idx="23">
                  <c:v>8.58</c:v>
                </c:pt>
                <c:pt idx="24">
                  <c:v>9.1199999999999992</c:v>
                </c:pt>
                <c:pt idx="25">
                  <c:v>8.9600000000000009</c:v>
                </c:pt>
                <c:pt idx="26">
                  <c:v>8.92</c:v>
                </c:pt>
                <c:pt idx="27">
                  <c:v>9.44</c:v>
                </c:pt>
                <c:pt idx="28">
                  <c:v>9.31</c:v>
                </c:pt>
                <c:pt idx="29">
                  <c:v>9.3800000000000008</c:v>
                </c:pt>
              </c:numCache>
            </c:numRef>
          </c:xVal>
          <c:yVal>
            <c:numRef>
              <c:f>Extraction!$AE$7:$AE$36</c:f>
              <c:numCache>
                <c:formatCode>0.0</c:formatCode>
                <c:ptCount val="30"/>
                <c:pt idx="0">
                  <c:v>9.7398300205349351</c:v>
                </c:pt>
                <c:pt idx="1">
                  <c:v>8.3222932607821765</c:v>
                </c:pt>
                <c:pt idx="2">
                  <c:v>8.2031902103642871</c:v>
                </c:pt>
                <c:pt idx="3">
                  <c:v>-0.1815393328165654</c:v>
                </c:pt>
                <c:pt idx="4">
                  <c:v>0.18564897779258402</c:v>
                </c:pt>
                <c:pt idx="5">
                  <c:v>0.4102797447827759</c:v>
                </c:pt>
                <c:pt idx="6">
                  <c:v>1.3116600666851812</c:v>
                </c:pt>
                <c:pt idx="7">
                  <c:v>0.33691450714363541</c:v>
                </c:pt>
                <c:pt idx="8">
                  <c:v>0.35827639443173542</c:v>
                </c:pt>
                <c:pt idx="9">
                  <c:v>2.0735280557511926</c:v>
                </c:pt>
                <c:pt idx="10">
                  <c:v>5.0420509360175565</c:v>
                </c:pt>
                <c:pt idx="11">
                  <c:v>2.2860967200156823</c:v>
                </c:pt>
                <c:pt idx="12">
                  <c:v>2.9728216386903425</c:v>
                </c:pt>
                <c:pt idx="13">
                  <c:v>3.279826268439419</c:v>
                </c:pt>
                <c:pt idx="14">
                  <c:v>3.2714640582566181</c:v>
                </c:pt>
                <c:pt idx="15">
                  <c:v>4.1626623278065669</c:v>
                </c:pt>
                <c:pt idx="16">
                  <c:v>6.3287739249580781</c:v>
                </c:pt>
                <c:pt idx="17">
                  <c:v>4.4418738745531376</c:v>
                </c:pt>
                <c:pt idx="18">
                  <c:v>10.638760135997916</c:v>
                </c:pt>
                <c:pt idx="19">
                  <c:v>9.6190656220349524</c:v>
                </c:pt>
                <c:pt idx="20">
                  <c:v>7.8927300861707774</c:v>
                </c:pt>
                <c:pt idx="21">
                  <c:v>13.123859123706357</c:v>
                </c:pt>
                <c:pt idx="22">
                  <c:v>18.383389769212609</c:v>
                </c:pt>
                <c:pt idx="23">
                  <c:v>16.093217534247824</c:v>
                </c:pt>
                <c:pt idx="24">
                  <c:v>25.291320999235161</c:v>
                </c:pt>
                <c:pt idx="25">
                  <c:v>29.268248711750804</c:v>
                </c:pt>
                <c:pt idx="26">
                  <c:v>28.781143110413147</c:v>
                </c:pt>
                <c:pt idx="27">
                  <c:v>38.397587910071231</c:v>
                </c:pt>
                <c:pt idx="28">
                  <c:v>33.272326349997833</c:v>
                </c:pt>
                <c:pt idx="29">
                  <c:v>34.667930553771164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Extraction!$J$7:$J$36</c:f>
              <c:numCache>
                <c:formatCode>0.00</c:formatCode>
                <c:ptCount val="30"/>
                <c:pt idx="0">
                  <c:v>4.38</c:v>
                </c:pt>
                <c:pt idx="1">
                  <c:v>4.34</c:v>
                </c:pt>
                <c:pt idx="2">
                  <c:v>4.3499999999999996</c:v>
                </c:pt>
                <c:pt idx="3">
                  <c:v>5.71</c:v>
                </c:pt>
                <c:pt idx="4">
                  <c:v>5.91</c:v>
                </c:pt>
                <c:pt idx="5">
                  <c:v>6</c:v>
                </c:pt>
                <c:pt idx="6">
                  <c:v>6.8</c:v>
                </c:pt>
                <c:pt idx="7">
                  <c:v>6.79</c:v>
                </c:pt>
                <c:pt idx="8">
                  <c:v>6.87</c:v>
                </c:pt>
                <c:pt idx="9">
                  <c:v>7.31</c:v>
                </c:pt>
                <c:pt idx="10">
                  <c:v>7.27</c:v>
                </c:pt>
                <c:pt idx="11">
                  <c:v>7.34</c:v>
                </c:pt>
                <c:pt idx="12">
                  <c:v>7.73</c:v>
                </c:pt>
                <c:pt idx="13">
                  <c:v>7.77</c:v>
                </c:pt>
                <c:pt idx="14">
                  <c:v>7.87</c:v>
                </c:pt>
                <c:pt idx="15">
                  <c:v>8.1999999999999993</c:v>
                </c:pt>
                <c:pt idx="16">
                  <c:v>8.1300000000000008</c:v>
                </c:pt>
                <c:pt idx="17">
                  <c:v>8.2100000000000009</c:v>
                </c:pt>
                <c:pt idx="18">
                  <c:v>8.44</c:v>
                </c:pt>
                <c:pt idx="19">
                  <c:v>8.44</c:v>
                </c:pt>
                <c:pt idx="20">
                  <c:v>8.36</c:v>
                </c:pt>
                <c:pt idx="21">
                  <c:v>8.6199999999999992</c:v>
                </c:pt>
                <c:pt idx="22">
                  <c:v>8.56</c:v>
                </c:pt>
                <c:pt idx="23">
                  <c:v>8.58</c:v>
                </c:pt>
                <c:pt idx="24">
                  <c:v>9.1199999999999992</c:v>
                </c:pt>
                <c:pt idx="25">
                  <c:v>8.9600000000000009</c:v>
                </c:pt>
                <c:pt idx="26">
                  <c:v>8.92</c:v>
                </c:pt>
                <c:pt idx="27">
                  <c:v>9.44</c:v>
                </c:pt>
                <c:pt idx="28">
                  <c:v>9.31</c:v>
                </c:pt>
                <c:pt idx="29">
                  <c:v>9.3800000000000008</c:v>
                </c:pt>
              </c:numCache>
            </c:numRef>
          </c:xVal>
          <c:yVal>
            <c:numRef>
              <c:f>Extraction!$AF$7:$AF$36</c:f>
              <c:numCache>
                <c:formatCode>0.0</c:formatCode>
                <c:ptCount val="30"/>
                <c:pt idx="0">
                  <c:v>3.9545544329540219</c:v>
                </c:pt>
                <c:pt idx="1">
                  <c:v>3.7464117784203377</c:v>
                </c:pt>
                <c:pt idx="2">
                  <c:v>3.5025181725934278</c:v>
                </c:pt>
                <c:pt idx="3">
                  <c:v>6.2785995914160191</c:v>
                </c:pt>
                <c:pt idx="4">
                  <c:v>8.2266684266731502</c:v>
                </c:pt>
                <c:pt idx="5">
                  <c:v>6.3531233949109893</c:v>
                </c:pt>
                <c:pt idx="6">
                  <c:v>11.39679773795017</c:v>
                </c:pt>
                <c:pt idx="7">
                  <c:v>14.026635095826691</c:v>
                </c:pt>
                <c:pt idx="8">
                  <c:v>12.296061441809996</c:v>
                </c:pt>
                <c:pt idx="9">
                  <c:v>19.352323841576151</c:v>
                </c:pt>
                <c:pt idx="10">
                  <c:v>19.762899809845209</c:v>
                </c:pt>
                <c:pt idx="11">
                  <c:v>19.653635588112262</c:v>
                </c:pt>
                <c:pt idx="12">
                  <c:v>24.482575097080964</c:v>
                </c:pt>
                <c:pt idx="13">
                  <c:v>26.949724914315496</c:v>
                </c:pt>
                <c:pt idx="14">
                  <c:v>26.815211462813238</c:v>
                </c:pt>
                <c:pt idx="15">
                  <c:v>30.799376100589956</c:v>
                </c:pt>
                <c:pt idx="16">
                  <c:v>30.411994325247697</c:v>
                </c:pt>
                <c:pt idx="17">
                  <c:v>30.299569840075794</c:v>
                </c:pt>
                <c:pt idx="18">
                  <c:v>34.744229832962297</c:v>
                </c:pt>
                <c:pt idx="19">
                  <c:v>35.122326016535702</c:v>
                </c:pt>
                <c:pt idx="20">
                  <c:v>37.036487465299771</c:v>
                </c:pt>
                <c:pt idx="21">
                  <c:v>43.09723182773299</c:v>
                </c:pt>
                <c:pt idx="22">
                  <c:v>36.797195561384079</c:v>
                </c:pt>
                <c:pt idx="23">
                  <c:v>40.751247524084505</c:v>
                </c:pt>
                <c:pt idx="24">
                  <c:v>36.719237167014604</c:v>
                </c:pt>
                <c:pt idx="25">
                  <c:v>39.065491367959083</c:v>
                </c:pt>
                <c:pt idx="26">
                  <c:v>38.594139091645317</c:v>
                </c:pt>
                <c:pt idx="27">
                  <c:v>45.673511515626863</c:v>
                </c:pt>
                <c:pt idx="28">
                  <c:v>42.24449264187723</c:v>
                </c:pt>
                <c:pt idx="29">
                  <c:v>46.614432545615145</c:v>
                </c:pt>
              </c:numCache>
            </c:numRef>
          </c:yVal>
          <c:smooth val="0"/>
        </c:ser>
        <c:ser>
          <c:idx val="2"/>
          <c:order val="2"/>
          <c:tx>
            <c:v>Native nitrate</c:v>
          </c:tx>
          <c:spPr>
            <a:ln w="28575">
              <a:noFill/>
            </a:ln>
          </c:spPr>
          <c:xVal>
            <c:numRef>
              <c:f>Extraction!$J$7:$J$36</c:f>
              <c:numCache>
                <c:formatCode>0.00</c:formatCode>
                <c:ptCount val="30"/>
                <c:pt idx="0">
                  <c:v>4.38</c:v>
                </c:pt>
                <c:pt idx="1">
                  <c:v>4.34</c:v>
                </c:pt>
                <c:pt idx="2">
                  <c:v>4.3499999999999996</c:v>
                </c:pt>
                <c:pt idx="3">
                  <c:v>5.71</c:v>
                </c:pt>
                <c:pt idx="4">
                  <c:v>5.91</c:v>
                </c:pt>
                <c:pt idx="5">
                  <c:v>6</c:v>
                </c:pt>
                <c:pt idx="6">
                  <c:v>6.8</c:v>
                </c:pt>
                <c:pt idx="7">
                  <c:v>6.79</c:v>
                </c:pt>
                <c:pt idx="8">
                  <c:v>6.87</c:v>
                </c:pt>
                <c:pt idx="9">
                  <c:v>7.31</c:v>
                </c:pt>
                <c:pt idx="10">
                  <c:v>7.27</c:v>
                </c:pt>
                <c:pt idx="11">
                  <c:v>7.34</c:v>
                </c:pt>
                <c:pt idx="12">
                  <c:v>7.73</c:v>
                </c:pt>
                <c:pt idx="13">
                  <c:v>7.77</c:v>
                </c:pt>
                <c:pt idx="14">
                  <c:v>7.87</c:v>
                </c:pt>
                <c:pt idx="15">
                  <c:v>8.1999999999999993</c:v>
                </c:pt>
                <c:pt idx="16">
                  <c:v>8.1300000000000008</c:v>
                </c:pt>
                <c:pt idx="17">
                  <c:v>8.2100000000000009</c:v>
                </c:pt>
                <c:pt idx="18">
                  <c:v>8.44</c:v>
                </c:pt>
                <c:pt idx="19">
                  <c:v>8.44</c:v>
                </c:pt>
                <c:pt idx="20">
                  <c:v>8.36</c:v>
                </c:pt>
                <c:pt idx="21">
                  <c:v>8.6199999999999992</c:v>
                </c:pt>
                <c:pt idx="22">
                  <c:v>8.56</c:v>
                </c:pt>
                <c:pt idx="23">
                  <c:v>8.58</c:v>
                </c:pt>
                <c:pt idx="24">
                  <c:v>9.1199999999999992</c:v>
                </c:pt>
                <c:pt idx="25">
                  <c:v>8.9600000000000009</c:v>
                </c:pt>
                <c:pt idx="26">
                  <c:v>8.92</c:v>
                </c:pt>
                <c:pt idx="27">
                  <c:v>9.44</c:v>
                </c:pt>
                <c:pt idx="28">
                  <c:v>9.31</c:v>
                </c:pt>
                <c:pt idx="29">
                  <c:v>9.3800000000000008</c:v>
                </c:pt>
              </c:numCache>
            </c:numRef>
          </c:xVal>
          <c:yVal>
            <c:numRef>
              <c:f>MinN!$H$18</c:f>
              <c:numCache>
                <c:formatCode>0.0</c:formatCode>
                <c:ptCount val="1"/>
                <c:pt idx="0">
                  <c:v>19.629439622217443</c:v>
                </c:pt>
              </c:numCache>
            </c:numRef>
          </c:yVal>
          <c:smooth val="0"/>
        </c:ser>
        <c:ser>
          <c:idx val="3"/>
          <c:order val="3"/>
          <c:tx>
            <c:v>Native Ammonium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</c:spPr>
          </c:marker>
          <c:xVal>
            <c:numRef>
              <c:f>Extraction!$J$7:$J$36</c:f>
              <c:numCache>
                <c:formatCode>0.00</c:formatCode>
                <c:ptCount val="30"/>
                <c:pt idx="0">
                  <c:v>4.38</c:v>
                </c:pt>
                <c:pt idx="1">
                  <c:v>4.34</c:v>
                </c:pt>
                <c:pt idx="2">
                  <c:v>4.3499999999999996</c:v>
                </c:pt>
                <c:pt idx="3">
                  <c:v>5.71</c:v>
                </c:pt>
                <c:pt idx="4">
                  <c:v>5.91</c:v>
                </c:pt>
                <c:pt idx="5">
                  <c:v>6</c:v>
                </c:pt>
                <c:pt idx="6">
                  <c:v>6.8</c:v>
                </c:pt>
                <c:pt idx="7">
                  <c:v>6.79</c:v>
                </c:pt>
                <c:pt idx="8">
                  <c:v>6.87</c:v>
                </c:pt>
                <c:pt idx="9">
                  <c:v>7.31</c:v>
                </c:pt>
                <c:pt idx="10">
                  <c:v>7.27</c:v>
                </c:pt>
                <c:pt idx="11">
                  <c:v>7.34</c:v>
                </c:pt>
                <c:pt idx="12">
                  <c:v>7.73</c:v>
                </c:pt>
                <c:pt idx="13">
                  <c:v>7.77</c:v>
                </c:pt>
                <c:pt idx="14">
                  <c:v>7.87</c:v>
                </c:pt>
                <c:pt idx="15">
                  <c:v>8.1999999999999993</c:v>
                </c:pt>
                <c:pt idx="16">
                  <c:v>8.1300000000000008</c:v>
                </c:pt>
                <c:pt idx="17">
                  <c:v>8.2100000000000009</c:v>
                </c:pt>
                <c:pt idx="18">
                  <c:v>8.44</c:v>
                </c:pt>
                <c:pt idx="19">
                  <c:v>8.44</c:v>
                </c:pt>
                <c:pt idx="20">
                  <c:v>8.36</c:v>
                </c:pt>
                <c:pt idx="21">
                  <c:v>8.6199999999999992</c:v>
                </c:pt>
                <c:pt idx="22">
                  <c:v>8.56</c:v>
                </c:pt>
                <c:pt idx="23">
                  <c:v>8.58</c:v>
                </c:pt>
                <c:pt idx="24">
                  <c:v>9.1199999999999992</c:v>
                </c:pt>
                <c:pt idx="25">
                  <c:v>8.9600000000000009</c:v>
                </c:pt>
                <c:pt idx="26">
                  <c:v>8.92</c:v>
                </c:pt>
                <c:pt idx="27">
                  <c:v>9.44</c:v>
                </c:pt>
                <c:pt idx="28">
                  <c:v>9.31</c:v>
                </c:pt>
                <c:pt idx="29">
                  <c:v>9.3800000000000008</c:v>
                </c:pt>
              </c:numCache>
            </c:numRef>
          </c:xVal>
          <c:yVal>
            <c:numRef>
              <c:f>MinN!$G$18</c:f>
              <c:numCache>
                <c:formatCode>0.0</c:formatCode>
                <c:ptCount val="1"/>
                <c:pt idx="0">
                  <c:v>4.4004410563586918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4848560"/>
        <c:axId val="404703408"/>
      </c:scatterChart>
      <c:valAx>
        <c:axId val="344848560"/>
        <c:scaling>
          <c:orientation val="minMax"/>
          <c:max val="9.5"/>
          <c:min val="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404703408"/>
        <c:crosses val="autoZero"/>
        <c:crossBetween val="midCat"/>
      </c:valAx>
      <c:valAx>
        <c:axId val="4047034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Concentration
(ug/g)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3448485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33" l="0.70000000000000129" r="0.70000000000000129" t="0.75000000000000133" header="0.30000000000000016" footer="0.30000000000000016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Water extractable 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Nitrate</c:v>
          </c:tx>
          <c:spPr>
            <a:ln w="28575">
              <a:noFill/>
            </a:ln>
          </c:spPr>
          <c:xVal>
            <c:numRef>
              <c:f>Extraction!$I$7:$I$36</c:f>
              <c:numCache>
                <c:formatCode>0.0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3.9993106044531199</c:v>
                </c:pt>
                <c:pt idx="4">
                  <c:v>3.9994364203717181</c:v>
                </c:pt>
                <c:pt idx="5">
                  <c:v>4.0001914821546141</c:v>
                </c:pt>
                <c:pt idx="6">
                  <c:v>6.0002872232319211</c:v>
                </c:pt>
                <c:pt idx="7">
                  <c:v>6.0000984280892853</c:v>
                </c:pt>
                <c:pt idx="8">
                  <c:v>5.9993433663101259</c:v>
                </c:pt>
                <c:pt idx="9">
                  <c:v>7.9986212089062398</c:v>
                </c:pt>
                <c:pt idx="10">
                  <c:v>7.9991244884135018</c:v>
                </c:pt>
                <c:pt idx="11">
                  <c:v>7.9988728407434362</c:v>
                </c:pt>
                <c:pt idx="12">
                  <c:v>10.000793383759895</c:v>
                </c:pt>
                <c:pt idx="13">
                  <c:v>9.999220189897418</c:v>
                </c:pt>
                <c:pt idx="14">
                  <c:v>10.000793383759895</c:v>
                </c:pt>
                <c:pt idx="15">
                  <c:v>11.998309261115153</c:v>
                </c:pt>
                <c:pt idx="16">
                  <c:v>12.000574446463842</c:v>
                </c:pt>
                <c:pt idx="17">
                  <c:v>11.998309261115153</c:v>
                </c:pt>
                <c:pt idx="18">
                  <c:v>13.999348704701903</c:v>
                </c:pt>
                <c:pt idx="19">
                  <c:v>13.998908265856386</c:v>
                </c:pt>
                <c:pt idx="20">
                  <c:v>14.000670187541148</c:v>
                </c:pt>
                <c:pt idx="21">
                  <c:v>15.999255662516459</c:v>
                </c:pt>
                <c:pt idx="22">
                  <c:v>15.99724241781248</c:v>
                </c:pt>
                <c:pt idx="23">
                  <c:v>16.000262474904762</c:v>
                </c:pt>
                <c:pt idx="24">
                  <c:v>17.999162620331017</c:v>
                </c:pt>
                <c:pt idx="25">
                  <c:v>17.99746389167273</c:v>
                </c:pt>
                <c:pt idx="26">
                  <c:v>18.000295284267857</c:v>
                </c:pt>
                <c:pt idx="27">
                  <c:v>19.997811221033754</c:v>
                </c:pt>
                <c:pt idx="28">
                  <c:v>20.000328093630952</c:v>
                </c:pt>
                <c:pt idx="29">
                  <c:v>20.000328093630952</c:v>
                </c:pt>
              </c:numCache>
            </c:numRef>
          </c:xVal>
          <c:yVal>
            <c:numRef>
              <c:f>Extraction!$P$7:$P$36</c:f>
              <c:numCache>
                <c:formatCode>0.0</c:formatCode>
                <c:ptCount val="30"/>
                <c:pt idx="0">
                  <c:v>9.5427570467836897</c:v>
                </c:pt>
                <c:pt idx="1">
                  <c:v>8.177362271298108</c:v>
                </c:pt>
                <c:pt idx="2">
                  <c:v>8.0473724088294425</c:v>
                </c:pt>
                <c:pt idx="3">
                  <c:v>-0.2189622555938083</c:v>
                </c:pt>
                <c:pt idx="4">
                  <c:v>0.1485390686526056</c:v>
                </c:pt>
                <c:pt idx="5">
                  <c:v>0.3746179323037796</c:v>
                </c:pt>
                <c:pt idx="6">
                  <c:v>1.2918618391618324</c:v>
                </c:pt>
                <c:pt idx="7">
                  <c:v>0.31460516091281487</c:v>
                </c:pt>
                <c:pt idx="8">
                  <c:v>0.3353632941767361</c:v>
                </c:pt>
                <c:pt idx="9">
                  <c:v>2.053645995386677</c:v>
                </c:pt>
                <c:pt idx="10">
                  <c:v>5.0234501787236781</c:v>
                </c:pt>
                <c:pt idx="11">
                  <c:v>2.2676804503507637</c:v>
                </c:pt>
                <c:pt idx="12">
                  <c:v>2.9562345242394246</c:v>
                </c:pt>
                <c:pt idx="13">
                  <c:v>3.2597457819065583</c:v>
                </c:pt>
                <c:pt idx="14">
                  <c:v>3.25425816707547</c:v>
                </c:pt>
                <c:pt idx="15">
                  <c:v>4.1474155679254707</c:v>
                </c:pt>
                <c:pt idx="16">
                  <c:v>6.3103020630989031</c:v>
                </c:pt>
                <c:pt idx="17">
                  <c:v>4.4273761173514918</c:v>
                </c:pt>
                <c:pt idx="18">
                  <c:v>10.6195059459953</c:v>
                </c:pt>
                <c:pt idx="19">
                  <c:v>9.5952516942255635</c:v>
                </c:pt>
                <c:pt idx="20">
                  <c:v>7.8763770283624339</c:v>
                </c:pt>
                <c:pt idx="21">
                  <c:v>13.095390759769721</c:v>
                </c:pt>
                <c:pt idx="22">
                  <c:v>18.232857045701774</c:v>
                </c:pt>
                <c:pt idx="23">
                  <c:v>16.050263295138837</c:v>
                </c:pt>
                <c:pt idx="24">
                  <c:v>24.858843485634953</c:v>
                </c:pt>
                <c:pt idx="25">
                  <c:v>28.77594504457451</c:v>
                </c:pt>
                <c:pt idx="26">
                  <c:v>28.380465564862323</c:v>
                </c:pt>
                <c:pt idx="27">
                  <c:v>37.79586320775379</c:v>
                </c:pt>
                <c:pt idx="28">
                  <c:v>32.540533808337557</c:v>
                </c:pt>
                <c:pt idx="29">
                  <c:v>33.960557102985355</c:v>
                </c:pt>
              </c:numCache>
            </c:numRef>
          </c:yVal>
          <c:smooth val="0"/>
        </c:ser>
        <c:ser>
          <c:idx val="1"/>
          <c:order val="1"/>
          <c:tx>
            <c:v>Ammonium</c:v>
          </c:tx>
          <c:spPr>
            <a:ln w="28575">
              <a:noFill/>
            </a:ln>
          </c:spPr>
          <c:xVal>
            <c:numRef>
              <c:f>Extraction!$I$7:$I$36</c:f>
              <c:numCache>
                <c:formatCode>0.0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3.9993106044531199</c:v>
                </c:pt>
                <c:pt idx="4">
                  <c:v>3.9994364203717181</c:v>
                </c:pt>
                <c:pt idx="5">
                  <c:v>4.0001914821546141</c:v>
                </c:pt>
                <c:pt idx="6">
                  <c:v>6.0002872232319211</c:v>
                </c:pt>
                <c:pt idx="7">
                  <c:v>6.0000984280892853</c:v>
                </c:pt>
                <c:pt idx="8">
                  <c:v>5.9993433663101259</c:v>
                </c:pt>
                <c:pt idx="9">
                  <c:v>7.9986212089062398</c:v>
                </c:pt>
                <c:pt idx="10">
                  <c:v>7.9991244884135018</c:v>
                </c:pt>
                <c:pt idx="11">
                  <c:v>7.9988728407434362</c:v>
                </c:pt>
                <c:pt idx="12">
                  <c:v>10.000793383759895</c:v>
                </c:pt>
                <c:pt idx="13">
                  <c:v>9.999220189897418</c:v>
                </c:pt>
                <c:pt idx="14">
                  <c:v>10.000793383759895</c:v>
                </c:pt>
                <c:pt idx="15">
                  <c:v>11.998309261115153</c:v>
                </c:pt>
                <c:pt idx="16">
                  <c:v>12.000574446463842</c:v>
                </c:pt>
                <c:pt idx="17">
                  <c:v>11.998309261115153</c:v>
                </c:pt>
                <c:pt idx="18">
                  <c:v>13.999348704701903</c:v>
                </c:pt>
                <c:pt idx="19">
                  <c:v>13.998908265856386</c:v>
                </c:pt>
                <c:pt idx="20">
                  <c:v>14.000670187541148</c:v>
                </c:pt>
                <c:pt idx="21">
                  <c:v>15.999255662516459</c:v>
                </c:pt>
                <c:pt idx="22">
                  <c:v>15.99724241781248</c:v>
                </c:pt>
                <c:pt idx="23">
                  <c:v>16.000262474904762</c:v>
                </c:pt>
                <c:pt idx="24">
                  <c:v>17.999162620331017</c:v>
                </c:pt>
                <c:pt idx="25">
                  <c:v>17.99746389167273</c:v>
                </c:pt>
                <c:pt idx="26">
                  <c:v>18.000295284267857</c:v>
                </c:pt>
                <c:pt idx="27">
                  <c:v>19.997811221033754</c:v>
                </c:pt>
                <c:pt idx="28">
                  <c:v>20.000328093630952</c:v>
                </c:pt>
                <c:pt idx="29">
                  <c:v>20.000328093630952</c:v>
                </c:pt>
              </c:numCache>
            </c:numRef>
          </c:xVal>
          <c:yVal>
            <c:numRef>
              <c:f>Extraction!$Q$7:$Q$36</c:f>
              <c:numCache>
                <c:formatCode>0.0</c:formatCode>
                <c:ptCount val="30"/>
                <c:pt idx="0">
                  <c:v>3.3022619753175171</c:v>
                </c:pt>
                <c:pt idx="1">
                  <c:v>3.0237641854249788</c:v>
                </c:pt>
                <c:pt idx="2">
                  <c:v>2.8177802495130924</c:v>
                </c:pt>
                <c:pt idx="3">
                  <c:v>5.2690917213669852</c:v>
                </c:pt>
                <c:pt idx="4">
                  <c:v>6.8850297976699117</c:v>
                </c:pt>
                <c:pt idx="5">
                  <c:v>5.1262453843811366</c:v>
                </c:pt>
                <c:pt idx="6">
                  <c:v>9.0424328454105041</c:v>
                </c:pt>
                <c:pt idx="7">
                  <c:v>11.826194001763982</c:v>
                </c:pt>
                <c:pt idx="8">
                  <c:v>10.078896855401013</c:v>
                </c:pt>
                <c:pt idx="9">
                  <c:v>16.055232421577049</c:v>
                </c:pt>
                <c:pt idx="10">
                  <c:v>16.576185721114879</c:v>
                </c:pt>
                <c:pt idx="11">
                  <c:v>16.527671007186122</c:v>
                </c:pt>
                <c:pt idx="12">
                  <c:v>20.561631197010342</c:v>
                </c:pt>
                <c:pt idx="13">
                  <c:v>22.51824386764898</c:v>
                </c:pt>
                <c:pt idx="14">
                  <c:v>22.561789873762322</c:v>
                </c:pt>
                <c:pt idx="15">
                  <c:v>26.716235288083077</c:v>
                </c:pt>
                <c:pt idx="16">
                  <c:v>25.981243676594215</c:v>
                </c:pt>
                <c:pt idx="17">
                  <c:v>25.996336732416164</c:v>
                </c:pt>
                <c:pt idx="18">
                  <c:v>30.758569011187895</c:v>
                </c:pt>
                <c:pt idx="19">
                  <c:v>30.257640294629589</c:v>
                </c:pt>
                <c:pt idx="20">
                  <c:v>32.621561536970873</c:v>
                </c:pt>
                <c:pt idx="21">
                  <c:v>38.538207077086518</c:v>
                </c:pt>
                <c:pt idx="22">
                  <c:v>33.414240100205816</c:v>
                </c:pt>
                <c:pt idx="23">
                  <c:v>36.340596146127432</c:v>
                </c:pt>
                <c:pt idx="24">
                  <c:v>34.418398743988533</c:v>
                </c:pt>
                <c:pt idx="25">
                  <c:v>36.75482070321609</c:v>
                </c:pt>
                <c:pt idx="26">
                  <c:v>36.280595161846541</c:v>
                </c:pt>
                <c:pt idx="27">
                  <c:v>44.455134344358029</c:v>
                </c:pt>
                <c:pt idx="28">
                  <c:v>40.740668326726244</c:v>
                </c:pt>
                <c:pt idx="29">
                  <c:v>45.260742475886843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704584"/>
        <c:axId val="404704976"/>
      </c:scatterChart>
      <c:valAx>
        <c:axId val="404704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OH added
(meq/100 g soil)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404704976"/>
        <c:crosses val="autoZero"/>
        <c:crossBetween val="midCat"/>
      </c:valAx>
      <c:valAx>
        <c:axId val="4047049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Concentration
(ug/g)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4047045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33" l="0.70000000000000129" r="0.70000000000000129" t="0.750000000000001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KCl extractable 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Nitrate</c:v>
          </c:tx>
          <c:spPr>
            <a:ln w="28575">
              <a:noFill/>
            </a:ln>
          </c:spPr>
          <c:xVal>
            <c:numRef>
              <c:f>Extraction!$I$7:$I$36</c:f>
              <c:numCache>
                <c:formatCode>0.0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3.9993106044531199</c:v>
                </c:pt>
                <c:pt idx="4">
                  <c:v>3.9994364203717181</c:v>
                </c:pt>
                <c:pt idx="5">
                  <c:v>4.0001914821546141</c:v>
                </c:pt>
                <c:pt idx="6">
                  <c:v>6.0002872232319211</c:v>
                </c:pt>
                <c:pt idx="7">
                  <c:v>6.0000984280892853</c:v>
                </c:pt>
                <c:pt idx="8">
                  <c:v>5.9993433663101259</c:v>
                </c:pt>
                <c:pt idx="9">
                  <c:v>7.9986212089062398</c:v>
                </c:pt>
                <c:pt idx="10">
                  <c:v>7.9991244884135018</c:v>
                </c:pt>
                <c:pt idx="11">
                  <c:v>7.9988728407434362</c:v>
                </c:pt>
                <c:pt idx="12">
                  <c:v>10.000793383759895</c:v>
                </c:pt>
                <c:pt idx="13">
                  <c:v>9.999220189897418</c:v>
                </c:pt>
                <c:pt idx="14">
                  <c:v>10.000793383759895</c:v>
                </c:pt>
                <c:pt idx="15">
                  <c:v>11.998309261115153</c:v>
                </c:pt>
                <c:pt idx="16">
                  <c:v>12.000574446463842</c:v>
                </c:pt>
                <c:pt idx="17">
                  <c:v>11.998309261115153</c:v>
                </c:pt>
                <c:pt idx="18">
                  <c:v>13.999348704701903</c:v>
                </c:pt>
                <c:pt idx="19">
                  <c:v>13.998908265856386</c:v>
                </c:pt>
                <c:pt idx="20">
                  <c:v>14.000670187541148</c:v>
                </c:pt>
                <c:pt idx="21">
                  <c:v>15.999255662516459</c:v>
                </c:pt>
                <c:pt idx="22">
                  <c:v>15.99724241781248</c:v>
                </c:pt>
                <c:pt idx="23">
                  <c:v>16.000262474904762</c:v>
                </c:pt>
                <c:pt idx="24">
                  <c:v>17.999162620331017</c:v>
                </c:pt>
                <c:pt idx="25">
                  <c:v>17.99746389167273</c:v>
                </c:pt>
                <c:pt idx="26">
                  <c:v>18.000295284267857</c:v>
                </c:pt>
                <c:pt idx="27">
                  <c:v>19.997811221033754</c:v>
                </c:pt>
                <c:pt idx="28">
                  <c:v>20.000328093630952</c:v>
                </c:pt>
                <c:pt idx="29">
                  <c:v>20.000328093630952</c:v>
                </c:pt>
              </c:numCache>
            </c:numRef>
          </c:xVal>
          <c:yVal>
            <c:numRef>
              <c:f>Extraction!$AC$7:$AC$36</c:f>
              <c:numCache>
                <c:formatCode>0.0</c:formatCode>
                <c:ptCount val="30"/>
                <c:pt idx="0">
                  <c:v>0.19707297375124602</c:v>
                </c:pt>
                <c:pt idx="1">
                  <c:v>0.14493098948406913</c:v>
                </c:pt>
                <c:pt idx="2">
                  <c:v>0.15581780153484456</c:v>
                </c:pt>
                <c:pt idx="3">
                  <c:v>3.7422922777242913E-2</c:v>
                </c:pt>
                <c:pt idx="4">
                  <c:v>3.7109909139978421E-2</c:v>
                </c:pt>
                <c:pt idx="5">
                  <c:v>3.5661812478996302E-2</c:v>
                </c:pt>
                <c:pt idx="6">
                  <c:v>1.9798227523348713E-2</c:v>
                </c:pt>
                <c:pt idx="7">
                  <c:v>2.2309346230820547E-2</c:v>
                </c:pt>
                <c:pt idx="8">
                  <c:v>2.2913100254999333E-2</c:v>
                </c:pt>
                <c:pt idx="9">
                  <c:v>1.9882060364515695E-2</c:v>
                </c:pt>
                <c:pt idx="10">
                  <c:v>1.8600757293878181E-2</c:v>
                </c:pt>
                <c:pt idx="11">
                  <c:v>1.8416269664918671E-2</c:v>
                </c:pt>
                <c:pt idx="12">
                  <c:v>1.6587114450918074E-2</c:v>
                </c:pt>
                <c:pt idx="13">
                  <c:v>2.0080486532860726E-2</c:v>
                </c:pt>
                <c:pt idx="14">
                  <c:v>1.7205891181148229E-2</c:v>
                </c:pt>
                <c:pt idx="15">
                  <c:v>1.5246759881096549E-2</c:v>
                </c:pt>
                <c:pt idx="16">
                  <c:v>1.8471861859175091E-2</c:v>
                </c:pt>
                <c:pt idx="17">
                  <c:v>1.4497757201646089E-2</c:v>
                </c:pt>
                <c:pt idx="18">
                  <c:v>1.9254190002617116E-2</c:v>
                </c:pt>
                <c:pt idx="19">
                  <c:v>2.3813927809388329E-2</c:v>
                </c:pt>
                <c:pt idx="20">
                  <c:v>1.6353057808343605E-2</c:v>
                </c:pt>
                <c:pt idx="21">
                  <c:v>2.8468363936634867E-2</c:v>
                </c:pt>
                <c:pt idx="22">
                  <c:v>0.15053272351083527</c:v>
                </c:pt>
                <c:pt idx="23">
                  <c:v>4.2954239108986887E-2</c:v>
                </c:pt>
                <c:pt idx="24">
                  <c:v>0.43247751360020797</c:v>
                </c:pt>
                <c:pt idx="25">
                  <c:v>0.49230366717629587</c:v>
                </c:pt>
                <c:pt idx="26">
                  <c:v>0.40067754555082452</c:v>
                </c:pt>
                <c:pt idx="27">
                  <c:v>0.60172470231744235</c:v>
                </c:pt>
                <c:pt idx="28">
                  <c:v>0.73179254166027963</c:v>
                </c:pt>
                <c:pt idx="29">
                  <c:v>0.70737345078580938</c:v>
                </c:pt>
              </c:numCache>
            </c:numRef>
          </c:yVal>
          <c:smooth val="0"/>
        </c:ser>
        <c:ser>
          <c:idx val="1"/>
          <c:order val="1"/>
          <c:tx>
            <c:v>Ammonium</c:v>
          </c:tx>
          <c:spPr>
            <a:ln w="28575">
              <a:noFill/>
            </a:ln>
          </c:spPr>
          <c:xVal>
            <c:numRef>
              <c:f>Extraction!$I$7:$I$36</c:f>
              <c:numCache>
                <c:formatCode>0.0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3.9993106044531199</c:v>
                </c:pt>
                <c:pt idx="4">
                  <c:v>3.9994364203717181</c:v>
                </c:pt>
                <c:pt idx="5">
                  <c:v>4.0001914821546141</c:v>
                </c:pt>
                <c:pt idx="6">
                  <c:v>6.0002872232319211</c:v>
                </c:pt>
                <c:pt idx="7">
                  <c:v>6.0000984280892853</c:v>
                </c:pt>
                <c:pt idx="8">
                  <c:v>5.9993433663101259</c:v>
                </c:pt>
                <c:pt idx="9">
                  <c:v>7.9986212089062398</c:v>
                </c:pt>
                <c:pt idx="10">
                  <c:v>7.9991244884135018</c:v>
                </c:pt>
                <c:pt idx="11">
                  <c:v>7.9988728407434362</c:v>
                </c:pt>
                <c:pt idx="12">
                  <c:v>10.000793383759895</c:v>
                </c:pt>
                <c:pt idx="13">
                  <c:v>9.999220189897418</c:v>
                </c:pt>
                <c:pt idx="14">
                  <c:v>10.000793383759895</c:v>
                </c:pt>
                <c:pt idx="15">
                  <c:v>11.998309261115153</c:v>
                </c:pt>
                <c:pt idx="16">
                  <c:v>12.000574446463842</c:v>
                </c:pt>
                <c:pt idx="17">
                  <c:v>11.998309261115153</c:v>
                </c:pt>
                <c:pt idx="18">
                  <c:v>13.999348704701903</c:v>
                </c:pt>
                <c:pt idx="19">
                  <c:v>13.998908265856386</c:v>
                </c:pt>
                <c:pt idx="20">
                  <c:v>14.000670187541148</c:v>
                </c:pt>
                <c:pt idx="21">
                  <c:v>15.999255662516459</c:v>
                </c:pt>
                <c:pt idx="22">
                  <c:v>15.99724241781248</c:v>
                </c:pt>
                <c:pt idx="23">
                  <c:v>16.000262474904762</c:v>
                </c:pt>
                <c:pt idx="24">
                  <c:v>17.999162620331017</c:v>
                </c:pt>
                <c:pt idx="25">
                  <c:v>17.99746389167273</c:v>
                </c:pt>
                <c:pt idx="26">
                  <c:v>18.000295284267857</c:v>
                </c:pt>
                <c:pt idx="27">
                  <c:v>19.997811221033754</c:v>
                </c:pt>
                <c:pt idx="28">
                  <c:v>20.000328093630952</c:v>
                </c:pt>
                <c:pt idx="29">
                  <c:v>20.000328093630952</c:v>
                </c:pt>
              </c:numCache>
            </c:numRef>
          </c:xVal>
          <c:yVal>
            <c:numRef>
              <c:f>Extraction!$AD$7:$AD$36</c:f>
              <c:numCache>
                <c:formatCode>0.0</c:formatCode>
                <c:ptCount val="30"/>
                <c:pt idx="0">
                  <c:v>0.6522924576365049</c:v>
                </c:pt>
                <c:pt idx="1">
                  <c:v>0.72264759299535875</c:v>
                </c:pt>
                <c:pt idx="2">
                  <c:v>0.68473792308033554</c:v>
                </c:pt>
                <c:pt idx="3">
                  <c:v>1.0095078700490339</c:v>
                </c:pt>
                <c:pt idx="4">
                  <c:v>1.3416386290032392</c:v>
                </c:pt>
                <c:pt idx="5">
                  <c:v>1.2268780105298531</c:v>
                </c:pt>
                <c:pt idx="6">
                  <c:v>2.3543648925396656</c:v>
                </c:pt>
                <c:pt idx="7">
                  <c:v>2.2004410940627084</c:v>
                </c:pt>
                <c:pt idx="8">
                  <c:v>2.217164586408984</c:v>
                </c:pt>
                <c:pt idx="9">
                  <c:v>3.2970914199991039</c:v>
                </c:pt>
                <c:pt idx="10">
                  <c:v>3.1867140887303296</c:v>
                </c:pt>
                <c:pt idx="11">
                  <c:v>3.1259645809261394</c:v>
                </c:pt>
                <c:pt idx="12">
                  <c:v>3.9209439000706205</c:v>
                </c:pt>
                <c:pt idx="13">
                  <c:v>4.4314810466665167</c:v>
                </c:pt>
                <c:pt idx="14">
                  <c:v>4.2534215890509159</c:v>
                </c:pt>
                <c:pt idx="15">
                  <c:v>4.0831408125068798</c:v>
                </c:pt>
                <c:pt idx="16">
                  <c:v>4.4307506486534844</c:v>
                </c:pt>
                <c:pt idx="17">
                  <c:v>4.3032331076596302</c:v>
                </c:pt>
                <c:pt idx="18">
                  <c:v>3.9856608217744043</c:v>
                </c:pt>
                <c:pt idx="19">
                  <c:v>4.864685721906115</c:v>
                </c:pt>
                <c:pt idx="20">
                  <c:v>4.4149259283288993</c:v>
                </c:pt>
                <c:pt idx="21">
                  <c:v>4.5590247506464721</c:v>
                </c:pt>
                <c:pt idx="22">
                  <c:v>3.3829554611782648</c:v>
                </c:pt>
                <c:pt idx="23">
                  <c:v>4.4106513779570733</c:v>
                </c:pt>
                <c:pt idx="24">
                  <c:v>2.300838423026073</c:v>
                </c:pt>
                <c:pt idx="25">
                  <c:v>2.3106706647429962</c:v>
                </c:pt>
                <c:pt idx="26">
                  <c:v>2.3135439297987768</c:v>
                </c:pt>
                <c:pt idx="27">
                  <c:v>1.2183771712688309</c:v>
                </c:pt>
                <c:pt idx="28">
                  <c:v>1.5038243151509838</c:v>
                </c:pt>
                <c:pt idx="29">
                  <c:v>1.3536900697282999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705760"/>
        <c:axId val="404706152"/>
      </c:scatterChart>
      <c:valAx>
        <c:axId val="404705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OH added
(meq/100 g soil)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404706152"/>
        <c:crosses val="autoZero"/>
        <c:crossBetween val="midCat"/>
      </c:valAx>
      <c:valAx>
        <c:axId val="4047061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Concentration
(ug/g)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4047057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33" l="0.70000000000000129" r="0.70000000000000129" t="0.750000000000001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409574</xdr:colOff>
      <xdr:row>0</xdr:row>
      <xdr:rowOff>0</xdr:rowOff>
    </xdr:from>
    <xdr:to>
      <xdr:col>45</xdr:col>
      <xdr:colOff>495300</xdr:colOff>
      <xdr:row>20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9525</xdr:colOff>
      <xdr:row>20</xdr:row>
      <xdr:rowOff>0</xdr:rowOff>
    </xdr:from>
    <xdr:to>
      <xdr:col>39</xdr:col>
      <xdr:colOff>9525</xdr:colOff>
      <xdr:row>36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39</xdr:col>
      <xdr:colOff>38101</xdr:colOff>
      <xdr:row>20</xdr:row>
      <xdr:rowOff>0</xdr:rowOff>
    </xdr:from>
    <xdr:to>
      <xdr:col>46</xdr:col>
      <xdr:colOff>1</xdr:colOff>
      <xdr:row>36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43"/>
  <sheetViews>
    <sheetView tabSelected="1" topLeftCell="T7" workbookViewId="0">
      <selection activeCell="T33" sqref="T33"/>
    </sheetView>
  </sheetViews>
  <sheetFormatPr defaultColWidth="8.85546875" defaultRowHeight="12.75" x14ac:dyDescent="0.2"/>
  <cols>
    <col min="1" max="3" width="8.85546875" style="5"/>
    <col min="4" max="4" width="10.85546875" style="5" bestFit="1" customWidth="1"/>
    <col min="5" max="6" width="8.85546875" style="5"/>
    <col min="7" max="7" width="10.42578125" style="5" bestFit="1" customWidth="1"/>
    <col min="8" max="8" width="6" style="5" bestFit="1" customWidth="1"/>
    <col min="9" max="9" width="14" style="5" bestFit="1" customWidth="1"/>
    <col min="10" max="11" width="7.42578125" style="5" bestFit="1" customWidth="1"/>
    <col min="12" max="12" width="5.7109375" style="5" bestFit="1" customWidth="1"/>
    <col min="13" max="13" width="6.42578125" style="5" bestFit="1" customWidth="1"/>
    <col min="14" max="15" width="5.7109375" style="5" bestFit="1" customWidth="1"/>
    <col min="16" max="17" width="5.7109375" style="5" customWidth="1"/>
    <col min="18" max="19" width="5.7109375" style="5" bestFit="1" customWidth="1"/>
    <col min="20" max="21" width="6.7109375" style="5" bestFit="1" customWidth="1"/>
    <col min="22" max="22" width="14.42578125" style="5" bestFit="1" customWidth="1"/>
    <col min="23" max="23" width="13.42578125" style="5" bestFit="1" customWidth="1"/>
    <col min="24" max="24" width="8.7109375" style="5" bestFit="1" customWidth="1"/>
    <col min="25" max="25" width="6.7109375" style="5" bestFit="1" customWidth="1"/>
    <col min="26" max="26" width="8.85546875" style="5"/>
    <col min="27" max="27" width="6.28515625" style="5" bestFit="1" customWidth="1"/>
    <col min="28" max="30" width="5.7109375" style="5" bestFit="1" customWidth="1"/>
    <col min="31" max="32" width="7.42578125" style="5" bestFit="1" customWidth="1"/>
    <col min="33" max="16384" width="8.85546875" style="5"/>
  </cols>
  <sheetData>
    <row r="1" spans="1:32" ht="39" thickBot="1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4" t="s">
        <v>6</v>
      </c>
    </row>
    <row r="2" spans="1:32" ht="13.5" thickTop="1" x14ac:dyDescent="0.2">
      <c r="A2" s="6">
        <v>10.666</v>
      </c>
      <c r="B2" s="6">
        <v>8.4049999999999994</v>
      </c>
      <c r="C2" s="7">
        <f>A2/B2</f>
        <v>1.2690065437239739</v>
      </c>
      <c r="D2" s="8">
        <f>((A2-B2)/B2)*100</f>
        <v>26.900654372397398</v>
      </c>
      <c r="E2" s="8">
        <f>(D2/100*25)+25</f>
        <v>31.725163593099349</v>
      </c>
      <c r="F2" s="9">
        <f>E2/C2</f>
        <v>25</v>
      </c>
      <c r="G2" s="10">
        <f>E2-F2</f>
        <v>6.7251635930993494</v>
      </c>
    </row>
    <row r="3" spans="1:32" x14ac:dyDescent="0.2">
      <c r="A3" s="6">
        <v>10.539</v>
      </c>
      <c r="B3" s="6">
        <v>8.2750000000000004</v>
      </c>
      <c r="C3" s="7">
        <f>A3/B3</f>
        <v>1.2735951661631419</v>
      </c>
      <c r="D3" s="8">
        <f>((A3-B3)/B3)*100</f>
        <v>27.359516616314188</v>
      </c>
      <c r="E3" s="8">
        <f>(D3/100*25)+25</f>
        <v>31.839879154078545</v>
      </c>
      <c r="F3" s="9">
        <f>E3/C3</f>
        <v>24.999999999999996</v>
      </c>
      <c r="G3" s="10">
        <f>E3-F3</f>
        <v>6.8398791540785489</v>
      </c>
    </row>
    <row r="4" spans="1:32" x14ac:dyDescent="0.2">
      <c r="B4" s="6"/>
      <c r="C4" s="7"/>
      <c r="D4" s="8"/>
      <c r="E4" s="8">
        <f>AVERAGE(E2:E3)</f>
        <v>31.782521373588949</v>
      </c>
      <c r="F4" s="9"/>
      <c r="G4" s="10"/>
    </row>
    <row r="5" spans="1:32" x14ac:dyDescent="0.2">
      <c r="M5" s="39"/>
      <c r="N5" s="69" t="s">
        <v>21</v>
      </c>
      <c r="O5" s="69"/>
      <c r="P5" s="69"/>
      <c r="Q5" s="69"/>
      <c r="R5" s="69"/>
      <c r="S5" s="70"/>
      <c r="T5" s="68" t="s">
        <v>22</v>
      </c>
      <c r="U5" s="69"/>
      <c r="V5" s="69"/>
      <c r="W5" s="69"/>
      <c r="X5" s="26"/>
    </row>
    <row r="6" spans="1:32" ht="51" x14ac:dyDescent="0.2">
      <c r="A6" s="11" t="s">
        <v>7</v>
      </c>
      <c r="B6" s="12" t="s">
        <v>8</v>
      </c>
      <c r="C6" s="13" t="s">
        <v>9</v>
      </c>
      <c r="D6" s="13" t="s">
        <v>10</v>
      </c>
      <c r="E6" s="13" t="s">
        <v>11</v>
      </c>
      <c r="F6" s="12" t="s">
        <v>12</v>
      </c>
      <c r="G6" s="12" t="s">
        <v>13</v>
      </c>
      <c r="H6" s="12" t="s">
        <v>14</v>
      </c>
      <c r="I6" s="14" t="s">
        <v>15</v>
      </c>
      <c r="J6" s="12" t="s">
        <v>16</v>
      </c>
      <c r="K6" s="12" t="s">
        <v>68</v>
      </c>
      <c r="L6" s="12" t="s">
        <v>23</v>
      </c>
      <c r="M6" s="40" t="s">
        <v>24</v>
      </c>
      <c r="N6" s="37" t="s">
        <v>28</v>
      </c>
      <c r="O6" s="12" t="s">
        <v>29</v>
      </c>
      <c r="P6" s="12" t="s">
        <v>36</v>
      </c>
      <c r="Q6" s="12" t="s">
        <v>37</v>
      </c>
      <c r="R6" s="12" t="s">
        <v>30</v>
      </c>
      <c r="S6" s="24" t="s">
        <v>31</v>
      </c>
      <c r="T6" s="30" t="s">
        <v>35</v>
      </c>
      <c r="U6" s="31" t="s">
        <v>34</v>
      </c>
      <c r="V6" s="31" t="s">
        <v>32</v>
      </c>
      <c r="W6" s="14" t="s">
        <v>25</v>
      </c>
      <c r="X6" s="14" t="s">
        <v>33</v>
      </c>
      <c r="Y6" s="14" t="s">
        <v>26</v>
      </c>
      <c r="Z6" s="14" t="s">
        <v>27</v>
      </c>
      <c r="AA6" s="12" t="s">
        <v>28</v>
      </c>
      <c r="AB6" s="12" t="s">
        <v>29</v>
      </c>
      <c r="AC6" s="12" t="s">
        <v>36</v>
      </c>
      <c r="AD6" s="12" t="s">
        <v>37</v>
      </c>
      <c r="AE6" s="12" t="s">
        <v>39</v>
      </c>
      <c r="AF6" s="12" t="s">
        <v>38</v>
      </c>
    </row>
    <row r="7" spans="1:32" x14ac:dyDescent="0.2">
      <c r="A7" s="15">
        <v>1</v>
      </c>
      <c r="B7" s="15" t="s">
        <v>17</v>
      </c>
      <c r="C7" s="16" t="s">
        <v>18</v>
      </c>
      <c r="D7" s="17">
        <v>31.78</v>
      </c>
      <c r="E7" s="18">
        <f>D7/AVERAGE($C$2:$C$3)</f>
        <v>24.998016697952227</v>
      </c>
      <c r="F7" s="16">
        <v>0</v>
      </c>
      <c r="G7" s="19">
        <v>10.3</v>
      </c>
      <c r="H7" s="19">
        <f>25-F7-G7- (AVERAGE($G$2:$G$3))</f>
        <v>7.9174786264110502</v>
      </c>
      <c r="I7" s="20">
        <f t="shared" ref="I7:I36" si="0">F7*1/E7*100</f>
        <v>0</v>
      </c>
      <c r="J7" s="19">
        <v>4.38</v>
      </c>
      <c r="K7" s="22">
        <v>5540</v>
      </c>
      <c r="L7" s="20">
        <v>308.46100000000001</v>
      </c>
      <c r="M7" s="41">
        <v>2677.4989999999998</v>
      </c>
      <c r="N7" s="38">
        <v>9.5419999999999998</v>
      </c>
      <c r="O7" s="21">
        <v>3.302</v>
      </c>
      <c r="P7" s="21">
        <f t="shared" ref="P7:P36" si="1">N7*25/E7</f>
        <v>9.5427570467836897</v>
      </c>
      <c r="Q7" s="21">
        <f t="shared" ref="Q7:Q36" si="2">O7*25/E7</f>
        <v>3.3022619753175171</v>
      </c>
      <c r="R7" s="22">
        <v>55.309999999999995</v>
      </c>
      <c r="S7" s="66">
        <v>5.6849999999999978</v>
      </c>
      <c r="T7" s="33">
        <v>27.207999999999998</v>
      </c>
      <c r="U7" s="33">
        <v>4.0019999999999998</v>
      </c>
      <c r="V7" s="32">
        <v>67.900000000000006</v>
      </c>
      <c r="W7" s="19">
        <v>56.25</v>
      </c>
      <c r="X7" s="19">
        <v>45.106999999999999</v>
      </c>
      <c r="Y7" s="19">
        <f>X7-T7-U7</f>
        <v>13.897000000000002</v>
      </c>
      <c r="Z7" s="19">
        <f>30+(W7-(T7+Y7))</f>
        <v>45.144999999999996</v>
      </c>
      <c r="AA7" s="34">
        <v>0.64019999999999999</v>
      </c>
      <c r="AB7" s="23">
        <v>2.1190000000000002</v>
      </c>
      <c r="AC7" s="20">
        <f>AA7/Z7*Y7</f>
        <v>0.19707297375124602</v>
      </c>
      <c r="AD7" s="20">
        <f>AB7/Z7*Y7</f>
        <v>0.6522924576365049</v>
      </c>
      <c r="AE7" s="36">
        <f>P7+AC7</f>
        <v>9.7398300205349351</v>
      </c>
      <c r="AF7" s="36">
        <f>Q7+AD7</f>
        <v>3.9545544329540219</v>
      </c>
    </row>
    <row r="8" spans="1:32" x14ac:dyDescent="0.2">
      <c r="A8" s="15">
        <v>2</v>
      </c>
      <c r="B8" s="15" t="s">
        <v>17</v>
      </c>
      <c r="C8" s="16" t="s">
        <v>19</v>
      </c>
      <c r="D8" s="17">
        <v>31.785</v>
      </c>
      <c r="E8" s="18">
        <f t="shared" ref="E8:E36" si="3">D8/AVERAGE($C$2:$C$3)</f>
        <v>25.00194967729426</v>
      </c>
      <c r="F8" s="16">
        <v>0</v>
      </c>
      <c r="G8" s="19">
        <v>10.3</v>
      </c>
      <c r="H8" s="19">
        <f t="shared" ref="H8:H36" si="4">25-F8-G8- (AVERAGE($G$2:$G$3))</f>
        <v>7.9174786264110502</v>
      </c>
      <c r="I8" s="20">
        <f t="shared" si="0"/>
        <v>0</v>
      </c>
      <c r="J8" s="19">
        <v>4.34</v>
      </c>
      <c r="K8" s="22">
        <v>5760</v>
      </c>
      <c r="L8" s="20">
        <v>349.78300000000002</v>
      </c>
      <c r="M8" s="41">
        <v>3295.5390000000002</v>
      </c>
      <c r="N8" s="33">
        <v>8.177999999999999</v>
      </c>
      <c r="O8" s="20">
        <v>3.024</v>
      </c>
      <c r="P8" s="21">
        <f t="shared" si="1"/>
        <v>8.177362271298108</v>
      </c>
      <c r="Q8" s="21">
        <f t="shared" si="2"/>
        <v>3.0237641854249788</v>
      </c>
      <c r="R8" s="22">
        <v>58.6</v>
      </c>
      <c r="S8" s="66">
        <v>5.6920000000000011</v>
      </c>
      <c r="T8" s="33">
        <v>27.64</v>
      </c>
      <c r="U8" s="33">
        <v>4.0490000000000004</v>
      </c>
      <c r="V8" s="32">
        <v>69.22</v>
      </c>
      <c r="W8" s="19">
        <v>57.16</v>
      </c>
      <c r="X8" s="19">
        <v>46.61</v>
      </c>
      <c r="Y8" s="19">
        <f t="shared" ref="Y8:Y36" si="5">X8-T8-U8</f>
        <v>14.920999999999999</v>
      </c>
      <c r="Z8" s="19">
        <f t="shared" ref="Z8:Z36" si="6">30+(W8-(T8+Y8))</f>
        <v>44.598999999999997</v>
      </c>
      <c r="AA8" s="34">
        <v>0.43319999999999997</v>
      </c>
      <c r="AB8" s="23">
        <v>2.16</v>
      </c>
      <c r="AC8" s="20">
        <f t="shared" ref="AC8:AC36" si="7">AA8/Z8*Y8</f>
        <v>0.14493098948406913</v>
      </c>
      <c r="AD8" s="20">
        <f t="shared" ref="AD8:AD36" si="8">AB8/Z8*Y8</f>
        <v>0.72264759299535875</v>
      </c>
      <c r="AE8" s="36">
        <f t="shared" ref="AE8:AE36" si="9">P8+AC8</f>
        <v>8.3222932607821765</v>
      </c>
      <c r="AF8" s="36">
        <f t="shared" ref="AF8:AF36" si="10">Q8+AD8</f>
        <v>3.7464117784203377</v>
      </c>
    </row>
    <row r="9" spans="1:32" x14ac:dyDescent="0.2">
      <c r="A9" s="15">
        <v>3</v>
      </c>
      <c r="B9" s="15" t="s">
        <v>17</v>
      </c>
      <c r="C9" s="16" t="s">
        <v>20</v>
      </c>
      <c r="D9" s="17">
        <v>31.785</v>
      </c>
      <c r="E9" s="18">
        <f t="shared" si="3"/>
        <v>25.00194967729426</v>
      </c>
      <c r="F9" s="16">
        <v>0</v>
      </c>
      <c r="G9" s="19">
        <v>10.3</v>
      </c>
      <c r="H9" s="19">
        <f t="shared" si="4"/>
        <v>7.9174786264110502</v>
      </c>
      <c r="I9" s="20">
        <f t="shared" si="0"/>
        <v>0</v>
      </c>
      <c r="J9" s="19">
        <v>4.3499999999999996</v>
      </c>
      <c r="K9" s="22">
        <v>5640</v>
      </c>
      <c r="L9" s="20">
        <v>354.03300000000002</v>
      </c>
      <c r="M9" s="41">
        <v>2992.7359999999999</v>
      </c>
      <c r="N9" s="33">
        <v>8.048</v>
      </c>
      <c r="O9" s="20">
        <v>2.8180000000000001</v>
      </c>
      <c r="P9" s="21">
        <f t="shared" si="1"/>
        <v>8.0473724088294425</v>
      </c>
      <c r="Q9" s="21">
        <f t="shared" si="2"/>
        <v>2.8177802495130924</v>
      </c>
      <c r="R9" s="22">
        <v>55.03</v>
      </c>
      <c r="S9" s="66">
        <v>5.6430000000000007</v>
      </c>
      <c r="T9" s="33">
        <v>27.27</v>
      </c>
      <c r="U9" s="33">
        <v>4.1449999999999996</v>
      </c>
      <c r="V9" s="32">
        <v>69.010000000000005</v>
      </c>
      <c r="W9" s="19">
        <v>57.05</v>
      </c>
      <c r="X9" s="19">
        <v>46.109000000000002</v>
      </c>
      <c r="Y9" s="19">
        <f t="shared" si="5"/>
        <v>14.694000000000003</v>
      </c>
      <c r="Z9" s="19">
        <f t="shared" si="6"/>
        <v>45.085999999999999</v>
      </c>
      <c r="AA9" s="34">
        <v>0.47810000000000002</v>
      </c>
      <c r="AB9" s="23">
        <v>2.101</v>
      </c>
      <c r="AC9" s="20">
        <f t="shared" si="7"/>
        <v>0.15581780153484456</v>
      </c>
      <c r="AD9" s="20">
        <f t="shared" si="8"/>
        <v>0.68473792308033554</v>
      </c>
      <c r="AE9" s="36">
        <f t="shared" si="9"/>
        <v>8.2031902103642871</v>
      </c>
      <c r="AF9" s="36">
        <f t="shared" si="10"/>
        <v>3.5025181725934278</v>
      </c>
    </row>
    <row r="10" spans="1:32" x14ac:dyDescent="0.2">
      <c r="A10" s="15">
        <v>4</v>
      </c>
      <c r="B10" s="15" t="s">
        <v>17</v>
      </c>
      <c r="C10" s="16" t="s">
        <v>18</v>
      </c>
      <c r="D10" s="17">
        <v>31.788</v>
      </c>
      <c r="E10" s="18">
        <f t="shared" si="3"/>
        <v>25.004309464899478</v>
      </c>
      <c r="F10" s="16">
        <v>1</v>
      </c>
      <c r="G10" s="19">
        <v>9.1</v>
      </c>
      <c r="H10" s="19">
        <f t="shared" si="4"/>
        <v>8.1174786264110512</v>
      </c>
      <c r="I10" s="20">
        <f t="shared" si="0"/>
        <v>3.9993106044531199</v>
      </c>
      <c r="J10" s="19">
        <v>5.71</v>
      </c>
      <c r="K10" s="22">
        <v>5420</v>
      </c>
      <c r="L10" s="20">
        <v>646.25220000000002</v>
      </c>
      <c r="M10" s="41">
        <v>6241.8969999999999</v>
      </c>
      <c r="N10" s="33">
        <v>-0.219</v>
      </c>
      <c r="O10" s="20">
        <v>5.2700000000000005</v>
      </c>
      <c r="P10" s="21">
        <f t="shared" si="1"/>
        <v>-0.2189622555938083</v>
      </c>
      <c r="Q10" s="21">
        <f t="shared" si="2"/>
        <v>5.2690917213669852</v>
      </c>
      <c r="R10" s="22">
        <v>129.60000000000002</v>
      </c>
      <c r="S10" s="66">
        <v>13.294899999999998</v>
      </c>
      <c r="T10" s="33">
        <v>27.716999999999999</v>
      </c>
      <c r="U10" s="33">
        <v>3.984</v>
      </c>
      <c r="V10" s="32">
        <v>69.88</v>
      </c>
      <c r="W10" s="19">
        <v>58.03</v>
      </c>
      <c r="X10" s="19">
        <v>47.350999999999999</v>
      </c>
      <c r="Y10" s="19">
        <f t="shared" si="5"/>
        <v>15.65</v>
      </c>
      <c r="Z10" s="19">
        <f t="shared" si="6"/>
        <v>44.663000000000004</v>
      </c>
      <c r="AA10" s="34">
        <v>0.10680000000000001</v>
      </c>
      <c r="AB10" s="23">
        <v>2.8809999999999998</v>
      </c>
      <c r="AC10" s="20">
        <f t="shared" si="7"/>
        <v>3.7422922777242913E-2</v>
      </c>
      <c r="AD10" s="20">
        <f t="shared" si="8"/>
        <v>1.0095078700490339</v>
      </c>
      <c r="AE10" s="36">
        <f t="shared" si="9"/>
        <v>-0.1815393328165654</v>
      </c>
      <c r="AF10" s="36">
        <f t="shared" si="10"/>
        <v>6.2785995914160191</v>
      </c>
    </row>
    <row r="11" spans="1:32" x14ac:dyDescent="0.2">
      <c r="A11" s="15">
        <v>5</v>
      </c>
      <c r="B11" s="15" t="s">
        <v>17</v>
      </c>
      <c r="C11" s="16" t="s">
        <v>19</v>
      </c>
      <c r="D11" s="17">
        <v>31.786999999999999</v>
      </c>
      <c r="E11" s="18">
        <f t="shared" si="3"/>
        <v>25.00352286903107</v>
      </c>
      <c r="F11" s="16">
        <v>1</v>
      </c>
      <c r="G11" s="19">
        <v>9.1</v>
      </c>
      <c r="H11" s="19">
        <f t="shared" si="4"/>
        <v>8.1174786264110512</v>
      </c>
      <c r="I11" s="20">
        <f t="shared" si="0"/>
        <v>3.9994364203717181</v>
      </c>
      <c r="J11" s="19">
        <v>5.91</v>
      </c>
      <c r="K11" s="22">
        <v>5480</v>
      </c>
      <c r="L11" s="20">
        <v>685.94759999999997</v>
      </c>
      <c r="M11" s="41">
        <v>6329.2759999999998</v>
      </c>
      <c r="N11" s="33">
        <v>0.14856</v>
      </c>
      <c r="O11" s="20">
        <v>6.8860000000000001</v>
      </c>
      <c r="P11" s="21">
        <f t="shared" si="1"/>
        <v>0.1485390686526056</v>
      </c>
      <c r="Q11" s="21">
        <f t="shared" si="2"/>
        <v>6.8850297976699117</v>
      </c>
      <c r="R11" s="22">
        <v>119.39999999999999</v>
      </c>
      <c r="S11" s="66">
        <v>13.7883</v>
      </c>
      <c r="T11" s="33">
        <v>27.366</v>
      </c>
      <c r="U11" s="33">
        <v>4.0259999999999998</v>
      </c>
      <c r="V11" s="32">
        <v>69.7</v>
      </c>
      <c r="W11" s="19">
        <v>57.62</v>
      </c>
      <c r="X11" s="19">
        <v>47.182000000000002</v>
      </c>
      <c r="Y11" s="19">
        <f t="shared" si="5"/>
        <v>15.790000000000003</v>
      </c>
      <c r="Z11" s="19">
        <f t="shared" si="6"/>
        <v>44.463999999999992</v>
      </c>
      <c r="AA11" s="34">
        <v>0.1045</v>
      </c>
      <c r="AB11" s="23">
        <v>3.778</v>
      </c>
      <c r="AC11" s="20">
        <f t="shared" si="7"/>
        <v>3.7109909139978421E-2</v>
      </c>
      <c r="AD11" s="20">
        <f t="shared" si="8"/>
        <v>1.3416386290032392</v>
      </c>
      <c r="AE11" s="36">
        <f t="shared" si="9"/>
        <v>0.18564897779258402</v>
      </c>
      <c r="AF11" s="36">
        <f t="shared" si="10"/>
        <v>8.2266684266731502</v>
      </c>
    </row>
    <row r="12" spans="1:32" x14ac:dyDescent="0.2">
      <c r="A12" s="15">
        <v>6</v>
      </c>
      <c r="B12" s="15" t="s">
        <v>17</v>
      </c>
      <c r="C12" s="16" t="s">
        <v>20</v>
      </c>
      <c r="D12" s="17">
        <v>31.780999999999999</v>
      </c>
      <c r="E12" s="18">
        <f t="shared" si="3"/>
        <v>24.998803293820632</v>
      </c>
      <c r="F12" s="16">
        <v>1</v>
      </c>
      <c r="G12" s="19">
        <v>9.1</v>
      </c>
      <c r="H12" s="19">
        <f t="shared" si="4"/>
        <v>8.1174786264110512</v>
      </c>
      <c r="I12" s="20">
        <f t="shared" si="0"/>
        <v>4.0001914821546141</v>
      </c>
      <c r="J12" s="19">
        <v>6</v>
      </c>
      <c r="K12" s="22">
        <v>5540</v>
      </c>
      <c r="L12" s="20">
        <v>592.00920000000008</v>
      </c>
      <c r="M12" s="41">
        <v>6310.12</v>
      </c>
      <c r="N12" s="33">
        <v>0.37459999999999999</v>
      </c>
      <c r="O12" s="20">
        <v>5.1259999999999994</v>
      </c>
      <c r="P12" s="21">
        <f t="shared" si="1"/>
        <v>0.3746179323037796</v>
      </c>
      <c r="Q12" s="21">
        <f t="shared" si="2"/>
        <v>5.1262453843811366</v>
      </c>
      <c r="R12" s="22">
        <v>118.2</v>
      </c>
      <c r="S12" s="66">
        <v>13.946199999999999</v>
      </c>
      <c r="T12" s="33">
        <v>27.02</v>
      </c>
      <c r="U12" s="33">
        <v>3.97</v>
      </c>
      <c r="V12" s="32">
        <v>69.5</v>
      </c>
      <c r="W12" s="19">
        <v>57.23</v>
      </c>
      <c r="X12" s="19">
        <v>46.564999999999998</v>
      </c>
      <c r="Y12" s="19">
        <f t="shared" si="5"/>
        <v>15.574999999999998</v>
      </c>
      <c r="Z12" s="19">
        <f t="shared" si="6"/>
        <v>44.634999999999998</v>
      </c>
      <c r="AA12" s="34">
        <v>0.1022</v>
      </c>
      <c r="AB12" s="23">
        <v>3.516</v>
      </c>
      <c r="AC12" s="20">
        <f t="shared" si="7"/>
        <v>3.5661812478996302E-2</v>
      </c>
      <c r="AD12" s="20">
        <f t="shared" si="8"/>
        <v>1.2268780105298531</v>
      </c>
      <c r="AE12" s="36">
        <f t="shared" si="9"/>
        <v>0.4102797447827759</v>
      </c>
      <c r="AF12" s="36">
        <f t="shared" si="10"/>
        <v>6.3531233949109893</v>
      </c>
    </row>
    <row r="13" spans="1:32" x14ac:dyDescent="0.2">
      <c r="A13" s="15">
        <v>7</v>
      </c>
      <c r="B13" s="15" t="s">
        <v>17</v>
      </c>
      <c r="C13" s="16" t="s">
        <v>18</v>
      </c>
      <c r="D13" s="17">
        <v>31.780999999999999</v>
      </c>
      <c r="E13" s="18">
        <f t="shared" si="3"/>
        <v>24.998803293820632</v>
      </c>
      <c r="F13" s="16">
        <v>1.5</v>
      </c>
      <c r="G13" s="19">
        <v>8.3000000000000007</v>
      </c>
      <c r="H13" s="19">
        <f t="shared" si="4"/>
        <v>8.4174786264110502</v>
      </c>
      <c r="I13" s="20">
        <f t="shared" si="0"/>
        <v>6.0002872232319211</v>
      </c>
      <c r="J13" s="19">
        <v>6.8</v>
      </c>
      <c r="K13" s="22">
        <v>5280</v>
      </c>
      <c r="L13" s="20">
        <v>49.956000000000003</v>
      </c>
      <c r="M13" s="41">
        <v>7824.8040000000001</v>
      </c>
      <c r="N13" s="33">
        <v>1.2917999999999998</v>
      </c>
      <c r="O13" s="20">
        <v>9.0419999999999998</v>
      </c>
      <c r="P13" s="21">
        <f t="shared" si="1"/>
        <v>1.2918618391618324</v>
      </c>
      <c r="Q13" s="21">
        <f t="shared" si="2"/>
        <v>9.0424328454105041</v>
      </c>
      <c r="R13" s="22">
        <v>333.5</v>
      </c>
      <c r="S13" s="66">
        <v>24.580900000000007</v>
      </c>
      <c r="T13" s="33">
        <v>27.741</v>
      </c>
      <c r="U13" s="33">
        <v>4.0430000000000001</v>
      </c>
      <c r="V13" s="32">
        <v>69.510000000000005</v>
      </c>
      <c r="W13" s="19">
        <v>57.73</v>
      </c>
      <c r="X13" s="19">
        <v>47.338000000000001</v>
      </c>
      <c r="Y13" s="19">
        <f t="shared" si="5"/>
        <v>15.554000000000002</v>
      </c>
      <c r="Z13" s="19">
        <f t="shared" si="6"/>
        <v>44.434999999999995</v>
      </c>
      <c r="AA13" s="34">
        <v>5.6559999999999999E-2</v>
      </c>
      <c r="AB13" s="23">
        <v>6.726</v>
      </c>
      <c r="AC13" s="20">
        <f t="shared" si="7"/>
        <v>1.9798227523348713E-2</v>
      </c>
      <c r="AD13" s="20">
        <f t="shared" si="8"/>
        <v>2.3543648925396656</v>
      </c>
      <c r="AE13" s="36">
        <f t="shared" si="9"/>
        <v>1.3116600666851812</v>
      </c>
      <c r="AF13" s="36">
        <f t="shared" si="10"/>
        <v>11.39679773795017</v>
      </c>
    </row>
    <row r="14" spans="1:32" x14ac:dyDescent="0.2">
      <c r="A14" s="15">
        <v>8</v>
      </c>
      <c r="B14" s="15" t="s">
        <v>17</v>
      </c>
      <c r="C14" s="16" t="s">
        <v>19</v>
      </c>
      <c r="D14" s="17">
        <v>31.782</v>
      </c>
      <c r="E14" s="18">
        <f t="shared" si="3"/>
        <v>24.999589889689041</v>
      </c>
      <c r="F14" s="16">
        <v>1.5</v>
      </c>
      <c r="G14" s="19">
        <v>8.3000000000000007</v>
      </c>
      <c r="H14" s="19">
        <f t="shared" si="4"/>
        <v>8.4174786264110502</v>
      </c>
      <c r="I14" s="20">
        <f t="shared" si="0"/>
        <v>6.0000984280892853</v>
      </c>
      <c r="J14" s="19">
        <v>6.79</v>
      </c>
      <c r="K14" s="22">
        <v>5860</v>
      </c>
      <c r="L14" s="20">
        <v>63.901000000000003</v>
      </c>
      <c r="M14" s="41">
        <v>7246.7569999999996</v>
      </c>
      <c r="N14" s="33">
        <v>0.31459999999999999</v>
      </c>
      <c r="O14" s="20">
        <v>11.826000000000001</v>
      </c>
      <c r="P14" s="21">
        <f t="shared" si="1"/>
        <v>0.31460516091281487</v>
      </c>
      <c r="Q14" s="21">
        <f t="shared" si="2"/>
        <v>11.826194001763982</v>
      </c>
      <c r="R14" s="22">
        <v>368.2</v>
      </c>
      <c r="S14" s="66">
        <v>27.735800000000001</v>
      </c>
      <c r="T14" s="33">
        <v>27.318000000000001</v>
      </c>
      <c r="U14" s="33">
        <v>4.056</v>
      </c>
      <c r="V14" s="32">
        <v>70.239999999999995</v>
      </c>
      <c r="W14" s="19">
        <v>58.05</v>
      </c>
      <c r="X14" s="19">
        <v>47.136000000000003</v>
      </c>
      <c r="Y14" s="19">
        <f t="shared" si="5"/>
        <v>15.762</v>
      </c>
      <c r="Z14" s="19">
        <f t="shared" si="6"/>
        <v>44.97</v>
      </c>
      <c r="AA14" s="35">
        <v>6.3649999999999998E-2</v>
      </c>
      <c r="AB14" s="23">
        <v>6.2779999999999996</v>
      </c>
      <c r="AC14" s="20">
        <f t="shared" si="7"/>
        <v>2.2309346230820547E-2</v>
      </c>
      <c r="AD14" s="20">
        <f t="shared" si="8"/>
        <v>2.2004410940627084</v>
      </c>
      <c r="AE14" s="36">
        <f t="shared" si="9"/>
        <v>0.33691450714363541</v>
      </c>
      <c r="AF14" s="36">
        <f t="shared" si="10"/>
        <v>14.026635095826691</v>
      </c>
    </row>
    <row r="15" spans="1:32" x14ac:dyDescent="0.2">
      <c r="A15" s="15">
        <v>9</v>
      </c>
      <c r="B15" s="15" t="s">
        <v>17</v>
      </c>
      <c r="C15" s="16" t="s">
        <v>20</v>
      </c>
      <c r="D15" s="17">
        <v>31.786000000000001</v>
      </c>
      <c r="E15" s="18">
        <f t="shared" si="3"/>
        <v>25.002736273162665</v>
      </c>
      <c r="F15" s="16">
        <v>1.5</v>
      </c>
      <c r="G15" s="19">
        <v>8.3000000000000007</v>
      </c>
      <c r="H15" s="19">
        <f t="shared" si="4"/>
        <v>8.4174786264110502</v>
      </c>
      <c r="I15" s="20">
        <f t="shared" si="0"/>
        <v>5.9993433663101259</v>
      </c>
      <c r="J15" s="19">
        <v>6.87</v>
      </c>
      <c r="K15" s="22">
        <v>5620</v>
      </c>
      <c r="L15" s="20">
        <v>85.006</v>
      </c>
      <c r="M15" s="41">
        <v>7091.491</v>
      </c>
      <c r="N15" s="33">
        <v>0.33540000000000003</v>
      </c>
      <c r="O15" s="20">
        <v>10.08</v>
      </c>
      <c r="P15" s="21">
        <f t="shared" si="1"/>
        <v>0.3353632941767361</v>
      </c>
      <c r="Q15" s="21">
        <f t="shared" si="2"/>
        <v>10.078896855401013</v>
      </c>
      <c r="R15" s="22">
        <v>372.29999999999995</v>
      </c>
      <c r="S15" s="66">
        <v>26.5472</v>
      </c>
      <c r="T15" s="33">
        <v>27.702999999999999</v>
      </c>
      <c r="U15" s="33">
        <v>4.0339999999999998</v>
      </c>
      <c r="V15" s="32">
        <v>70.5</v>
      </c>
      <c r="W15" s="19">
        <v>58.5</v>
      </c>
      <c r="X15" s="19">
        <v>47.828000000000003</v>
      </c>
      <c r="Y15" s="19">
        <f t="shared" si="5"/>
        <v>16.091000000000005</v>
      </c>
      <c r="Z15" s="19">
        <f t="shared" si="6"/>
        <v>44.705999999999996</v>
      </c>
      <c r="AA15" s="34">
        <v>6.3659999999999994E-2</v>
      </c>
      <c r="AB15" s="23">
        <v>6.16</v>
      </c>
      <c r="AC15" s="20">
        <f t="shared" si="7"/>
        <v>2.2913100254999333E-2</v>
      </c>
      <c r="AD15" s="20">
        <f t="shared" si="8"/>
        <v>2.217164586408984</v>
      </c>
      <c r="AE15" s="36">
        <f t="shared" si="9"/>
        <v>0.35827639443173542</v>
      </c>
      <c r="AF15" s="36">
        <f t="shared" si="10"/>
        <v>12.296061441809996</v>
      </c>
    </row>
    <row r="16" spans="1:32" x14ac:dyDescent="0.2">
      <c r="A16" s="15">
        <v>10</v>
      </c>
      <c r="B16" s="15" t="s">
        <v>17</v>
      </c>
      <c r="C16" s="16" t="s">
        <v>18</v>
      </c>
      <c r="D16" s="17">
        <v>31.788</v>
      </c>
      <c r="E16" s="18">
        <f t="shared" si="3"/>
        <v>25.004309464899478</v>
      </c>
      <c r="F16" s="16">
        <v>2</v>
      </c>
      <c r="G16" s="19">
        <v>7.4</v>
      </c>
      <c r="H16" s="19">
        <f t="shared" si="4"/>
        <v>8.8174786264110505</v>
      </c>
      <c r="I16" s="20">
        <f t="shared" si="0"/>
        <v>7.9986212089062398</v>
      </c>
      <c r="J16" s="19">
        <v>7.31</v>
      </c>
      <c r="K16" s="22">
        <v>5200</v>
      </c>
      <c r="L16" s="20">
        <v>4.8029999999999999</v>
      </c>
      <c r="M16" s="41">
        <v>8190.7879999999996</v>
      </c>
      <c r="N16" s="33">
        <v>2.0539999999999998</v>
      </c>
      <c r="O16" s="20">
        <v>16.058</v>
      </c>
      <c r="P16" s="21">
        <f t="shared" si="1"/>
        <v>2.053645995386677</v>
      </c>
      <c r="Q16" s="21">
        <f t="shared" si="2"/>
        <v>16.055232421577049</v>
      </c>
      <c r="R16" s="22">
        <v>691.9</v>
      </c>
      <c r="S16" s="66">
        <v>50.264600000000002</v>
      </c>
      <c r="T16" s="33">
        <v>26.861000000000001</v>
      </c>
      <c r="U16" s="33">
        <v>4.0069999999999997</v>
      </c>
      <c r="V16" s="32">
        <v>68.11</v>
      </c>
      <c r="W16" s="19">
        <v>56.64</v>
      </c>
      <c r="X16" s="19">
        <v>45.984999999999999</v>
      </c>
      <c r="Y16" s="19">
        <f t="shared" si="5"/>
        <v>15.116999999999999</v>
      </c>
      <c r="Z16" s="19">
        <f t="shared" si="6"/>
        <v>44.661999999999999</v>
      </c>
      <c r="AA16" s="34">
        <v>5.8740000000000001E-2</v>
      </c>
      <c r="AB16" s="23">
        <v>9.7409999999999997</v>
      </c>
      <c r="AC16" s="20">
        <f t="shared" si="7"/>
        <v>1.9882060364515695E-2</v>
      </c>
      <c r="AD16" s="20">
        <f t="shared" si="8"/>
        <v>3.2970914199991039</v>
      </c>
      <c r="AE16" s="36">
        <f t="shared" si="9"/>
        <v>2.0735280557511926</v>
      </c>
      <c r="AF16" s="36">
        <f t="shared" si="10"/>
        <v>19.352323841576151</v>
      </c>
    </row>
    <row r="17" spans="1:32" x14ac:dyDescent="0.2">
      <c r="A17" s="15">
        <v>11</v>
      </c>
      <c r="B17" s="15" t="s">
        <v>17</v>
      </c>
      <c r="C17" s="16" t="s">
        <v>19</v>
      </c>
      <c r="D17" s="17">
        <v>31.786000000000001</v>
      </c>
      <c r="E17" s="18">
        <f t="shared" si="3"/>
        <v>25.002736273162665</v>
      </c>
      <c r="F17" s="16">
        <v>2</v>
      </c>
      <c r="G17" s="19">
        <v>7.4</v>
      </c>
      <c r="H17" s="19">
        <f t="shared" si="4"/>
        <v>8.8174786264110505</v>
      </c>
      <c r="I17" s="20">
        <f t="shared" si="0"/>
        <v>7.9991244884135018</v>
      </c>
      <c r="J17" s="19">
        <v>7.27</v>
      </c>
      <c r="K17" s="22">
        <v>5300</v>
      </c>
      <c r="L17" s="20">
        <v>5.0590000000000002</v>
      </c>
      <c r="M17" s="41">
        <v>8305.0540000000001</v>
      </c>
      <c r="N17" s="38">
        <v>5.0239999999999991</v>
      </c>
      <c r="O17" s="21">
        <v>16.577999999999999</v>
      </c>
      <c r="P17" s="21">
        <f t="shared" si="1"/>
        <v>5.0234501787236781</v>
      </c>
      <c r="Q17" s="21">
        <f t="shared" si="2"/>
        <v>16.576185721114879</v>
      </c>
      <c r="R17" s="22">
        <v>769.59999999999991</v>
      </c>
      <c r="S17" s="66">
        <v>48.331499999999991</v>
      </c>
      <c r="T17" s="33">
        <v>27.460999999999999</v>
      </c>
      <c r="U17" s="33">
        <v>4.1710000000000003</v>
      </c>
      <c r="V17" s="32">
        <v>69.900000000000006</v>
      </c>
      <c r="W17" s="19">
        <v>57.93</v>
      </c>
      <c r="X17" s="19">
        <v>46.411999999999999</v>
      </c>
      <c r="Y17" s="19">
        <f t="shared" si="5"/>
        <v>14.780000000000001</v>
      </c>
      <c r="Z17" s="19">
        <f t="shared" si="6"/>
        <v>45.689</v>
      </c>
      <c r="AA17" s="34">
        <v>5.7500000000000002E-2</v>
      </c>
      <c r="AB17" s="23">
        <v>9.8510000000000009</v>
      </c>
      <c r="AC17" s="20">
        <f t="shared" si="7"/>
        <v>1.8600757293878181E-2</v>
      </c>
      <c r="AD17" s="20">
        <f t="shared" si="8"/>
        <v>3.1867140887303296</v>
      </c>
      <c r="AE17" s="36">
        <f t="shared" si="9"/>
        <v>5.0420509360175565</v>
      </c>
      <c r="AF17" s="36">
        <f t="shared" si="10"/>
        <v>19.762899809845209</v>
      </c>
    </row>
    <row r="18" spans="1:32" x14ac:dyDescent="0.2">
      <c r="A18" s="15">
        <v>12</v>
      </c>
      <c r="B18" s="15" t="s">
        <v>17</v>
      </c>
      <c r="C18" s="16" t="s">
        <v>20</v>
      </c>
      <c r="D18" s="17">
        <v>31.786999999999999</v>
      </c>
      <c r="E18" s="18">
        <f t="shared" si="3"/>
        <v>25.00352286903107</v>
      </c>
      <c r="F18" s="16">
        <v>2</v>
      </c>
      <c r="G18" s="19">
        <v>7.4</v>
      </c>
      <c r="H18" s="19">
        <f t="shared" si="4"/>
        <v>8.8174786264110505</v>
      </c>
      <c r="I18" s="20">
        <f t="shared" si="0"/>
        <v>7.9988728407434362</v>
      </c>
      <c r="J18" s="19">
        <v>7.34</v>
      </c>
      <c r="K18" s="22">
        <v>5360</v>
      </c>
      <c r="L18" s="20">
        <v>5.6970000000000001</v>
      </c>
      <c r="M18" s="41">
        <v>7957.5529999999999</v>
      </c>
      <c r="N18" s="33">
        <v>2.2679999999999998</v>
      </c>
      <c r="O18" s="20">
        <v>16.53</v>
      </c>
      <c r="P18" s="21">
        <f t="shared" si="1"/>
        <v>2.2676804503507637</v>
      </c>
      <c r="Q18" s="21">
        <f t="shared" si="2"/>
        <v>16.527671007186122</v>
      </c>
      <c r="R18" s="22">
        <v>730.69999999999993</v>
      </c>
      <c r="S18" s="66">
        <v>61.865199999999994</v>
      </c>
      <c r="T18" s="33">
        <v>27.042000000000002</v>
      </c>
      <c r="U18" s="33">
        <v>4.1379999999999999</v>
      </c>
      <c r="V18" s="32">
        <v>69.510000000000005</v>
      </c>
      <c r="W18" s="19">
        <v>57.48</v>
      </c>
      <c r="X18" s="19">
        <v>46.613999999999997</v>
      </c>
      <c r="Y18" s="19">
        <f t="shared" si="5"/>
        <v>15.433999999999996</v>
      </c>
      <c r="Z18" s="19">
        <f t="shared" si="6"/>
        <v>45.003999999999998</v>
      </c>
      <c r="AA18" s="34">
        <v>5.3699999999999998E-2</v>
      </c>
      <c r="AB18" s="23">
        <v>9.1150000000000002</v>
      </c>
      <c r="AC18" s="20">
        <f t="shared" si="7"/>
        <v>1.8416269664918671E-2</v>
      </c>
      <c r="AD18" s="20">
        <f t="shared" si="8"/>
        <v>3.1259645809261394</v>
      </c>
      <c r="AE18" s="36">
        <f t="shared" si="9"/>
        <v>2.2860967200156823</v>
      </c>
      <c r="AF18" s="36">
        <f t="shared" si="10"/>
        <v>19.653635588112262</v>
      </c>
    </row>
    <row r="19" spans="1:32" x14ac:dyDescent="0.2">
      <c r="A19" s="15">
        <v>13</v>
      </c>
      <c r="B19" s="15" t="s">
        <v>17</v>
      </c>
      <c r="C19" s="16" t="s">
        <v>18</v>
      </c>
      <c r="D19" s="17">
        <v>31.78</v>
      </c>
      <c r="E19" s="18">
        <f t="shared" si="3"/>
        <v>24.998016697952227</v>
      </c>
      <c r="F19" s="16">
        <v>2.5</v>
      </c>
      <c r="G19" s="19">
        <v>6.5</v>
      </c>
      <c r="H19" s="19">
        <f t="shared" si="4"/>
        <v>9.2174786264110509</v>
      </c>
      <c r="I19" s="20">
        <f t="shared" si="0"/>
        <v>10.000793383759895</v>
      </c>
      <c r="J19" s="19">
        <v>7.73</v>
      </c>
      <c r="K19" s="22">
        <v>4780</v>
      </c>
      <c r="L19" s="20">
        <v>14.476000000000001</v>
      </c>
      <c r="M19" s="41">
        <v>6305.7510000000002</v>
      </c>
      <c r="N19" s="33">
        <v>2.9559999999999995</v>
      </c>
      <c r="O19" s="20">
        <v>20.560000000000002</v>
      </c>
      <c r="P19" s="21">
        <f t="shared" si="1"/>
        <v>2.9562345242394246</v>
      </c>
      <c r="Q19" s="21">
        <f t="shared" si="2"/>
        <v>20.561631197010342</v>
      </c>
      <c r="R19" s="22">
        <v>935.3</v>
      </c>
      <c r="S19" s="67">
        <v>125.255</v>
      </c>
      <c r="T19" s="33">
        <v>27.036999999999999</v>
      </c>
      <c r="U19" s="33">
        <v>4.1989999999999998</v>
      </c>
      <c r="V19" s="32">
        <v>68.66</v>
      </c>
      <c r="W19" s="19">
        <v>57.02</v>
      </c>
      <c r="X19" s="19">
        <v>45.906999999999996</v>
      </c>
      <c r="Y19" s="19">
        <f t="shared" si="5"/>
        <v>14.670999999999998</v>
      </c>
      <c r="Z19" s="19">
        <f t="shared" si="6"/>
        <v>45.312000000000005</v>
      </c>
      <c r="AA19" s="34">
        <v>5.1229999999999998E-2</v>
      </c>
      <c r="AB19" s="23">
        <v>12.11</v>
      </c>
      <c r="AC19" s="20">
        <f t="shared" si="7"/>
        <v>1.6587114450918074E-2</v>
      </c>
      <c r="AD19" s="20">
        <f t="shared" si="8"/>
        <v>3.9209439000706205</v>
      </c>
      <c r="AE19" s="36">
        <f t="shared" si="9"/>
        <v>2.9728216386903425</v>
      </c>
      <c r="AF19" s="36">
        <f t="shared" si="10"/>
        <v>24.482575097080964</v>
      </c>
    </row>
    <row r="20" spans="1:32" x14ac:dyDescent="0.2">
      <c r="A20" s="15">
        <v>14</v>
      </c>
      <c r="B20" s="15" t="s">
        <v>17</v>
      </c>
      <c r="C20" s="16" t="s">
        <v>19</v>
      </c>
      <c r="D20" s="17">
        <v>31.785</v>
      </c>
      <c r="E20" s="18">
        <f t="shared" si="3"/>
        <v>25.00194967729426</v>
      </c>
      <c r="F20" s="16">
        <v>2.5</v>
      </c>
      <c r="G20" s="19">
        <v>6.5</v>
      </c>
      <c r="H20" s="19">
        <f t="shared" si="4"/>
        <v>9.2174786264110509</v>
      </c>
      <c r="I20" s="20">
        <f t="shared" si="0"/>
        <v>9.999220189897418</v>
      </c>
      <c r="J20" s="19">
        <v>7.77</v>
      </c>
      <c r="K20" s="22">
        <v>5140</v>
      </c>
      <c r="L20" s="20">
        <v>13.747999999999999</v>
      </c>
      <c r="M20" s="41">
        <v>6863.9690000000001</v>
      </c>
      <c r="N20" s="33">
        <v>3.2600000000000002</v>
      </c>
      <c r="O20" s="20">
        <v>22.519999999999996</v>
      </c>
      <c r="P20" s="21">
        <f t="shared" si="1"/>
        <v>3.2597457819065583</v>
      </c>
      <c r="Q20" s="21">
        <f t="shared" si="2"/>
        <v>22.51824386764898</v>
      </c>
      <c r="R20" s="22">
        <v>996.80000000000007</v>
      </c>
      <c r="S20" s="67">
        <v>145.56399999999999</v>
      </c>
      <c r="T20" s="33">
        <v>27.056000000000001</v>
      </c>
      <c r="U20" s="33">
        <v>3.9689999999999999</v>
      </c>
      <c r="V20" s="32">
        <v>69.11</v>
      </c>
      <c r="W20" s="19">
        <v>57.32</v>
      </c>
      <c r="X20" s="19">
        <v>46.996000000000002</v>
      </c>
      <c r="Y20" s="19">
        <f t="shared" si="5"/>
        <v>15.971000000000002</v>
      </c>
      <c r="Z20" s="19">
        <f t="shared" si="6"/>
        <v>44.292999999999999</v>
      </c>
      <c r="AA20" s="34">
        <v>5.5690000000000003E-2</v>
      </c>
      <c r="AB20" s="23">
        <v>12.29</v>
      </c>
      <c r="AC20" s="20">
        <f t="shared" si="7"/>
        <v>2.0080486532860726E-2</v>
      </c>
      <c r="AD20" s="20">
        <f t="shared" si="8"/>
        <v>4.4314810466665167</v>
      </c>
      <c r="AE20" s="36">
        <f t="shared" si="9"/>
        <v>3.279826268439419</v>
      </c>
      <c r="AF20" s="36">
        <f t="shared" si="10"/>
        <v>26.949724914315496</v>
      </c>
    </row>
    <row r="21" spans="1:32" x14ac:dyDescent="0.2">
      <c r="A21" s="15">
        <v>15</v>
      </c>
      <c r="B21" s="15" t="s">
        <v>17</v>
      </c>
      <c r="C21" s="16" t="s">
        <v>20</v>
      </c>
      <c r="D21" s="17">
        <v>31.78</v>
      </c>
      <c r="E21" s="18">
        <f t="shared" si="3"/>
        <v>24.998016697952227</v>
      </c>
      <c r="F21" s="16">
        <v>2.5</v>
      </c>
      <c r="G21" s="19">
        <v>6.5</v>
      </c>
      <c r="H21" s="19">
        <f t="shared" si="4"/>
        <v>9.2174786264110509</v>
      </c>
      <c r="I21" s="20">
        <f t="shared" si="0"/>
        <v>10.000793383759895</v>
      </c>
      <c r="J21" s="19">
        <v>7.87</v>
      </c>
      <c r="K21" s="22">
        <v>5240</v>
      </c>
      <c r="L21" s="20">
        <v>15.670999999999999</v>
      </c>
      <c r="M21" s="41">
        <v>6588.0529999999999</v>
      </c>
      <c r="N21" s="33">
        <v>3.2540000000000004</v>
      </c>
      <c r="O21" s="20">
        <v>22.56</v>
      </c>
      <c r="P21" s="21">
        <f t="shared" si="1"/>
        <v>3.25425816707547</v>
      </c>
      <c r="Q21" s="21">
        <f t="shared" si="2"/>
        <v>22.561789873762322</v>
      </c>
      <c r="R21" s="22">
        <v>1323</v>
      </c>
      <c r="S21" s="67">
        <v>125.89200000000001</v>
      </c>
      <c r="T21" s="33">
        <v>27.087</v>
      </c>
      <c r="U21" s="33">
        <v>4.0460000000000003</v>
      </c>
      <c r="V21" s="32">
        <v>69.83</v>
      </c>
      <c r="W21" s="19">
        <v>57.62</v>
      </c>
      <c r="X21" s="19">
        <v>47.023000000000003</v>
      </c>
      <c r="Y21" s="19">
        <f t="shared" si="5"/>
        <v>15.890000000000004</v>
      </c>
      <c r="Z21" s="19">
        <f t="shared" si="6"/>
        <v>44.642999999999994</v>
      </c>
      <c r="AA21" s="34">
        <v>4.8340000000000001E-2</v>
      </c>
      <c r="AB21" s="23">
        <v>11.95</v>
      </c>
      <c r="AC21" s="20">
        <f t="shared" si="7"/>
        <v>1.7205891181148229E-2</v>
      </c>
      <c r="AD21" s="20">
        <f t="shared" si="8"/>
        <v>4.2534215890509159</v>
      </c>
      <c r="AE21" s="36">
        <f t="shared" si="9"/>
        <v>3.2714640582566181</v>
      </c>
      <c r="AF21" s="36">
        <f t="shared" si="10"/>
        <v>26.815211462813238</v>
      </c>
    </row>
    <row r="22" spans="1:32" x14ac:dyDescent="0.2">
      <c r="A22" s="15">
        <v>16</v>
      </c>
      <c r="B22" s="15" t="s">
        <v>17</v>
      </c>
      <c r="C22" s="16" t="s">
        <v>18</v>
      </c>
      <c r="D22" s="17">
        <v>31.786999999999999</v>
      </c>
      <c r="E22" s="18">
        <f t="shared" si="3"/>
        <v>25.00352286903107</v>
      </c>
      <c r="F22" s="16">
        <v>3</v>
      </c>
      <c r="G22" s="19">
        <v>5.4</v>
      </c>
      <c r="H22" s="19">
        <f t="shared" si="4"/>
        <v>9.8174786264110523</v>
      </c>
      <c r="I22" s="20">
        <f t="shared" si="0"/>
        <v>11.998309261115153</v>
      </c>
      <c r="J22" s="19">
        <v>8.1999999999999993</v>
      </c>
      <c r="K22" s="22">
        <v>4860</v>
      </c>
      <c r="L22" s="20">
        <v>20.524999999999999</v>
      </c>
      <c r="M22" s="41">
        <v>4070.8609999999999</v>
      </c>
      <c r="N22" s="33">
        <v>4.1479999999999997</v>
      </c>
      <c r="O22" s="20">
        <v>26.720000000000002</v>
      </c>
      <c r="P22" s="21">
        <f t="shared" si="1"/>
        <v>4.1474155679254707</v>
      </c>
      <c r="Q22" s="21">
        <f t="shared" si="2"/>
        <v>26.716235288083077</v>
      </c>
      <c r="R22" s="22">
        <v>2623</v>
      </c>
      <c r="S22" s="67">
        <v>181.59599999999998</v>
      </c>
      <c r="T22" s="33">
        <v>27.701000000000001</v>
      </c>
      <c r="U22" s="33">
        <v>4.0970000000000004</v>
      </c>
      <c r="V22" s="32">
        <v>69.31</v>
      </c>
      <c r="W22" s="19">
        <v>57.88</v>
      </c>
      <c r="X22" s="19">
        <v>46.561999999999998</v>
      </c>
      <c r="Y22" s="19">
        <f t="shared" si="5"/>
        <v>14.763999999999996</v>
      </c>
      <c r="Z22" s="19">
        <f t="shared" si="6"/>
        <v>45.415000000000006</v>
      </c>
      <c r="AA22" s="34">
        <v>4.6899999999999997E-2</v>
      </c>
      <c r="AB22" s="23">
        <v>12.56</v>
      </c>
      <c r="AC22" s="20">
        <f t="shared" si="7"/>
        <v>1.5246759881096549E-2</v>
      </c>
      <c r="AD22" s="20">
        <f t="shared" si="8"/>
        <v>4.0831408125068798</v>
      </c>
      <c r="AE22" s="36">
        <f t="shared" si="9"/>
        <v>4.1626623278065669</v>
      </c>
      <c r="AF22" s="36">
        <f t="shared" si="10"/>
        <v>30.799376100589956</v>
      </c>
    </row>
    <row r="23" spans="1:32" x14ac:dyDescent="0.2">
      <c r="A23" s="15">
        <v>17</v>
      </c>
      <c r="B23" s="15" t="s">
        <v>17</v>
      </c>
      <c r="C23" s="16" t="s">
        <v>19</v>
      </c>
      <c r="D23" s="17">
        <v>31.780999999999999</v>
      </c>
      <c r="E23" s="18">
        <f t="shared" si="3"/>
        <v>24.998803293820632</v>
      </c>
      <c r="F23" s="16">
        <v>3</v>
      </c>
      <c r="G23" s="19">
        <v>5.4</v>
      </c>
      <c r="H23" s="19">
        <f t="shared" si="4"/>
        <v>9.8174786264110523</v>
      </c>
      <c r="I23" s="20">
        <f t="shared" si="0"/>
        <v>12.000574446463842</v>
      </c>
      <c r="J23" s="19">
        <v>8.1300000000000008</v>
      </c>
      <c r="K23" s="22">
        <v>4960</v>
      </c>
      <c r="L23" s="20">
        <v>18.385000000000002</v>
      </c>
      <c r="M23" s="41">
        <v>3414.509</v>
      </c>
      <c r="N23" s="33">
        <v>6.3100000000000005</v>
      </c>
      <c r="O23" s="20">
        <v>25.979999999999997</v>
      </c>
      <c r="P23" s="21">
        <f t="shared" si="1"/>
        <v>6.3103020630989031</v>
      </c>
      <c r="Q23" s="21">
        <f t="shared" si="2"/>
        <v>25.981243676594215</v>
      </c>
      <c r="R23" s="22">
        <v>2548</v>
      </c>
      <c r="S23" s="67">
        <v>188.44499999999999</v>
      </c>
      <c r="T23" s="33">
        <v>27.382000000000001</v>
      </c>
      <c r="U23" s="33">
        <v>4.0289999999999999</v>
      </c>
      <c r="V23" s="32">
        <v>68.900000000000006</v>
      </c>
      <c r="W23" s="19">
        <v>57.59</v>
      </c>
      <c r="X23" s="19">
        <v>46.911000000000001</v>
      </c>
      <c r="Y23" s="19">
        <f t="shared" si="5"/>
        <v>15.5</v>
      </c>
      <c r="Z23" s="19">
        <f t="shared" si="6"/>
        <v>44.707999999999998</v>
      </c>
      <c r="AA23" s="34">
        <v>5.3280000000000001E-2</v>
      </c>
      <c r="AB23" s="23">
        <v>12.78</v>
      </c>
      <c r="AC23" s="20">
        <f t="shared" si="7"/>
        <v>1.8471861859175091E-2</v>
      </c>
      <c r="AD23" s="20">
        <f t="shared" si="8"/>
        <v>4.4307506486534844</v>
      </c>
      <c r="AE23" s="36">
        <f t="shared" si="9"/>
        <v>6.3287739249580781</v>
      </c>
      <c r="AF23" s="36">
        <f t="shared" si="10"/>
        <v>30.411994325247697</v>
      </c>
    </row>
    <row r="24" spans="1:32" x14ac:dyDescent="0.2">
      <c r="A24" s="15">
        <v>18</v>
      </c>
      <c r="B24" s="15" t="s">
        <v>17</v>
      </c>
      <c r="C24" s="16" t="s">
        <v>20</v>
      </c>
      <c r="D24" s="17">
        <v>31.786999999999999</v>
      </c>
      <c r="E24" s="18">
        <f t="shared" si="3"/>
        <v>25.00352286903107</v>
      </c>
      <c r="F24" s="16">
        <v>3</v>
      </c>
      <c r="G24" s="19">
        <v>5.4</v>
      </c>
      <c r="H24" s="19">
        <f t="shared" si="4"/>
        <v>9.8174786264110523</v>
      </c>
      <c r="I24" s="20">
        <f t="shared" si="0"/>
        <v>11.998309261115153</v>
      </c>
      <c r="J24" s="19">
        <v>8.2100000000000009</v>
      </c>
      <c r="K24" s="22">
        <v>4980</v>
      </c>
      <c r="L24" s="20">
        <v>20.317</v>
      </c>
      <c r="M24" s="41">
        <v>3792.9279999999999</v>
      </c>
      <c r="N24" s="33">
        <v>4.4279999999999999</v>
      </c>
      <c r="O24" s="20">
        <v>26</v>
      </c>
      <c r="P24" s="21">
        <f t="shared" si="1"/>
        <v>4.4273761173514918</v>
      </c>
      <c r="Q24" s="21">
        <f t="shared" si="2"/>
        <v>25.996336732416164</v>
      </c>
      <c r="R24" s="22">
        <v>2303</v>
      </c>
      <c r="S24" s="67">
        <v>177.84100000000001</v>
      </c>
      <c r="T24" s="33">
        <v>27.605</v>
      </c>
      <c r="U24" s="33">
        <v>4.0490000000000004</v>
      </c>
      <c r="V24" s="32">
        <v>69.3</v>
      </c>
      <c r="W24" s="19">
        <v>58.01</v>
      </c>
      <c r="X24" s="19">
        <v>46.860999999999997</v>
      </c>
      <c r="Y24" s="19">
        <f t="shared" si="5"/>
        <v>15.206999999999997</v>
      </c>
      <c r="Z24" s="19">
        <f t="shared" si="6"/>
        <v>45.198</v>
      </c>
      <c r="AA24" s="34">
        <v>4.3090000000000003E-2</v>
      </c>
      <c r="AB24" s="23">
        <v>12.79</v>
      </c>
      <c r="AC24" s="20">
        <f t="shared" si="7"/>
        <v>1.4497757201646089E-2</v>
      </c>
      <c r="AD24" s="20">
        <f t="shared" si="8"/>
        <v>4.3032331076596302</v>
      </c>
      <c r="AE24" s="36">
        <f t="shared" si="9"/>
        <v>4.4418738745531376</v>
      </c>
      <c r="AF24" s="36">
        <f t="shared" si="10"/>
        <v>30.299569840075794</v>
      </c>
    </row>
    <row r="25" spans="1:32" x14ac:dyDescent="0.2">
      <c r="A25" s="15">
        <v>19</v>
      </c>
      <c r="B25" s="15" t="s">
        <v>17</v>
      </c>
      <c r="C25" s="16" t="s">
        <v>18</v>
      </c>
      <c r="D25" s="17">
        <v>31.783999999999999</v>
      </c>
      <c r="E25" s="18">
        <f t="shared" si="3"/>
        <v>25.001163081425851</v>
      </c>
      <c r="F25" s="16">
        <v>3.5</v>
      </c>
      <c r="G25" s="19">
        <v>4.2</v>
      </c>
      <c r="H25" s="19">
        <f t="shared" si="4"/>
        <v>10.517478626411052</v>
      </c>
      <c r="I25" s="20">
        <f t="shared" si="0"/>
        <v>13.999348704701903</v>
      </c>
      <c r="J25" s="19">
        <v>8.44</v>
      </c>
      <c r="K25" s="22">
        <v>4800</v>
      </c>
      <c r="L25" s="20">
        <v>20.728999999999999</v>
      </c>
      <c r="M25" s="41">
        <v>1695.828</v>
      </c>
      <c r="N25" s="33">
        <v>10.620000000000001</v>
      </c>
      <c r="O25" s="20">
        <v>30.76</v>
      </c>
      <c r="P25" s="21">
        <f t="shared" si="1"/>
        <v>10.6195059459953</v>
      </c>
      <c r="Q25" s="21">
        <f t="shared" si="2"/>
        <v>30.758569011187895</v>
      </c>
      <c r="R25" s="22">
        <v>4123</v>
      </c>
      <c r="S25" s="67">
        <v>247</v>
      </c>
      <c r="T25" s="33">
        <v>26.954000000000001</v>
      </c>
      <c r="U25" s="33">
        <v>4.0709999999999997</v>
      </c>
      <c r="V25" s="32">
        <v>68.22</v>
      </c>
      <c r="W25" s="19">
        <v>57.05</v>
      </c>
      <c r="X25" s="19">
        <v>45.268999999999998</v>
      </c>
      <c r="Y25" s="19">
        <f t="shared" si="5"/>
        <v>14.243999999999998</v>
      </c>
      <c r="Z25" s="19">
        <f t="shared" si="6"/>
        <v>45.851999999999997</v>
      </c>
      <c r="AA25" s="34">
        <v>6.198E-2</v>
      </c>
      <c r="AB25" s="23">
        <v>12.83</v>
      </c>
      <c r="AC25" s="20">
        <f t="shared" si="7"/>
        <v>1.9254190002617116E-2</v>
      </c>
      <c r="AD25" s="20">
        <f t="shared" si="8"/>
        <v>3.9856608217744043</v>
      </c>
      <c r="AE25" s="36">
        <f t="shared" si="9"/>
        <v>10.638760135997916</v>
      </c>
      <c r="AF25" s="36">
        <f t="shared" si="10"/>
        <v>34.744229832962297</v>
      </c>
    </row>
    <row r="26" spans="1:32" x14ac:dyDescent="0.2">
      <c r="A26" s="15">
        <v>20</v>
      </c>
      <c r="B26" s="15" t="s">
        <v>17</v>
      </c>
      <c r="C26" s="16" t="s">
        <v>19</v>
      </c>
      <c r="D26" s="17">
        <v>31.785</v>
      </c>
      <c r="E26" s="18">
        <f t="shared" si="3"/>
        <v>25.00194967729426</v>
      </c>
      <c r="F26" s="16">
        <v>3.5</v>
      </c>
      <c r="G26" s="19">
        <v>4.2</v>
      </c>
      <c r="H26" s="19">
        <f t="shared" si="4"/>
        <v>10.517478626411052</v>
      </c>
      <c r="I26" s="20">
        <f t="shared" si="0"/>
        <v>13.998908265856386</v>
      </c>
      <c r="J26" s="19">
        <v>8.44</v>
      </c>
      <c r="K26" s="22">
        <v>4980</v>
      </c>
      <c r="L26" s="20">
        <v>18.29</v>
      </c>
      <c r="M26" s="41">
        <v>1826.5609999999999</v>
      </c>
      <c r="N26" s="33">
        <v>9.5960000000000001</v>
      </c>
      <c r="O26" s="20">
        <v>30.259999999999998</v>
      </c>
      <c r="P26" s="21">
        <f t="shared" si="1"/>
        <v>9.5952516942255635</v>
      </c>
      <c r="Q26" s="21">
        <f t="shared" si="2"/>
        <v>30.257640294629589</v>
      </c>
      <c r="R26" s="22">
        <v>4073</v>
      </c>
      <c r="S26" s="67">
        <v>232.39600000000002</v>
      </c>
      <c r="T26" s="33">
        <v>27.087</v>
      </c>
      <c r="U26" s="33">
        <v>4.0730000000000004</v>
      </c>
      <c r="V26" s="32">
        <v>69.099999999999994</v>
      </c>
      <c r="W26" s="19">
        <v>57.78</v>
      </c>
      <c r="X26" s="19">
        <v>46.860999999999997</v>
      </c>
      <c r="Y26" s="19">
        <f t="shared" si="5"/>
        <v>15.700999999999997</v>
      </c>
      <c r="Z26" s="19">
        <f t="shared" si="6"/>
        <v>44.992000000000004</v>
      </c>
      <c r="AA26" s="34">
        <v>6.8239999999999995E-2</v>
      </c>
      <c r="AB26" s="23">
        <v>13.94</v>
      </c>
      <c r="AC26" s="20">
        <f t="shared" si="7"/>
        <v>2.3813927809388329E-2</v>
      </c>
      <c r="AD26" s="20">
        <f t="shared" si="8"/>
        <v>4.864685721906115</v>
      </c>
      <c r="AE26" s="36">
        <f t="shared" si="9"/>
        <v>9.6190656220349524</v>
      </c>
      <c r="AF26" s="36">
        <f t="shared" si="10"/>
        <v>35.122326016535702</v>
      </c>
    </row>
    <row r="27" spans="1:32" x14ac:dyDescent="0.2">
      <c r="A27" s="15">
        <v>21</v>
      </c>
      <c r="B27" s="15" t="s">
        <v>17</v>
      </c>
      <c r="C27" s="16" t="s">
        <v>20</v>
      </c>
      <c r="D27" s="17">
        <v>31.780999999999999</v>
      </c>
      <c r="E27" s="18">
        <f t="shared" si="3"/>
        <v>24.998803293820632</v>
      </c>
      <c r="F27" s="16">
        <v>3.5</v>
      </c>
      <c r="G27" s="19">
        <v>4.2</v>
      </c>
      <c r="H27" s="19">
        <f t="shared" si="4"/>
        <v>10.517478626411052</v>
      </c>
      <c r="I27" s="20">
        <f t="shared" si="0"/>
        <v>14.000670187541148</v>
      </c>
      <c r="J27" s="19">
        <v>8.36</v>
      </c>
      <c r="K27" s="22">
        <v>4960</v>
      </c>
      <c r="L27" s="20">
        <v>23.702000000000002</v>
      </c>
      <c r="M27" s="41">
        <v>2297.7359999999999</v>
      </c>
      <c r="N27" s="38">
        <v>7.8759999999999994</v>
      </c>
      <c r="O27" s="21">
        <v>32.619999999999997</v>
      </c>
      <c r="P27" s="21">
        <f t="shared" si="1"/>
        <v>7.8763770283624339</v>
      </c>
      <c r="Q27" s="21">
        <f t="shared" si="2"/>
        <v>32.621561536970873</v>
      </c>
      <c r="R27" s="22">
        <v>4041</v>
      </c>
      <c r="S27" s="67">
        <v>237.76100000000005</v>
      </c>
      <c r="T27" s="33">
        <v>26.945</v>
      </c>
      <c r="U27" s="33">
        <v>4.0259999999999998</v>
      </c>
      <c r="V27" s="32">
        <v>68.88</v>
      </c>
      <c r="W27" s="19">
        <v>57.4</v>
      </c>
      <c r="X27" s="19">
        <v>45.186999999999998</v>
      </c>
      <c r="Y27" s="19">
        <f t="shared" si="5"/>
        <v>14.215999999999998</v>
      </c>
      <c r="Z27" s="19">
        <f t="shared" si="6"/>
        <v>46.238999999999997</v>
      </c>
      <c r="AA27" s="34">
        <v>5.3190000000000001E-2</v>
      </c>
      <c r="AB27" s="23">
        <v>14.36</v>
      </c>
      <c r="AC27" s="20">
        <f t="shared" si="7"/>
        <v>1.6353057808343605E-2</v>
      </c>
      <c r="AD27" s="20">
        <f t="shared" si="8"/>
        <v>4.4149259283288993</v>
      </c>
      <c r="AE27" s="36">
        <f t="shared" si="9"/>
        <v>7.8927300861707774</v>
      </c>
      <c r="AF27" s="36">
        <f t="shared" si="10"/>
        <v>37.036487465299771</v>
      </c>
    </row>
    <row r="28" spans="1:32" x14ac:dyDescent="0.2">
      <c r="A28" s="15">
        <v>22</v>
      </c>
      <c r="B28" s="15" t="s">
        <v>17</v>
      </c>
      <c r="C28" s="16" t="s">
        <v>18</v>
      </c>
      <c r="D28" s="17">
        <v>31.783999999999999</v>
      </c>
      <c r="E28" s="18">
        <f t="shared" si="3"/>
        <v>25.001163081425851</v>
      </c>
      <c r="F28" s="16">
        <v>4</v>
      </c>
      <c r="G28" s="19">
        <v>2.9</v>
      </c>
      <c r="H28" s="19">
        <f t="shared" si="4"/>
        <v>11.317478626411052</v>
      </c>
      <c r="I28" s="20">
        <f t="shared" si="0"/>
        <v>15.999255662516459</v>
      </c>
      <c r="J28" s="19">
        <v>8.6199999999999992</v>
      </c>
      <c r="K28" s="22">
        <v>4880</v>
      </c>
      <c r="L28" s="20">
        <v>16.047000000000001</v>
      </c>
      <c r="M28" s="41">
        <v>1082.829</v>
      </c>
      <c r="N28" s="33">
        <v>13.096</v>
      </c>
      <c r="O28" s="20">
        <v>38.54</v>
      </c>
      <c r="P28" s="21">
        <f t="shared" si="1"/>
        <v>13.095390759769721</v>
      </c>
      <c r="Q28" s="21">
        <f t="shared" si="2"/>
        <v>38.538207077086518</v>
      </c>
      <c r="R28" s="22">
        <v>5740</v>
      </c>
      <c r="S28" s="67">
        <v>365.81799999999998</v>
      </c>
      <c r="T28" s="33">
        <v>27.658999999999999</v>
      </c>
      <c r="U28" s="33">
        <v>4.0309999999999997</v>
      </c>
      <c r="V28" s="32">
        <v>69.180000000000007</v>
      </c>
      <c r="W28" s="19">
        <v>58.37</v>
      </c>
      <c r="X28" s="19">
        <v>46.381999999999998</v>
      </c>
      <c r="Y28" s="19">
        <f t="shared" si="5"/>
        <v>14.692</v>
      </c>
      <c r="Z28" s="19">
        <f t="shared" si="6"/>
        <v>46.018999999999998</v>
      </c>
      <c r="AA28" s="34">
        <v>8.9169999999999999E-2</v>
      </c>
      <c r="AB28" s="23">
        <v>14.28</v>
      </c>
      <c r="AC28" s="20">
        <f t="shared" si="7"/>
        <v>2.8468363936634867E-2</v>
      </c>
      <c r="AD28" s="20">
        <f t="shared" si="8"/>
        <v>4.5590247506464721</v>
      </c>
      <c r="AE28" s="36">
        <f t="shared" si="9"/>
        <v>13.123859123706357</v>
      </c>
      <c r="AF28" s="36">
        <f t="shared" si="10"/>
        <v>43.09723182773299</v>
      </c>
    </row>
    <row r="29" spans="1:32" x14ac:dyDescent="0.2">
      <c r="A29" s="15">
        <v>23</v>
      </c>
      <c r="B29" s="15" t="s">
        <v>17</v>
      </c>
      <c r="C29" s="16" t="s">
        <v>19</v>
      </c>
      <c r="D29" s="17">
        <v>31.788</v>
      </c>
      <c r="E29" s="18">
        <f t="shared" si="3"/>
        <v>25.004309464899478</v>
      </c>
      <c r="F29" s="16">
        <v>4</v>
      </c>
      <c r="G29" s="19">
        <v>2.9</v>
      </c>
      <c r="H29" s="19">
        <f t="shared" si="4"/>
        <v>11.317478626411052</v>
      </c>
      <c r="I29" s="20">
        <f t="shared" si="0"/>
        <v>15.99724241781248</v>
      </c>
      <c r="J29" s="19">
        <v>8.56</v>
      </c>
      <c r="K29" s="22">
        <v>4960</v>
      </c>
      <c r="L29" s="20">
        <v>11.366</v>
      </c>
      <c r="M29" s="41">
        <v>783.38800000000003</v>
      </c>
      <c r="N29" s="33">
        <v>18.236000000000001</v>
      </c>
      <c r="O29" s="20">
        <v>33.42</v>
      </c>
      <c r="P29" s="21">
        <f t="shared" si="1"/>
        <v>18.232857045701774</v>
      </c>
      <c r="Q29" s="21">
        <f t="shared" si="2"/>
        <v>33.414240100205816</v>
      </c>
      <c r="R29" s="22">
        <v>5811</v>
      </c>
      <c r="S29" s="67">
        <v>346.97800000000007</v>
      </c>
      <c r="T29" s="33">
        <v>27.035</v>
      </c>
      <c r="U29" s="33">
        <v>4.1349999999999998</v>
      </c>
      <c r="V29" s="32">
        <v>67.03</v>
      </c>
      <c r="W29" s="19">
        <v>56.41</v>
      </c>
      <c r="X29" s="19">
        <v>44.63</v>
      </c>
      <c r="Y29" s="19">
        <f t="shared" si="5"/>
        <v>13.460000000000003</v>
      </c>
      <c r="Z29" s="19">
        <f t="shared" si="6"/>
        <v>45.914999999999992</v>
      </c>
      <c r="AA29" s="34">
        <v>0.51349999999999996</v>
      </c>
      <c r="AB29" s="23">
        <v>11.54</v>
      </c>
      <c r="AC29" s="20">
        <f t="shared" si="7"/>
        <v>0.15053272351083527</v>
      </c>
      <c r="AD29" s="20">
        <f t="shared" si="8"/>
        <v>3.3829554611782648</v>
      </c>
      <c r="AE29" s="36">
        <f t="shared" si="9"/>
        <v>18.383389769212609</v>
      </c>
      <c r="AF29" s="36">
        <f t="shared" si="10"/>
        <v>36.797195561384079</v>
      </c>
    </row>
    <row r="30" spans="1:32" x14ac:dyDescent="0.2">
      <c r="A30" s="15">
        <v>24</v>
      </c>
      <c r="B30" s="15" t="s">
        <v>17</v>
      </c>
      <c r="C30" s="16" t="s">
        <v>20</v>
      </c>
      <c r="D30" s="17">
        <v>31.782</v>
      </c>
      <c r="E30" s="18">
        <f t="shared" si="3"/>
        <v>24.999589889689041</v>
      </c>
      <c r="F30" s="16">
        <v>4</v>
      </c>
      <c r="G30" s="19">
        <v>2.9</v>
      </c>
      <c r="H30" s="19">
        <f t="shared" si="4"/>
        <v>11.317478626411052</v>
      </c>
      <c r="I30" s="20">
        <f t="shared" si="0"/>
        <v>16.000262474904762</v>
      </c>
      <c r="J30" s="19">
        <v>8.58</v>
      </c>
      <c r="K30" s="22">
        <v>5060</v>
      </c>
      <c r="L30" s="20">
        <v>20.12</v>
      </c>
      <c r="M30" s="41">
        <v>961.50699999999995</v>
      </c>
      <c r="N30" s="33">
        <v>16.05</v>
      </c>
      <c r="O30" s="20">
        <v>36.339999999999996</v>
      </c>
      <c r="P30" s="21">
        <f t="shared" si="1"/>
        <v>16.050263295138837</v>
      </c>
      <c r="Q30" s="21">
        <f t="shared" si="2"/>
        <v>36.340596146127432</v>
      </c>
      <c r="R30" s="22">
        <v>5920</v>
      </c>
      <c r="S30" s="67">
        <v>337.13</v>
      </c>
      <c r="T30" s="33">
        <v>26.86</v>
      </c>
      <c r="U30" s="33">
        <v>4.0490000000000004</v>
      </c>
      <c r="V30" s="32">
        <v>67.790000000000006</v>
      </c>
      <c r="W30" s="19">
        <v>57.07</v>
      </c>
      <c r="X30" s="19">
        <v>45.508000000000003</v>
      </c>
      <c r="Y30" s="19">
        <f t="shared" si="5"/>
        <v>14.599000000000004</v>
      </c>
      <c r="Z30" s="19">
        <f t="shared" si="6"/>
        <v>45.610999999999997</v>
      </c>
      <c r="AA30" s="34">
        <v>0.13420000000000001</v>
      </c>
      <c r="AB30" s="23">
        <v>13.78</v>
      </c>
      <c r="AC30" s="20">
        <f t="shared" si="7"/>
        <v>4.2954239108986887E-2</v>
      </c>
      <c r="AD30" s="20">
        <f t="shared" si="8"/>
        <v>4.4106513779570733</v>
      </c>
      <c r="AE30" s="36">
        <f t="shared" si="9"/>
        <v>16.093217534247824</v>
      </c>
      <c r="AF30" s="36">
        <f t="shared" si="10"/>
        <v>40.751247524084505</v>
      </c>
    </row>
    <row r="31" spans="1:32" x14ac:dyDescent="0.2">
      <c r="A31" s="15">
        <v>25</v>
      </c>
      <c r="B31" s="15" t="s">
        <v>17</v>
      </c>
      <c r="C31" s="16" t="s">
        <v>18</v>
      </c>
      <c r="D31" s="17">
        <v>31.783999999999999</v>
      </c>
      <c r="E31" s="18">
        <f t="shared" si="3"/>
        <v>25.001163081425851</v>
      </c>
      <c r="F31" s="16">
        <v>4.5</v>
      </c>
      <c r="G31" s="19">
        <v>1.5</v>
      </c>
      <c r="H31" s="19">
        <f t="shared" si="4"/>
        <v>12.217478626411051</v>
      </c>
      <c r="I31" s="20">
        <f t="shared" si="0"/>
        <v>17.999162620331017</v>
      </c>
      <c r="J31" s="19">
        <v>9.1199999999999992</v>
      </c>
      <c r="K31" s="22">
        <v>4760</v>
      </c>
      <c r="L31" s="20">
        <v>4.976</v>
      </c>
      <c r="M31" s="41">
        <v>287.34300000000002</v>
      </c>
      <c r="N31" s="33">
        <v>24.860000000000003</v>
      </c>
      <c r="O31" s="20">
        <v>34.42</v>
      </c>
      <c r="P31" s="21">
        <f t="shared" si="1"/>
        <v>24.858843485634953</v>
      </c>
      <c r="Q31" s="21">
        <f t="shared" si="2"/>
        <v>34.418398743988533</v>
      </c>
      <c r="R31" s="22">
        <v>7276</v>
      </c>
      <c r="S31" s="67">
        <v>409.04399999999998</v>
      </c>
      <c r="T31" s="33">
        <v>27.279</v>
      </c>
      <c r="U31" s="33">
        <v>4.141</v>
      </c>
      <c r="V31" s="32">
        <v>67.069999999999993</v>
      </c>
      <c r="W31" s="19">
        <v>56.81</v>
      </c>
      <c r="X31" s="19">
        <v>44.811999999999998</v>
      </c>
      <c r="Y31" s="19">
        <f t="shared" si="5"/>
        <v>13.391999999999998</v>
      </c>
      <c r="Z31" s="19">
        <f t="shared" si="6"/>
        <v>46.139000000000003</v>
      </c>
      <c r="AA31" s="34">
        <v>1.49</v>
      </c>
      <c r="AB31" s="23">
        <v>7.9269999999999996</v>
      </c>
      <c r="AC31" s="20">
        <f t="shared" si="7"/>
        <v>0.43247751360020797</v>
      </c>
      <c r="AD31" s="20">
        <f t="shared" si="8"/>
        <v>2.300838423026073</v>
      </c>
      <c r="AE31" s="36">
        <f t="shared" si="9"/>
        <v>25.291320999235161</v>
      </c>
      <c r="AF31" s="36">
        <f t="shared" si="10"/>
        <v>36.719237167014604</v>
      </c>
    </row>
    <row r="32" spans="1:32" x14ac:dyDescent="0.2">
      <c r="A32" s="15">
        <v>26</v>
      </c>
      <c r="B32" s="15" t="s">
        <v>17</v>
      </c>
      <c r="C32" s="16" t="s">
        <v>19</v>
      </c>
      <c r="D32" s="17">
        <v>31.786999999999999</v>
      </c>
      <c r="E32" s="18">
        <f t="shared" si="3"/>
        <v>25.00352286903107</v>
      </c>
      <c r="F32" s="16">
        <v>4.5</v>
      </c>
      <c r="G32" s="19">
        <v>1.5</v>
      </c>
      <c r="H32" s="19">
        <f t="shared" si="4"/>
        <v>12.217478626411051</v>
      </c>
      <c r="I32" s="20">
        <f t="shared" si="0"/>
        <v>17.99746389167273</v>
      </c>
      <c r="J32" s="19">
        <v>8.9600000000000009</v>
      </c>
      <c r="K32" s="22">
        <v>5400</v>
      </c>
      <c r="L32" s="20">
        <v>4.218</v>
      </c>
      <c r="M32" s="41">
        <v>264.82600000000002</v>
      </c>
      <c r="N32" s="33">
        <v>28.78</v>
      </c>
      <c r="O32" s="20">
        <v>36.760000000000005</v>
      </c>
      <c r="P32" s="21">
        <f t="shared" si="1"/>
        <v>28.77594504457451</v>
      </c>
      <c r="Q32" s="21">
        <f t="shared" si="2"/>
        <v>36.75482070321609</v>
      </c>
      <c r="R32" s="22">
        <v>8025</v>
      </c>
      <c r="S32" s="67">
        <v>457.84000000000003</v>
      </c>
      <c r="T32" s="33">
        <v>27.885999999999999</v>
      </c>
      <c r="U32" s="33">
        <v>4.0739999999999998</v>
      </c>
      <c r="V32" s="32">
        <v>68.680000000000007</v>
      </c>
      <c r="W32" s="19">
        <v>58.42</v>
      </c>
      <c r="X32" s="19">
        <v>46.055</v>
      </c>
      <c r="Y32" s="19">
        <f t="shared" si="5"/>
        <v>14.095000000000001</v>
      </c>
      <c r="Z32" s="19">
        <f t="shared" si="6"/>
        <v>46.439</v>
      </c>
      <c r="AA32" s="34">
        <v>1.6220000000000001</v>
      </c>
      <c r="AB32" s="23">
        <v>7.6130000000000004</v>
      </c>
      <c r="AC32" s="20">
        <f t="shared" si="7"/>
        <v>0.49230366717629587</v>
      </c>
      <c r="AD32" s="20">
        <f t="shared" si="8"/>
        <v>2.3106706647429962</v>
      </c>
      <c r="AE32" s="36">
        <f t="shared" si="9"/>
        <v>29.268248711750804</v>
      </c>
      <c r="AF32" s="36">
        <f t="shared" si="10"/>
        <v>39.065491367959083</v>
      </c>
    </row>
    <row r="33" spans="1:32" x14ac:dyDescent="0.2">
      <c r="A33" s="15">
        <v>27</v>
      </c>
      <c r="B33" s="15" t="s">
        <v>17</v>
      </c>
      <c r="C33" s="16" t="s">
        <v>20</v>
      </c>
      <c r="D33" s="17">
        <v>31.782</v>
      </c>
      <c r="E33" s="18">
        <f t="shared" si="3"/>
        <v>24.999589889689041</v>
      </c>
      <c r="F33" s="16">
        <v>4.5</v>
      </c>
      <c r="G33" s="19">
        <v>1.5</v>
      </c>
      <c r="H33" s="19">
        <f t="shared" si="4"/>
        <v>12.217478626411051</v>
      </c>
      <c r="I33" s="20">
        <f t="shared" si="0"/>
        <v>18.000295284267857</v>
      </c>
      <c r="J33" s="19">
        <v>8.92</v>
      </c>
      <c r="K33" s="22">
        <v>5380</v>
      </c>
      <c r="L33" s="20">
        <v>6.16</v>
      </c>
      <c r="M33" s="41">
        <v>288.68700000000001</v>
      </c>
      <c r="N33" s="33">
        <v>28.380000000000003</v>
      </c>
      <c r="O33" s="20">
        <v>36.28</v>
      </c>
      <c r="P33" s="21">
        <f t="shared" si="1"/>
        <v>28.380465564862323</v>
      </c>
      <c r="Q33" s="21">
        <f t="shared" si="2"/>
        <v>36.280595161846541</v>
      </c>
      <c r="R33" s="22">
        <v>7716</v>
      </c>
      <c r="S33" s="67">
        <v>466.31999999999994</v>
      </c>
      <c r="T33" s="33">
        <v>27.013999999999999</v>
      </c>
      <c r="U33" s="33">
        <v>4.0199999999999996</v>
      </c>
      <c r="V33" s="32">
        <v>66.319999999999993</v>
      </c>
      <c r="W33" s="19">
        <v>56.41</v>
      </c>
      <c r="X33" s="19">
        <v>44.162999999999997</v>
      </c>
      <c r="Y33" s="19">
        <f t="shared" si="5"/>
        <v>13.128999999999998</v>
      </c>
      <c r="Z33" s="19">
        <f t="shared" si="6"/>
        <v>46.266999999999996</v>
      </c>
      <c r="AA33" s="34">
        <v>1.4119999999999999</v>
      </c>
      <c r="AB33" s="23">
        <v>8.1530000000000005</v>
      </c>
      <c r="AC33" s="20">
        <f t="shared" si="7"/>
        <v>0.40067754555082452</v>
      </c>
      <c r="AD33" s="20">
        <f t="shared" si="8"/>
        <v>2.3135439297987768</v>
      </c>
      <c r="AE33" s="36">
        <f t="shared" si="9"/>
        <v>28.781143110413147</v>
      </c>
      <c r="AF33" s="36">
        <f t="shared" si="10"/>
        <v>38.594139091645317</v>
      </c>
    </row>
    <row r="34" spans="1:32" x14ac:dyDescent="0.2">
      <c r="A34" s="15">
        <v>28</v>
      </c>
      <c r="B34" s="15" t="s">
        <v>17</v>
      </c>
      <c r="C34" s="16" t="s">
        <v>18</v>
      </c>
      <c r="D34" s="17">
        <v>31.786000000000001</v>
      </c>
      <c r="E34" s="18">
        <f t="shared" si="3"/>
        <v>25.002736273162665</v>
      </c>
      <c r="F34" s="16">
        <v>5</v>
      </c>
      <c r="G34" s="19">
        <v>0</v>
      </c>
      <c r="H34" s="19">
        <f t="shared" si="4"/>
        <v>13.217478626411051</v>
      </c>
      <c r="I34" s="20">
        <f t="shared" si="0"/>
        <v>19.997811221033754</v>
      </c>
      <c r="J34" s="19">
        <v>9.44</v>
      </c>
      <c r="K34" s="22">
        <v>5860</v>
      </c>
      <c r="L34" s="20">
        <v>0.86699999999999999</v>
      </c>
      <c r="M34" s="41">
        <v>112.58499999999999</v>
      </c>
      <c r="N34" s="33">
        <v>37.799999999999997</v>
      </c>
      <c r="O34" s="20">
        <v>44.459999999999994</v>
      </c>
      <c r="P34" s="21">
        <f t="shared" si="1"/>
        <v>37.79586320775379</v>
      </c>
      <c r="Q34" s="21">
        <f t="shared" si="2"/>
        <v>44.455134344358029</v>
      </c>
      <c r="R34" s="22">
        <v>9641</v>
      </c>
      <c r="S34" s="67">
        <v>566.09999999999991</v>
      </c>
      <c r="T34" s="33">
        <v>26.949000000000002</v>
      </c>
      <c r="U34" s="33">
        <v>4.1779999999999999</v>
      </c>
      <c r="V34" s="32">
        <v>66.37</v>
      </c>
      <c r="W34" s="19">
        <v>56.53</v>
      </c>
      <c r="X34" s="19">
        <v>43.845999999999997</v>
      </c>
      <c r="Y34" s="19">
        <f t="shared" si="5"/>
        <v>12.718999999999994</v>
      </c>
      <c r="Z34" s="19">
        <f t="shared" si="6"/>
        <v>46.862000000000009</v>
      </c>
      <c r="AA34" s="34">
        <v>2.2170000000000001</v>
      </c>
      <c r="AB34" s="23">
        <v>4.4889999999999999</v>
      </c>
      <c r="AC34" s="20">
        <f t="shared" si="7"/>
        <v>0.60172470231744235</v>
      </c>
      <c r="AD34" s="20">
        <f t="shared" si="8"/>
        <v>1.2183771712688309</v>
      </c>
      <c r="AE34" s="36">
        <f t="shared" si="9"/>
        <v>38.397587910071231</v>
      </c>
      <c r="AF34" s="36">
        <f t="shared" si="10"/>
        <v>45.673511515626863</v>
      </c>
    </row>
    <row r="35" spans="1:32" x14ac:dyDescent="0.2">
      <c r="A35" s="15">
        <v>29</v>
      </c>
      <c r="B35" s="15" t="s">
        <v>17</v>
      </c>
      <c r="C35" s="16" t="s">
        <v>19</v>
      </c>
      <c r="D35" s="17">
        <v>31.782</v>
      </c>
      <c r="E35" s="18">
        <f t="shared" si="3"/>
        <v>24.999589889689041</v>
      </c>
      <c r="F35" s="16">
        <v>5</v>
      </c>
      <c r="G35" s="19">
        <v>0</v>
      </c>
      <c r="H35" s="19">
        <f t="shared" si="4"/>
        <v>13.217478626411051</v>
      </c>
      <c r="I35" s="20">
        <f t="shared" si="0"/>
        <v>20.000328093630952</v>
      </c>
      <c r="J35" s="19">
        <v>9.31</v>
      </c>
      <c r="K35" s="22">
        <v>6120</v>
      </c>
      <c r="L35" s="20">
        <v>0.96699999999999997</v>
      </c>
      <c r="M35" s="41">
        <v>110.904</v>
      </c>
      <c r="N35" s="33">
        <v>32.54</v>
      </c>
      <c r="O35" s="20">
        <v>40.739999999999995</v>
      </c>
      <c r="P35" s="21">
        <f t="shared" si="1"/>
        <v>32.540533808337557</v>
      </c>
      <c r="Q35" s="21">
        <f t="shared" si="2"/>
        <v>40.740668326726244</v>
      </c>
      <c r="R35" s="22">
        <v>9240</v>
      </c>
      <c r="S35" s="67">
        <v>551.92000000000007</v>
      </c>
      <c r="T35" s="33">
        <v>27.608000000000001</v>
      </c>
      <c r="U35" s="33">
        <v>4.1360000000000001</v>
      </c>
      <c r="V35" s="32">
        <v>67.349999999999994</v>
      </c>
      <c r="W35" s="19">
        <v>57.52</v>
      </c>
      <c r="X35" s="19">
        <v>45.988999999999997</v>
      </c>
      <c r="Y35" s="19">
        <f t="shared" si="5"/>
        <v>14.244999999999997</v>
      </c>
      <c r="Z35" s="19">
        <f t="shared" si="6"/>
        <v>45.667000000000009</v>
      </c>
      <c r="AA35" s="34">
        <v>2.3460000000000001</v>
      </c>
      <c r="AB35" s="23">
        <v>4.8209999999999997</v>
      </c>
      <c r="AC35" s="20">
        <f t="shared" si="7"/>
        <v>0.73179254166027963</v>
      </c>
      <c r="AD35" s="20">
        <f t="shared" si="8"/>
        <v>1.5038243151509838</v>
      </c>
      <c r="AE35" s="36">
        <f t="shared" si="9"/>
        <v>33.272326349997833</v>
      </c>
      <c r="AF35" s="36">
        <f t="shared" si="10"/>
        <v>42.24449264187723</v>
      </c>
    </row>
    <row r="36" spans="1:32" x14ac:dyDescent="0.2">
      <c r="A36" s="15">
        <v>30</v>
      </c>
      <c r="B36" s="15" t="s">
        <v>17</v>
      </c>
      <c r="C36" s="16" t="s">
        <v>20</v>
      </c>
      <c r="D36" s="17">
        <v>31.782</v>
      </c>
      <c r="E36" s="18">
        <f t="shared" si="3"/>
        <v>24.999589889689041</v>
      </c>
      <c r="F36" s="16">
        <v>5</v>
      </c>
      <c r="G36" s="19">
        <v>0</v>
      </c>
      <c r="H36" s="19">
        <f t="shared" si="4"/>
        <v>13.217478626411051</v>
      </c>
      <c r="I36" s="20">
        <f t="shared" si="0"/>
        <v>20.000328093630952</v>
      </c>
      <c r="J36" s="19">
        <v>9.3800000000000008</v>
      </c>
      <c r="K36" s="22">
        <v>5740</v>
      </c>
      <c r="L36" s="20">
        <v>0.83099999999999996</v>
      </c>
      <c r="M36" s="41">
        <v>89.396000000000001</v>
      </c>
      <c r="N36" s="33">
        <v>33.96</v>
      </c>
      <c r="O36" s="20">
        <v>45.26</v>
      </c>
      <c r="P36" s="21">
        <f t="shared" si="1"/>
        <v>33.960557102985355</v>
      </c>
      <c r="Q36" s="21">
        <f t="shared" si="2"/>
        <v>45.260742475886843</v>
      </c>
      <c r="R36" s="22">
        <v>9613</v>
      </c>
      <c r="S36" s="67">
        <v>542.55999999999995</v>
      </c>
      <c r="T36" s="33">
        <v>27.088000000000001</v>
      </c>
      <c r="U36" s="33">
        <v>4.0039999999999996</v>
      </c>
      <c r="V36" s="32">
        <v>67.62</v>
      </c>
      <c r="W36" s="19">
        <v>57.31</v>
      </c>
      <c r="X36" s="19">
        <v>45.564999999999998</v>
      </c>
      <c r="Y36" s="19">
        <f t="shared" si="5"/>
        <v>14.472999999999997</v>
      </c>
      <c r="Z36" s="19">
        <f t="shared" si="6"/>
        <v>45.749000000000002</v>
      </c>
      <c r="AA36" s="34">
        <v>2.2360000000000002</v>
      </c>
      <c r="AB36" s="23">
        <v>4.2789999999999999</v>
      </c>
      <c r="AC36" s="20">
        <f t="shared" si="7"/>
        <v>0.70737345078580938</v>
      </c>
      <c r="AD36" s="20">
        <f t="shared" si="8"/>
        <v>1.3536900697282999</v>
      </c>
      <c r="AE36" s="36">
        <f t="shared" si="9"/>
        <v>34.667930553771164</v>
      </c>
      <c r="AF36" s="36">
        <f t="shared" si="10"/>
        <v>46.614432545615145</v>
      </c>
    </row>
    <row r="38" spans="1:32" x14ac:dyDescent="0.2">
      <c r="A38" s="25"/>
      <c r="B38" s="71"/>
      <c r="C38" s="71"/>
      <c r="D38" s="25"/>
      <c r="E38" s="25"/>
      <c r="F38" s="25"/>
      <c r="G38" s="72"/>
      <c r="H38" s="72"/>
      <c r="I38" s="25"/>
    </row>
    <row r="39" spans="1:32" x14ac:dyDescent="0.2">
      <c r="A39" s="25"/>
      <c r="B39" s="25"/>
      <c r="C39" s="25"/>
      <c r="D39" s="25"/>
      <c r="E39" s="25"/>
      <c r="F39" s="25"/>
      <c r="G39" s="6"/>
      <c r="H39" s="25"/>
      <c r="I39" s="6"/>
    </row>
    <row r="40" spans="1:32" x14ac:dyDescent="0.2">
      <c r="A40" s="25"/>
      <c r="B40" s="25"/>
      <c r="C40" s="25"/>
      <c r="D40" s="25"/>
      <c r="E40" s="25"/>
      <c r="F40" s="25"/>
      <c r="G40" s="6"/>
      <c r="H40" s="25"/>
      <c r="I40" s="25"/>
    </row>
    <row r="41" spans="1:32" x14ac:dyDescent="0.2">
      <c r="A41" s="27"/>
      <c r="B41" s="25"/>
      <c r="C41" s="25"/>
      <c r="D41" s="25"/>
      <c r="E41" s="25"/>
      <c r="F41" s="25"/>
      <c r="G41" s="28"/>
      <c r="H41" s="25"/>
      <c r="I41" s="25"/>
    </row>
    <row r="42" spans="1:32" x14ac:dyDescent="0.2">
      <c r="A42" s="6"/>
      <c r="B42" s="25"/>
      <c r="C42" s="25"/>
      <c r="D42" s="25"/>
      <c r="E42" s="6"/>
      <c r="F42" s="6"/>
      <c r="G42" s="29"/>
      <c r="H42" s="29"/>
      <c r="I42" s="29"/>
    </row>
    <row r="43" spans="1:32" x14ac:dyDescent="0.2">
      <c r="A43" s="26"/>
      <c r="B43" s="26"/>
      <c r="C43" s="26"/>
      <c r="D43" s="26"/>
      <c r="E43" s="26"/>
      <c r="F43" s="26"/>
      <c r="G43" s="26"/>
      <c r="H43" s="26"/>
      <c r="I43" s="26"/>
    </row>
  </sheetData>
  <mergeCells count="4">
    <mergeCell ref="T5:W5"/>
    <mergeCell ref="N5:S5"/>
    <mergeCell ref="B38:C38"/>
    <mergeCell ref="G38:H38"/>
  </mergeCells>
  <pageMargins left="0.70866141732283472" right="0.70866141732283472" top="0.74803149606299213" bottom="0.74803149606299213" header="0.31496062992125984" footer="0.31496062992125984"/>
  <pageSetup paperSize="9" scale="33" orientation="landscape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J21" sqref="J21"/>
    </sheetView>
  </sheetViews>
  <sheetFormatPr defaultColWidth="8.85546875" defaultRowHeight="12.75" x14ac:dyDescent="0.2"/>
  <cols>
    <col min="1" max="1" width="8.85546875" style="5" bestFit="1" customWidth="1"/>
    <col min="2" max="2" width="10.28515625" style="5" bestFit="1" customWidth="1"/>
    <col min="3" max="3" width="6.7109375" style="5" bestFit="1" customWidth="1"/>
    <col min="4" max="4" width="8.28515625" style="5" bestFit="1" customWidth="1"/>
    <col min="5" max="5" width="7" style="5" bestFit="1" customWidth="1"/>
    <col min="6" max="6" width="9.7109375" style="5" bestFit="1" customWidth="1"/>
    <col min="7" max="7" width="10.140625" style="5" bestFit="1" customWidth="1"/>
    <col min="8" max="8" width="10.28515625" style="5" bestFit="1" customWidth="1"/>
    <col min="9" max="9" width="6.42578125" style="5" bestFit="1" customWidth="1"/>
    <col min="10" max="11" width="5.85546875" style="5" bestFit="1" customWidth="1"/>
    <col min="12" max="13" width="6.42578125" style="5" bestFit="1" customWidth="1"/>
    <col min="14" max="16384" width="8.85546875" style="5"/>
  </cols>
  <sheetData>
    <row r="1" spans="1:13" ht="26.25" thickBot="1" x14ac:dyDescent="0.25">
      <c r="A1" s="63" t="s">
        <v>57</v>
      </c>
      <c r="B1" s="60" t="s">
        <v>67</v>
      </c>
      <c r="C1" s="60" t="s">
        <v>66</v>
      </c>
      <c r="D1" s="61" t="s">
        <v>65</v>
      </c>
    </row>
    <row r="2" spans="1:13" ht="13.5" thickTop="1" x14ac:dyDescent="0.2">
      <c r="A2" s="5">
        <v>1</v>
      </c>
      <c r="B2" s="6">
        <v>9.1</v>
      </c>
      <c r="C2" s="6">
        <v>7.1870000000000003</v>
      </c>
      <c r="D2" s="62">
        <f>B2/C2</f>
        <v>1.2661750382635313</v>
      </c>
    </row>
    <row r="3" spans="1:13" x14ac:dyDescent="0.2">
      <c r="A3" s="5">
        <v>2</v>
      </c>
      <c r="B3" s="6">
        <v>11.052</v>
      </c>
      <c r="C3" s="6">
        <v>8.7420000000000009</v>
      </c>
      <c r="D3" s="62">
        <f>B3/C3</f>
        <v>1.2642415923129717</v>
      </c>
    </row>
    <row r="4" spans="1:13" x14ac:dyDescent="0.2">
      <c r="A4" s="5">
        <v>3</v>
      </c>
      <c r="B4" s="6">
        <v>10.006</v>
      </c>
      <c r="C4" s="6">
        <v>7.9009999999999998</v>
      </c>
      <c r="D4" s="62">
        <f>B4/C4</f>
        <v>1.2664219719022909</v>
      </c>
    </row>
    <row r="5" spans="1:13" x14ac:dyDescent="0.2">
      <c r="A5" s="5" t="s">
        <v>63</v>
      </c>
      <c r="D5" s="35">
        <f>AVERAGE(D2:D4)</f>
        <v>1.2656128674929312</v>
      </c>
    </row>
    <row r="7" spans="1:13" x14ac:dyDescent="0.2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x14ac:dyDescent="0.2">
      <c r="A8" s="42"/>
      <c r="B8" s="42"/>
      <c r="C8" s="42"/>
      <c r="D8" s="42"/>
      <c r="E8" s="6"/>
      <c r="F8" s="42"/>
      <c r="G8" s="42"/>
      <c r="H8" s="42"/>
      <c r="I8" s="42"/>
      <c r="J8" s="42"/>
      <c r="K8" s="42"/>
      <c r="L8" s="42"/>
      <c r="M8" s="42"/>
    </row>
    <row r="9" spans="1:13" x14ac:dyDescent="0.2">
      <c r="A9" s="42"/>
      <c r="B9" s="71" t="s">
        <v>40</v>
      </c>
      <c r="C9" s="73"/>
      <c r="D9" s="44"/>
      <c r="E9" s="74" t="s">
        <v>41</v>
      </c>
      <c r="F9" s="71"/>
      <c r="G9" s="42"/>
      <c r="H9" s="42"/>
      <c r="I9" s="42"/>
      <c r="K9" s="45" t="s">
        <v>42</v>
      </c>
      <c r="L9" s="47" t="s">
        <v>43</v>
      </c>
      <c r="M9" s="47" t="s">
        <v>44</v>
      </c>
    </row>
    <row r="10" spans="1:13" x14ac:dyDescent="0.2">
      <c r="A10" s="42"/>
      <c r="B10" s="48" t="s">
        <v>45</v>
      </c>
      <c r="C10" s="47" t="s">
        <v>43</v>
      </c>
      <c r="D10" s="46" t="s">
        <v>44</v>
      </c>
      <c r="E10" s="47"/>
      <c r="F10" s="49" t="s">
        <v>46</v>
      </c>
      <c r="G10" s="43" t="s">
        <v>47</v>
      </c>
      <c r="H10" s="43" t="s">
        <v>48</v>
      </c>
      <c r="I10" s="42"/>
      <c r="J10" s="42"/>
      <c r="K10" s="42" t="s">
        <v>49</v>
      </c>
      <c r="L10" s="42"/>
      <c r="M10" s="42"/>
    </row>
    <row r="11" spans="1:13" x14ac:dyDescent="0.2">
      <c r="A11" s="42"/>
      <c r="B11" s="48" t="s">
        <v>50</v>
      </c>
      <c r="C11" s="47" t="s">
        <v>64</v>
      </c>
      <c r="D11" s="46" t="s">
        <v>64</v>
      </c>
      <c r="E11" s="47"/>
      <c r="F11" s="43"/>
      <c r="G11" s="50" t="s">
        <v>51</v>
      </c>
      <c r="H11" s="50" t="s">
        <v>51</v>
      </c>
      <c r="I11" s="42" t="s">
        <v>45</v>
      </c>
      <c r="J11" s="42"/>
      <c r="K11" s="42" t="s">
        <v>52</v>
      </c>
      <c r="L11" s="42"/>
      <c r="M11" s="42"/>
    </row>
    <row r="12" spans="1:13" x14ac:dyDescent="0.2">
      <c r="A12" s="42"/>
      <c r="B12" s="48" t="s">
        <v>53</v>
      </c>
      <c r="C12" s="47" t="s">
        <v>54</v>
      </c>
      <c r="D12" s="46" t="s">
        <v>54</v>
      </c>
      <c r="E12" s="47"/>
      <c r="F12" s="49" t="s">
        <v>53</v>
      </c>
      <c r="G12" s="49" t="s">
        <v>55</v>
      </c>
      <c r="H12" s="49" t="s">
        <v>55</v>
      </c>
      <c r="I12" s="49" t="s">
        <v>55</v>
      </c>
      <c r="J12" s="42"/>
      <c r="K12" s="42" t="s">
        <v>56</v>
      </c>
      <c r="L12" s="42"/>
      <c r="M12" s="42"/>
    </row>
    <row r="13" spans="1:13" ht="13.5" thickBot="1" x14ac:dyDescent="0.25">
      <c r="A13" s="51" t="s">
        <v>57</v>
      </c>
      <c r="B13" s="52" t="s">
        <v>58</v>
      </c>
      <c r="C13" s="53" t="s">
        <v>43</v>
      </c>
      <c r="D13" s="54" t="s">
        <v>44</v>
      </c>
      <c r="E13" s="55" t="s">
        <v>2</v>
      </c>
      <c r="F13" s="56" t="s">
        <v>59</v>
      </c>
      <c r="G13" s="53" t="s">
        <v>60</v>
      </c>
      <c r="H13" s="53" t="s">
        <v>61</v>
      </c>
      <c r="I13" s="57" t="s">
        <v>62</v>
      </c>
      <c r="J13" s="42"/>
      <c r="K13" s="42" t="s">
        <v>63</v>
      </c>
      <c r="L13" s="58"/>
      <c r="M13" s="58"/>
    </row>
    <row r="14" spans="1:13" ht="13.5" thickTop="1" x14ac:dyDescent="0.2">
      <c r="A14" s="42">
        <v>1</v>
      </c>
      <c r="B14" s="42">
        <v>5.024</v>
      </c>
      <c r="C14" s="42">
        <v>0.70209999999999995</v>
      </c>
      <c r="D14" s="42">
        <v>3.0289999999999999</v>
      </c>
      <c r="E14" s="29">
        <f>$D$5</f>
        <v>1.2656128674929312</v>
      </c>
      <c r="F14" s="59">
        <f>B14/E14</f>
        <v>3.9696183003828858</v>
      </c>
      <c r="G14" s="59">
        <f>IF((((C14-L$7)*(25+(B14-F14)))/F14)&gt;0,(((C14-L$7)*(25+(B14-F14)))/F14),0)</f>
        <v>4.6081965587312919</v>
      </c>
      <c r="H14" s="59">
        <f>IF((((D14-M$7)*(25+(B14-F14)))/F14)&gt;0,(((D14-M$7)*(25+(B14-F14)))/F14),0)</f>
        <v>19.880682775099107</v>
      </c>
      <c r="I14" s="64">
        <f t="shared" ref="I14:I16" si="0">G14+H14</f>
        <v>24.488879333830397</v>
      </c>
      <c r="J14" s="42"/>
      <c r="K14" s="42"/>
      <c r="L14" s="42"/>
      <c r="M14" s="42"/>
    </row>
    <row r="15" spans="1:13" x14ac:dyDescent="0.2">
      <c r="A15" s="42">
        <v>2</v>
      </c>
      <c r="B15" s="42">
        <v>5.008</v>
      </c>
      <c r="C15" s="42">
        <v>0.66290000000000004</v>
      </c>
      <c r="D15" s="42">
        <v>2.9420000000000002</v>
      </c>
      <c r="E15" s="29">
        <f t="shared" ref="E15:E16" si="1">$D$5</f>
        <v>1.2656128674929312</v>
      </c>
      <c r="F15" s="59">
        <f t="shared" ref="F15:F16" si="2">B15/E15</f>
        <v>3.9569762038848508</v>
      </c>
      <c r="G15" s="59">
        <f>IF((((C15-L$7)*(25+(B15-F15)))/F15)&gt;0,(((C15-L$7)*(25+(B15-F15)))/F15),0)</f>
        <v>4.364247542729796</v>
      </c>
      <c r="H15" s="59">
        <f t="shared" ref="H15:H16" si="3">IF((((D15-M$7)*(25+(B15-F15)))/F15)&gt;0,(((D15-M$7)*(25+(B15-F15)))/F15),0)</f>
        <v>19.368858456344935</v>
      </c>
      <c r="I15" s="64">
        <f t="shared" si="0"/>
        <v>23.733105999074731</v>
      </c>
      <c r="J15" s="42"/>
      <c r="K15" s="42"/>
      <c r="L15" s="42"/>
      <c r="M15" s="42"/>
    </row>
    <row r="16" spans="1:13" x14ac:dyDescent="0.2">
      <c r="A16" s="42">
        <v>3</v>
      </c>
      <c r="B16" s="42">
        <v>5.0149999999999997</v>
      </c>
      <c r="C16" s="42">
        <v>0.64319999999999999</v>
      </c>
      <c r="D16" s="42">
        <v>2.9870000000000001</v>
      </c>
      <c r="E16" s="29">
        <f t="shared" si="1"/>
        <v>1.2656128674929312</v>
      </c>
      <c r="F16" s="59">
        <f t="shared" si="2"/>
        <v>3.9625071211027412</v>
      </c>
      <c r="G16" s="59">
        <f t="shared" ref="G16" si="4">IF((((C16-L$7)*(25+(B16-F16)))/F16)&gt;0,(((C16-L$7)*(25+(B16-F16)))/F16),0)</f>
        <v>4.2288790676149892</v>
      </c>
      <c r="H16" s="59">
        <f t="shared" si="3"/>
        <v>19.638777635208292</v>
      </c>
      <c r="I16" s="64">
        <f t="shared" si="0"/>
        <v>23.867656702823282</v>
      </c>
      <c r="J16" s="42"/>
      <c r="K16" s="42"/>
      <c r="L16" s="42"/>
      <c r="M16" s="42"/>
    </row>
    <row r="18" spans="7:9" x14ac:dyDescent="0.2">
      <c r="G18" s="65">
        <f t="shared" ref="G18:H18" si="5">AVERAGE(G14:G16)</f>
        <v>4.4004410563586918</v>
      </c>
      <c r="H18" s="65">
        <f t="shared" si="5"/>
        <v>19.629439622217443</v>
      </c>
      <c r="I18" s="65">
        <f>AVERAGE(I14:I16)</f>
        <v>24.029880678576138</v>
      </c>
    </row>
  </sheetData>
  <mergeCells count="2">
    <mergeCell ref="B9:C9"/>
    <mergeCell ref="E9:F9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Extraction</vt:lpstr>
      <vt:lpstr>MinN</vt:lpstr>
      <vt:lpstr>Sheet3</vt:lpstr>
    </vt:vector>
  </TitlesOfParts>
  <Company>Plant &amp; Food Research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cflmep</dc:creator>
  <cp:lastModifiedBy>cflcra</cp:lastModifiedBy>
  <cp:lastPrinted>2014-02-09T21:38:25Z</cp:lastPrinted>
  <dcterms:created xsi:type="dcterms:W3CDTF">2013-09-06T03:38:42Z</dcterms:created>
  <dcterms:modified xsi:type="dcterms:W3CDTF">2016-02-24T00:35:39Z</dcterms:modified>
</cp:coreProperties>
</file>