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lcra\Desktop\Future Sci Expt 4\"/>
    </mc:Choice>
  </mc:AlternateContent>
  <bookViews>
    <workbookView xWindow="360" yWindow="120" windowWidth="21030" windowHeight="11565" activeTab="2"/>
  </bookViews>
  <sheets>
    <sheet name="Pre-DEA characterisation" sheetId="4" r:id="rId1"/>
    <sheet name="DEA CO2" sheetId="2" r:id="rId2"/>
    <sheet name="DEA N2O" sheetId="3" r:id="rId3"/>
    <sheet name="DEA Other factors" sheetId="1" r:id="rId4"/>
    <sheet name="DOC T-test" sheetId="5" r:id="rId5"/>
    <sheet name="Sheet2" sheetId="7" r:id="rId6"/>
    <sheet name="Sheet1" sheetId="6" r:id="rId7"/>
  </sheets>
  <calcPr calcId="152511"/>
</workbook>
</file>

<file path=xl/calcChain.xml><?xml version="1.0" encoding="utf-8"?>
<calcChain xmlns="http://schemas.openxmlformats.org/spreadsheetml/2006/main">
  <c r="G63" i="4" l="1"/>
  <c r="G62" i="4"/>
  <c r="G58" i="4"/>
  <c r="G57" i="4"/>
  <c r="G56" i="4"/>
  <c r="G65" i="4"/>
  <c r="G64" i="4"/>
  <c r="G59" i="4"/>
  <c r="G55" i="4"/>
  <c r="B22" i="5"/>
  <c r="C22" i="5"/>
  <c r="G73" i="4"/>
  <c r="G70" i="4"/>
  <c r="G71" i="4"/>
  <c r="G72" i="4"/>
  <c r="G69" i="4"/>
  <c r="G66" i="4" l="1"/>
  <c r="B66" i="4"/>
  <c r="F66" i="4"/>
  <c r="F75" i="4"/>
  <c r="F76" i="4"/>
  <c r="F77" i="4"/>
  <c r="F74" i="4"/>
  <c r="E75" i="4"/>
  <c r="E76" i="4"/>
  <c r="E77" i="4"/>
  <c r="E74" i="4"/>
  <c r="D75" i="4"/>
  <c r="D76" i="4"/>
  <c r="D77" i="4"/>
  <c r="D74" i="4"/>
  <c r="C75" i="4"/>
  <c r="C76" i="4"/>
  <c r="C77" i="4"/>
  <c r="C74" i="4"/>
  <c r="B74" i="4"/>
  <c r="B59" i="4"/>
  <c r="H79" i="4"/>
  <c r="G79" i="4"/>
  <c r="F79" i="4"/>
  <c r="C43" i="3"/>
  <c r="D43" i="3"/>
  <c r="E43" i="3"/>
  <c r="F43" i="3"/>
  <c r="G43" i="3"/>
  <c r="D44" i="3"/>
  <c r="E44" i="3"/>
  <c r="F44" i="3"/>
  <c r="G44" i="3"/>
  <c r="D45" i="3"/>
  <c r="E45" i="3"/>
  <c r="F45" i="3"/>
  <c r="G45" i="3"/>
  <c r="D46" i="3"/>
  <c r="E46" i="3"/>
  <c r="F46" i="3"/>
  <c r="G46" i="3"/>
  <c r="C44" i="3"/>
  <c r="C45" i="3"/>
  <c r="C46" i="3"/>
  <c r="F24" i="3"/>
  <c r="F23" i="3"/>
  <c r="B18" i="6" l="1"/>
  <c r="B17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B19" i="6"/>
  <c r="B20" i="6"/>
  <c r="AK50" i="1"/>
  <c r="AG40" i="1"/>
  <c r="AH40" i="1"/>
  <c r="AI40" i="1"/>
  <c r="AJ40" i="1"/>
  <c r="AK40" i="1"/>
  <c r="AG41" i="1"/>
  <c r="AH41" i="1"/>
  <c r="AI41" i="1"/>
  <c r="AJ41" i="1"/>
  <c r="AK41" i="1"/>
  <c r="AG43" i="1"/>
  <c r="AH43" i="1"/>
  <c r="AI43" i="1"/>
  <c r="AJ43" i="1"/>
  <c r="AK43" i="1"/>
  <c r="AG44" i="1"/>
  <c r="AH44" i="1"/>
  <c r="AI44" i="1"/>
  <c r="AJ44" i="1"/>
  <c r="AK44" i="1"/>
  <c r="AG46" i="1"/>
  <c r="AH46" i="1"/>
  <c r="AI46" i="1"/>
  <c r="AJ46" i="1"/>
  <c r="AK46" i="1"/>
  <c r="AG47" i="1"/>
  <c r="AH47" i="1"/>
  <c r="AI47" i="1"/>
  <c r="AJ47" i="1"/>
  <c r="AK47" i="1"/>
  <c r="AG49" i="1"/>
  <c r="AH49" i="1"/>
  <c r="AI49" i="1"/>
  <c r="AJ49" i="1"/>
  <c r="AK49" i="1"/>
  <c r="AG50" i="1"/>
  <c r="AH50" i="1"/>
  <c r="AI50" i="1"/>
  <c r="AJ50" i="1"/>
  <c r="B28" i="5"/>
  <c r="I22" i="5"/>
  <c r="H40" i="1"/>
  <c r="I40" i="1"/>
  <c r="J40" i="1"/>
  <c r="K40" i="1"/>
  <c r="L40" i="1"/>
  <c r="N40" i="1"/>
  <c r="O40" i="1"/>
  <c r="P40" i="1"/>
  <c r="Q40" i="1"/>
  <c r="R40" i="1"/>
  <c r="T40" i="1"/>
  <c r="U40" i="1"/>
  <c r="V40" i="1"/>
  <c r="W40" i="1"/>
  <c r="X40" i="1"/>
  <c r="Z40" i="1"/>
  <c r="AA40" i="1"/>
  <c r="AB40" i="1"/>
  <c r="AC40" i="1"/>
  <c r="AD40" i="1"/>
  <c r="H41" i="1"/>
  <c r="I41" i="1"/>
  <c r="J41" i="1"/>
  <c r="K41" i="1"/>
  <c r="L41" i="1"/>
  <c r="N41" i="1"/>
  <c r="O41" i="1"/>
  <c r="P41" i="1"/>
  <c r="Q41" i="1"/>
  <c r="R41" i="1"/>
  <c r="T41" i="1"/>
  <c r="U41" i="1"/>
  <c r="V41" i="1"/>
  <c r="W41" i="1"/>
  <c r="X41" i="1"/>
  <c r="Z41" i="1"/>
  <c r="AA41" i="1"/>
  <c r="AB41" i="1"/>
  <c r="AC41" i="1"/>
  <c r="AD41" i="1"/>
  <c r="H43" i="1"/>
  <c r="I43" i="1"/>
  <c r="J43" i="1"/>
  <c r="K43" i="1"/>
  <c r="L43" i="1"/>
  <c r="N43" i="1"/>
  <c r="O43" i="1"/>
  <c r="P43" i="1"/>
  <c r="Q43" i="1"/>
  <c r="R43" i="1"/>
  <c r="T43" i="1"/>
  <c r="U43" i="1"/>
  <c r="V43" i="1"/>
  <c r="W43" i="1"/>
  <c r="X43" i="1"/>
  <c r="Z43" i="1"/>
  <c r="AA43" i="1"/>
  <c r="AB43" i="1"/>
  <c r="AC43" i="1"/>
  <c r="AD43" i="1"/>
  <c r="H44" i="1"/>
  <c r="I44" i="1"/>
  <c r="J44" i="1"/>
  <c r="K44" i="1"/>
  <c r="L44" i="1"/>
  <c r="N44" i="1"/>
  <c r="O44" i="1"/>
  <c r="P44" i="1"/>
  <c r="Q44" i="1"/>
  <c r="R44" i="1"/>
  <c r="T44" i="1"/>
  <c r="U44" i="1"/>
  <c r="V44" i="1"/>
  <c r="W44" i="1"/>
  <c r="X44" i="1"/>
  <c r="Z44" i="1"/>
  <c r="AA44" i="1"/>
  <c r="AB44" i="1"/>
  <c r="AC44" i="1"/>
  <c r="AD44" i="1"/>
  <c r="H46" i="1"/>
  <c r="I46" i="1"/>
  <c r="J46" i="1"/>
  <c r="K46" i="1"/>
  <c r="L46" i="1"/>
  <c r="N46" i="1"/>
  <c r="O46" i="1"/>
  <c r="P46" i="1"/>
  <c r="Q46" i="1"/>
  <c r="R46" i="1"/>
  <c r="T46" i="1"/>
  <c r="U46" i="1"/>
  <c r="V46" i="1"/>
  <c r="W46" i="1"/>
  <c r="X46" i="1"/>
  <c r="Z46" i="1"/>
  <c r="AA46" i="1"/>
  <c r="AB46" i="1"/>
  <c r="AC46" i="1"/>
  <c r="AD46" i="1"/>
  <c r="H47" i="1"/>
  <c r="I47" i="1"/>
  <c r="J47" i="1"/>
  <c r="K47" i="1"/>
  <c r="L47" i="1"/>
  <c r="N47" i="1"/>
  <c r="O47" i="1"/>
  <c r="P47" i="1"/>
  <c r="Q47" i="1"/>
  <c r="R47" i="1"/>
  <c r="T47" i="1"/>
  <c r="U47" i="1"/>
  <c r="V47" i="1"/>
  <c r="W47" i="1"/>
  <c r="X47" i="1"/>
  <c r="Z47" i="1"/>
  <c r="AA47" i="1"/>
  <c r="AB47" i="1"/>
  <c r="AC47" i="1"/>
  <c r="AD47" i="1"/>
  <c r="H49" i="1"/>
  <c r="I49" i="1"/>
  <c r="J49" i="1"/>
  <c r="K49" i="1"/>
  <c r="L49" i="1"/>
  <c r="N49" i="1"/>
  <c r="O49" i="1"/>
  <c r="P49" i="1"/>
  <c r="Q49" i="1"/>
  <c r="R49" i="1"/>
  <c r="T49" i="1"/>
  <c r="U49" i="1"/>
  <c r="V49" i="1"/>
  <c r="W49" i="1"/>
  <c r="X49" i="1"/>
  <c r="Z49" i="1"/>
  <c r="AA49" i="1"/>
  <c r="AB49" i="1"/>
  <c r="AC49" i="1"/>
  <c r="AD49" i="1"/>
  <c r="H50" i="1"/>
  <c r="I50" i="1"/>
  <c r="J50" i="1"/>
  <c r="K50" i="1"/>
  <c r="L50" i="1"/>
  <c r="N50" i="1"/>
  <c r="O50" i="1"/>
  <c r="P50" i="1"/>
  <c r="Q50" i="1"/>
  <c r="R50" i="1"/>
  <c r="T50" i="1"/>
  <c r="U50" i="1"/>
  <c r="V50" i="1"/>
  <c r="W50" i="1"/>
  <c r="X50" i="1"/>
  <c r="Z50" i="1"/>
  <c r="AA50" i="1"/>
  <c r="AB50" i="1"/>
  <c r="AC50" i="1"/>
  <c r="AD50" i="1"/>
  <c r="C40" i="1"/>
  <c r="D40" i="1"/>
  <c r="E40" i="1"/>
  <c r="F40" i="1"/>
  <c r="C41" i="1"/>
  <c r="D41" i="1"/>
  <c r="E41" i="1"/>
  <c r="F41" i="1"/>
  <c r="C43" i="1"/>
  <c r="D43" i="1"/>
  <c r="E43" i="1"/>
  <c r="F43" i="1"/>
  <c r="C44" i="1"/>
  <c r="D44" i="1"/>
  <c r="E44" i="1"/>
  <c r="F44" i="1"/>
  <c r="C46" i="1"/>
  <c r="D46" i="1"/>
  <c r="E46" i="1"/>
  <c r="F46" i="1"/>
  <c r="C47" i="1"/>
  <c r="D47" i="1"/>
  <c r="E47" i="1"/>
  <c r="F47" i="1"/>
  <c r="C49" i="1"/>
  <c r="D49" i="1"/>
  <c r="E49" i="1"/>
  <c r="F49" i="1"/>
  <c r="C50" i="1"/>
  <c r="D50" i="1"/>
  <c r="E50" i="1"/>
  <c r="F50" i="1"/>
  <c r="B40" i="1"/>
  <c r="B50" i="1"/>
  <c r="B49" i="1"/>
  <c r="B47" i="1"/>
  <c r="B46" i="1"/>
  <c r="B44" i="1"/>
  <c r="B43" i="1"/>
  <c r="B41" i="1"/>
  <c r="D80" i="2"/>
  <c r="D81" i="2"/>
  <c r="C80" i="2"/>
  <c r="D77" i="2"/>
  <c r="G77" i="2"/>
  <c r="D78" i="2"/>
  <c r="G78" i="2"/>
  <c r="C74" i="2"/>
  <c r="D72" i="2"/>
  <c r="G72" i="2"/>
  <c r="D71" i="2"/>
  <c r="G71" i="2"/>
  <c r="C72" i="2"/>
  <c r="P62" i="2"/>
  <c r="Q62" i="2"/>
  <c r="E72" i="2" s="1"/>
  <c r="R62" i="2"/>
  <c r="F72" i="2" s="1"/>
  <c r="S62" i="2"/>
  <c r="P63" i="2"/>
  <c r="D74" i="2" s="1"/>
  <c r="Q63" i="2"/>
  <c r="E75" i="2" s="1"/>
  <c r="R63" i="2"/>
  <c r="F74" i="2" s="1"/>
  <c r="S63" i="2"/>
  <c r="G74" i="2" s="1"/>
  <c r="P64" i="2"/>
  <c r="Q64" i="2"/>
  <c r="E77" i="2" s="1"/>
  <c r="R64" i="2"/>
  <c r="F77" i="2" s="1"/>
  <c r="S64" i="2"/>
  <c r="P65" i="2"/>
  <c r="Q65" i="2"/>
  <c r="E80" i="2" s="1"/>
  <c r="R65" i="2"/>
  <c r="F80" i="2" s="1"/>
  <c r="S65" i="2"/>
  <c r="G81" i="2" s="1"/>
  <c r="P66" i="2"/>
  <c r="Q66" i="2"/>
  <c r="R66" i="2"/>
  <c r="S66" i="2"/>
  <c r="P67" i="2"/>
  <c r="Q67" i="2"/>
  <c r="R67" i="2"/>
  <c r="S67" i="2"/>
  <c r="P68" i="2"/>
  <c r="Q68" i="2"/>
  <c r="R68" i="2"/>
  <c r="S68" i="2"/>
  <c r="P69" i="2"/>
  <c r="Q69" i="2"/>
  <c r="R69" i="2"/>
  <c r="S69" i="2"/>
  <c r="O63" i="2"/>
  <c r="C75" i="2" s="1"/>
  <c r="O64" i="2"/>
  <c r="C78" i="2" s="1"/>
  <c r="O65" i="2"/>
  <c r="C81" i="2" s="1"/>
  <c r="O66" i="2"/>
  <c r="O67" i="2"/>
  <c r="O68" i="2"/>
  <c r="O69" i="2"/>
  <c r="O62" i="2"/>
  <c r="C71" i="2" s="1"/>
  <c r="S3" i="3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F156" i="4"/>
  <c r="F157" i="4"/>
  <c r="F159" i="4"/>
  <c r="F160" i="4"/>
  <c r="F161" i="4"/>
  <c r="F163" i="4"/>
  <c r="F164" i="4"/>
  <c r="F165" i="4"/>
  <c r="F167" i="4"/>
  <c r="F168" i="4"/>
  <c r="F169" i="4"/>
  <c r="F171" i="4"/>
  <c r="F172" i="4"/>
  <c r="F173" i="4"/>
  <c r="F155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I42" i="5"/>
  <c r="J42" i="5"/>
  <c r="K42" i="5"/>
  <c r="L42" i="5"/>
  <c r="M42" i="5"/>
  <c r="I43" i="5"/>
  <c r="J43" i="5"/>
  <c r="K43" i="5"/>
  <c r="L43" i="5"/>
  <c r="M43" i="5"/>
  <c r="I44" i="5"/>
  <c r="J44" i="5"/>
  <c r="K44" i="5"/>
  <c r="L44" i="5"/>
  <c r="M44" i="5"/>
  <c r="J41" i="5"/>
  <c r="K41" i="5"/>
  <c r="L41" i="5"/>
  <c r="M41" i="5"/>
  <c r="I41" i="5"/>
  <c r="C41" i="5"/>
  <c r="D41" i="5"/>
  <c r="E41" i="5"/>
  <c r="F41" i="5"/>
  <c r="B41" i="5"/>
  <c r="C42" i="5"/>
  <c r="D42" i="5"/>
  <c r="E42" i="5"/>
  <c r="F42" i="5"/>
  <c r="C43" i="5"/>
  <c r="D43" i="5"/>
  <c r="E43" i="5"/>
  <c r="F43" i="5"/>
  <c r="C44" i="5"/>
  <c r="D44" i="5"/>
  <c r="E44" i="5"/>
  <c r="F44" i="5"/>
  <c r="B43" i="5"/>
  <c r="B44" i="5"/>
  <c r="B42" i="5"/>
  <c r="I38" i="5"/>
  <c r="I36" i="5"/>
  <c r="J36" i="5"/>
  <c r="K36" i="5"/>
  <c r="L36" i="5"/>
  <c r="M36" i="5"/>
  <c r="I37" i="5"/>
  <c r="J37" i="5"/>
  <c r="K37" i="5"/>
  <c r="L37" i="5"/>
  <c r="M37" i="5"/>
  <c r="J38" i="5"/>
  <c r="K38" i="5"/>
  <c r="L38" i="5"/>
  <c r="M38" i="5"/>
  <c r="J35" i="5"/>
  <c r="K35" i="5"/>
  <c r="L35" i="5"/>
  <c r="M35" i="5"/>
  <c r="I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C35" i="5"/>
  <c r="D35" i="5"/>
  <c r="E35" i="5"/>
  <c r="F35" i="5"/>
  <c r="B35" i="5"/>
  <c r="T3" i="3"/>
  <c r="U3" i="3"/>
  <c r="S4" i="3"/>
  <c r="T4" i="3"/>
  <c r="U4" i="3"/>
  <c r="S5" i="3"/>
  <c r="T5" i="3"/>
  <c r="U5" i="3"/>
  <c r="S6" i="3"/>
  <c r="T6" i="3"/>
  <c r="U6" i="3"/>
  <c r="S7" i="3"/>
  <c r="T7" i="3"/>
  <c r="U7" i="3"/>
  <c r="S8" i="3"/>
  <c r="T8" i="3"/>
  <c r="U8" i="3"/>
  <c r="S9" i="3"/>
  <c r="T9" i="3"/>
  <c r="U9" i="3"/>
  <c r="S10" i="3"/>
  <c r="T10" i="3"/>
  <c r="U10" i="3"/>
  <c r="C25" i="5"/>
  <c r="J32" i="5"/>
  <c r="K32" i="5"/>
  <c r="L32" i="5"/>
  <c r="M32" i="5"/>
  <c r="I32" i="5"/>
  <c r="J31" i="5"/>
  <c r="K31" i="5"/>
  <c r="L31" i="5"/>
  <c r="M31" i="5"/>
  <c r="I31" i="5"/>
  <c r="I29" i="5"/>
  <c r="I28" i="5"/>
  <c r="J29" i="5"/>
  <c r="K29" i="5"/>
  <c r="L29" i="5"/>
  <c r="M29" i="5"/>
  <c r="J28" i="5"/>
  <c r="K28" i="5"/>
  <c r="L28" i="5"/>
  <c r="M28" i="5"/>
  <c r="J23" i="5"/>
  <c r="K23" i="5"/>
  <c r="L23" i="5"/>
  <c r="M23" i="5"/>
  <c r="I23" i="5"/>
  <c r="J26" i="5"/>
  <c r="K26" i="5"/>
  <c r="L26" i="5"/>
  <c r="M26" i="5"/>
  <c r="I26" i="5"/>
  <c r="J25" i="5"/>
  <c r="K25" i="5"/>
  <c r="L25" i="5"/>
  <c r="M25" i="5"/>
  <c r="I25" i="5"/>
  <c r="J22" i="5"/>
  <c r="K22" i="5"/>
  <c r="L22" i="5"/>
  <c r="M22" i="5"/>
  <c r="B26" i="5"/>
  <c r="B25" i="5"/>
  <c r="B23" i="5"/>
  <c r="B32" i="5"/>
  <c r="C32" i="5"/>
  <c r="D32" i="5"/>
  <c r="E32" i="5"/>
  <c r="F32" i="5"/>
  <c r="C29" i="5"/>
  <c r="D29" i="5"/>
  <c r="E29" i="5"/>
  <c r="F29" i="5"/>
  <c r="B29" i="5"/>
  <c r="C26" i="5"/>
  <c r="D26" i="5"/>
  <c r="E26" i="5"/>
  <c r="F26" i="5"/>
  <c r="C31" i="5"/>
  <c r="D31" i="5"/>
  <c r="E31" i="5"/>
  <c r="F31" i="5"/>
  <c r="C28" i="5"/>
  <c r="D28" i="5"/>
  <c r="E28" i="5"/>
  <c r="F28" i="5"/>
  <c r="B31" i="5"/>
  <c r="D25" i="5"/>
  <c r="E25" i="5"/>
  <c r="F25" i="5"/>
  <c r="D23" i="5"/>
  <c r="E23" i="5"/>
  <c r="F23" i="5"/>
  <c r="D22" i="5"/>
  <c r="E22" i="5"/>
  <c r="F22" i="5"/>
  <c r="C23" i="5"/>
  <c r="R19" i="5"/>
  <c r="Q19" i="5"/>
  <c r="P19" i="5"/>
  <c r="O19" i="5"/>
  <c r="N19" i="5"/>
  <c r="R18" i="5"/>
  <c r="Q18" i="5"/>
  <c r="P18" i="5"/>
  <c r="O18" i="5"/>
  <c r="N18" i="5"/>
  <c r="R17" i="5"/>
  <c r="Q17" i="5"/>
  <c r="P17" i="5"/>
  <c r="O17" i="5"/>
  <c r="N17" i="5"/>
  <c r="R16" i="5"/>
  <c r="Q16" i="5"/>
  <c r="P16" i="5"/>
  <c r="O16" i="5"/>
  <c r="N16" i="5"/>
  <c r="R14" i="5"/>
  <c r="Q14" i="5"/>
  <c r="P14" i="5"/>
  <c r="O14" i="5"/>
  <c r="N14" i="5"/>
  <c r="R13" i="5"/>
  <c r="Q13" i="5"/>
  <c r="P13" i="5"/>
  <c r="O13" i="5"/>
  <c r="N13" i="5"/>
  <c r="R12" i="5"/>
  <c r="Q12" i="5"/>
  <c r="P12" i="5"/>
  <c r="O12" i="5"/>
  <c r="N12" i="5"/>
  <c r="R11" i="5"/>
  <c r="Q11" i="5"/>
  <c r="P11" i="5"/>
  <c r="O11" i="5"/>
  <c r="N11" i="5"/>
  <c r="C142" i="4"/>
  <c r="D35" i="4"/>
  <c r="E35" i="4"/>
  <c r="F35" i="4"/>
  <c r="D36" i="4"/>
  <c r="E36" i="4"/>
  <c r="F36" i="4"/>
  <c r="D37" i="4"/>
  <c r="E37" i="4"/>
  <c r="F37" i="4"/>
  <c r="D38" i="4"/>
  <c r="E38" i="4"/>
  <c r="F38" i="4"/>
  <c r="C36" i="4"/>
  <c r="C37" i="4"/>
  <c r="C38" i="4"/>
  <c r="C35" i="4"/>
  <c r="C143" i="4"/>
  <c r="D143" i="4"/>
  <c r="E143" i="4"/>
  <c r="F143" i="4"/>
  <c r="G143" i="4"/>
  <c r="C144" i="4"/>
  <c r="D144" i="4"/>
  <c r="E144" i="4"/>
  <c r="F144" i="4"/>
  <c r="G144" i="4"/>
  <c r="C145" i="4"/>
  <c r="D145" i="4"/>
  <c r="E145" i="4"/>
  <c r="F145" i="4"/>
  <c r="G145" i="4"/>
  <c r="D142" i="4"/>
  <c r="E142" i="4"/>
  <c r="F142" i="4"/>
  <c r="G142" i="4"/>
  <c r="G42" i="4"/>
  <c r="G43" i="4"/>
  <c r="G44" i="4"/>
  <c r="G41" i="4"/>
  <c r="C66" i="4"/>
  <c r="D66" i="4"/>
  <c r="E66" i="4"/>
  <c r="C59" i="4"/>
  <c r="D59" i="4"/>
  <c r="E59" i="4"/>
  <c r="F59" i="4"/>
  <c r="B75" i="4"/>
  <c r="B76" i="4"/>
  <c r="B77" i="4"/>
  <c r="G4" i="4"/>
  <c r="G5" i="4"/>
  <c r="G6" i="4"/>
  <c r="G3" i="4"/>
  <c r="R72" i="4"/>
  <c r="Q72" i="4"/>
  <c r="P72" i="4"/>
  <c r="O72" i="4"/>
  <c r="N72" i="4"/>
  <c r="R71" i="4"/>
  <c r="Q71" i="4"/>
  <c r="P71" i="4"/>
  <c r="O71" i="4"/>
  <c r="N71" i="4"/>
  <c r="R70" i="4"/>
  <c r="Q70" i="4"/>
  <c r="P70" i="4"/>
  <c r="O70" i="4"/>
  <c r="N70" i="4"/>
  <c r="R69" i="4"/>
  <c r="Q69" i="4"/>
  <c r="P69" i="4"/>
  <c r="O69" i="4"/>
  <c r="N69" i="4"/>
  <c r="R65" i="4"/>
  <c r="Q65" i="4"/>
  <c r="P65" i="4"/>
  <c r="O65" i="4"/>
  <c r="N65" i="4"/>
  <c r="R64" i="4"/>
  <c r="Q64" i="4"/>
  <c r="P64" i="4"/>
  <c r="O64" i="4"/>
  <c r="N64" i="4"/>
  <c r="R63" i="4"/>
  <c r="Q63" i="4"/>
  <c r="P63" i="4"/>
  <c r="O63" i="4"/>
  <c r="N63" i="4"/>
  <c r="R62" i="4"/>
  <c r="Q62" i="4"/>
  <c r="P62" i="4"/>
  <c r="O62" i="4"/>
  <c r="N62" i="4"/>
  <c r="R58" i="4"/>
  <c r="Q58" i="4"/>
  <c r="P58" i="4"/>
  <c r="O58" i="4"/>
  <c r="N58" i="4"/>
  <c r="R57" i="4"/>
  <c r="Q57" i="4"/>
  <c r="P57" i="4"/>
  <c r="O57" i="4"/>
  <c r="N57" i="4"/>
  <c r="R56" i="4"/>
  <c r="Q56" i="4"/>
  <c r="P56" i="4"/>
  <c r="O56" i="4"/>
  <c r="N56" i="4"/>
  <c r="R55" i="4"/>
  <c r="Q55" i="4"/>
  <c r="P55" i="4"/>
  <c r="O55" i="4"/>
  <c r="N55" i="4"/>
  <c r="R51" i="4"/>
  <c r="Q51" i="4"/>
  <c r="P51" i="4"/>
  <c r="O51" i="4"/>
  <c r="N51" i="4"/>
  <c r="R50" i="4"/>
  <c r="Q50" i="4"/>
  <c r="P50" i="4"/>
  <c r="O50" i="4"/>
  <c r="N50" i="4"/>
  <c r="R49" i="4"/>
  <c r="Q49" i="4"/>
  <c r="P49" i="4"/>
  <c r="O49" i="4"/>
  <c r="N49" i="4"/>
  <c r="R48" i="4"/>
  <c r="Q48" i="4"/>
  <c r="P48" i="4"/>
  <c r="O48" i="4"/>
  <c r="N48" i="4"/>
  <c r="R44" i="4"/>
  <c r="Q44" i="4"/>
  <c r="P44" i="4"/>
  <c r="O44" i="4"/>
  <c r="N44" i="4"/>
  <c r="R43" i="4"/>
  <c r="Q43" i="4"/>
  <c r="P43" i="4"/>
  <c r="O43" i="4"/>
  <c r="N43" i="4"/>
  <c r="R42" i="4"/>
  <c r="Q42" i="4"/>
  <c r="P42" i="4"/>
  <c r="O42" i="4"/>
  <c r="N42" i="4"/>
  <c r="R41" i="4"/>
  <c r="Q41" i="4"/>
  <c r="P41" i="4"/>
  <c r="O41" i="4"/>
  <c r="N41" i="4"/>
  <c r="R34" i="4"/>
  <c r="Q34" i="4"/>
  <c r="P34" i="4"/>
  <c r="O34" i="4"/>
  <c r="N34" i="4"/>
  <c r="R33" i="4"/>
  <c r="Q33" i="4"/>
  <c r="P33" i="4"/>
  <c r="O33" i="4"/>
  <c r="N33" i="4"/>
  <c r="R32" i="4"/>
  <c r="Q32" i="4"/>
  <c r="P32" i="4"/>
  <c r="O32" i="4"/>
  <c r="N32" i="4"/>
  <c r="R31" i="4"/>
  <c r="Q31" i="4"/>
  <c r="P31" i="4"/>
  <c r="O31" i="4"/>
  <c r="N31" i="4"/>
  <c r="R27" i="4"/>
  <c r="Q27" i="4"/>
  <c r="P27" i="4"/>
  <c r="O27" i="4"/>
  <c r="N27" i="4"/>
  <c r="R26" i="4"/>
  <c r="Q26" i="4"/>
  <c r="P26" i="4"/>
  <c r="O26" i="4"/>
  <c r="N26" i="4"/>
  <c r="R25" i="4"/>
  <c r="Q25" i="4"/>
  <c r="P25" i="4"/>
  <c r="O25" i="4"/>
  <c r="N25" i="4"/>
  <c r="R24" i="4"/>
  <c r="Q24" i="4"/>
  <c r="P24" i="4"/>
  <c r="O24" i="4"/>
  <c r="N24" i="4"/>
  <c r="R20" i="4"/>
  <c r="Q20" i="4"/>
  <c r="P20" i="4"/>
  <c r="O20" i="4"/>
  <c r="N20" i="4"/>
  <c r="R19" i="4"/>
  <c r="Q19" i="4"/>
  <c r="P19" i="4"/>
  <c r="O19" i="4"/>
  <c r="N19" i="4"/>
  <c r="R18" i="4"/>
  <c r="Q18" i="4"/>
  <c r="P18" i="4"/>
  <c r="O18" i="4"/>
  <c r="N18" i="4"/>
  <c r="R17" i="4"/>
  <c r="Q17" i="4"/>
  <c r="P17" i="4"/>
  <c r="O17" i="4"/>
  <c r="N17" i="4"/>
  <c r="R13" i="4"/>
  <c r="Q13" i="4"/>
  <c r="P13" i="4"/>
  <c r="O13" i="4"/>
  <c r="N13" i="4"/>
  <c r="R12" i="4"/>
  <c r="Q12" i="4"/>
  <c r="P12" i="4"/>
  <c r="O12" i="4"/>
  <c r="N12" i="4"/>
  <c r="R11" i="4"/>
  <c r="Q11" i="4"/>
  <c r="P11" i="4"/>
  <c r="O11" i="4"/>
  <c r="N11" i="4"/>
  <c r="R10" i="4"/>
  <c r="Q10" i="4"/>
  <c r="P10" i="4"/>
  <c r="O10" i="4"/>
  <c r="N10" i="4"/>
  <c r="O3" i="4"/>
  <c r="P3" i="4"/>
  <c r="Q3" i="4"/>
  <c r="R3" i="4"/>
  <c r="O4" i="4"/>
  <c r="P4" i="4"/>
  <c r="Q4" i="4"/>
  <c r="R4" i="4"/>
  <c r="O5" i="4"/>
  <c r="P5" i="4"/>
  <c r="Q5" i="4"/>
  <c r="R5" i="4"/>
  <c r="O6" i="4"/>
  <c r="P6" i="4"/>
  <c r="Q6" i="4"/>
  <c r="R6" i="4"/>
  <c r="N4" i="4"/>
  <c r="N5" i="4"/>
  <c r="N6" i="4"/>
  <c r="N3" i="4"/>
  <c r="D11" i="3"/>
  <c r="D15" i="3" s="1"/>
  <c r="E11" i="3"/>
  <c r="E15" i="3" s="1"/>
  <c r="F11" i="3"/>
  <c r="F15" i="3" s="1"/>
  <c r="G11" i="3"/>
  <c r="G15" i="3" s="1"/>
  <c r="D12" i="3"/>
  <c r="D16" i="3" s="1"/>
  <c r="E12" i="3"/>
  <c r="E16" i="3" s="1"/>
  <c r="F12" i="3"/>
  <c r="F16" i="3" s="1"/>
  <c r="G12" i="3"/>
  <c r="G16" i="3" s="1"/>
  <c r="D13" i="3"/>
  <c r="D17" i="3" s="1"/>
  <c r="E13" i="3"/>
  <c r="E17" i="3" s="1"/>
  <c r="F13" i="3"/>
  <c r="F17" i="3" s="1"/>
  <c r="G13" i="3"/>
  <c r="G17" i="3" s="1"/>
  <c r="D14" i="3"/>
  <c r="D18" i="3" s="1"/>
  <c r="E14" i="3"/>
  <c r="E18" i="3" s="1"/>
  <c r="F14" i="3"/>
  <c r="F18" i="3" s="1"/>
  <c r="G14" i="3"/>
  <c r="G18" i="3" s="1"/>
  <c r="C12" i="3"/>
  <c r="C16" i="3" s="1"/>
  <c r="C13" i="3"/>
  <c r="C17" i="3" s="1"/>
  <c r="C14" i="3"/>
  <c r="C18" i="3" s="1"/>
  <c r="C11" i="3"/>
  <c r="C15" i="3" s="1"/>
  <c r="N3" i="3"/>
  <c r="O3" i="3"/>
  <c r="P3" i="3"/>
  <c r="Q3" i="3"/>
  <c r="N4" i="3"/>
  <c r="O4" i="3"/>
  <c r="P4" i="3"/>
  <c r="Q4" i="3"/>
  <c r="N5" i="3"/>
  <c r="O5" i="3"/>
  <c r="P5" i="3"/>
  <c r="Q5" i="3"/>
  <c r="N6" i="3"/>
  <c r="O6" i="3"/>
  <c r="P6" i="3"/>
  <c r="Q6" i="3"/>
  <c r="N7" i="3"/>
  <c r="O7" i="3"/>
  <c r="P7" i="3"/>
  <c r="Q7" i="3"/>
  <c r="N8" i="3"/>
  <c r="O8" i="3"/>
  <c r="P8" i="3"/>
  <c r="Q8" i="3"/>
  <c r="N9" i="3"/>
  <c r="O9" i="3"/>
  <c r="P9" i="3"/>
  <c r="Q9" i="3"/>
  <c r="N10" i="3"/>
  <c r="O10" i="3"/>
  <c r="P10" i="3"/>
  <c r="Q10" i="3"/>
  <c r="M4" i="3"/>
  <c r="M5" i="3"/>
  <c r="M6" i="3"/>
  <c r="M7" i="3"/>
  <c r="M8" i="3"/>
  <c r="M9" i="3"/>
  <c r="M10" i="3"/>
  <c r="M3" i="3"/>
  <c r="C28" i="1"/>
  <c r="D28" i="1"/>
  <c r="E28" i="1"/>
  <c r="F28" i="1"/>
  <c r="H28" i="1"/>
  <c r="I28" i="1"/>
  <c r="J28" i="1"/>
  <c r="K28" i="1"/>
  <c r="L28" i="1"/>
  <c r="N28" i="1"/>
  <c r="O28" i="1"/>
  <c r="P28" i="1"/>
  <c r="Q28" i="1"/>
  <c r="R28" i="1"/>
  <c r="T28" i="1"/>
  <c r="U28" i="1"/>
  <c r="V28" i="1"/>
  <c r="W28" i="1"/>
  <c r="X28" i="1"/>
  <c r="Z28" i="1"/>
  <c r="AA28" i="1"/>
  <c r="AB28" i="1"/>
  <c r="AC28" i="1"/>
  <c r="AD28" i="1"/>
  <c r="C29" i="1"/>
  <c r="D29" i="1"/>
  <c r="E29" i="1"/>
  <c r="F29" i="1"/>
  <c r="H29" i="1"/>
  <c r="I29" i="1"/>
  <c r="J29" i="1"/>
  <c r="K29" i="1"/>
  <c r="L29" i="1"/>
  <c r="N29" i="1"/>
  <c r="O29" i="1"/>
  <c r="P29" i="1"/>
  <c r="Q29" i="1"/>
  <c r="R29" i="1"/>
  <c r="T29" i="1"/>
  <c r="U29" i="1"/>
  <c r="V29" i="1"/>
  <c r="W29" i="1"/>
  <c r="X29" i="1"/>
  <c r="Z29" i="1"/>
  <c r="AA29" i="1"/>
  <c r="AB29" i="1"/>
  <c r="AC29" i="1"/>
  <c r="AD29" i="1"/>
  <c r="C30" i="1"/>
  <c r="D30" i="1"/>
  <c r="E30" i="1"/>
  <c r="F30" i="1"/>
  <c r="H30" i="1"/>
  <c r="I30" i="1"/>
  <c r="J30" i="1"/>
  <c r="K30" i="1"/>
  <c r="L30" i="1"/>
  <c r="N30" i="1"/>
  <c r="O30" i="1"/>
  <c r="P30" i="1"/>
  <c r="Q30" i="1"/>
  <c r="R30" i="1"/>
  <c r="T30" i="1"/>
  <c r="U30" i="1"/>
  <c r="V30" i="1"/>
  <c r="W30" i="1"/>
  <c r="X30" i="1"/>
  <c r="Z30" i="1"/>
  <c r="AA30" i="1"/>
  <c r="AB30" i="1"/>
  <c r="AC30" i="1"/>
  <c r="AD30" i="1"/>
  <c r="C31" i="1"/>
  <c r="D31" i="1"/>
  <c r="E31" i="1"/>
  <c r="F31" i="1"/>
  <c r="H31" i="1"/>
  <c r="I31" i="1"/>
  <c r="J31" i="1"/>
  <c r="K31" i="1"/>
  <c r="L31" i="1"/>
  <c r="N31" i="1"/>
  <c r="O31" i="1"/>
  <c r="P31" i="1"/>
  <c r="Q31" i="1"/>
  <c r="R31" i="1"/>
  <c r="T31" i="1"/>
  <c r="U31" i="1"/>
  <c r="V31" i="1"/>
  <c r="W31" i="1"/>
  <c r="X31" i="1"/>
  <c r="Z31" i="1"/>
  <c r="AA31" i="1"/>
  <c r="AB31" i="1"/>
  <c r="AC31" i="1"/>
  <c r="AD31" i="1"/>
  <c r="C33" i="1"/>
  <c r="D33" i="1"/>
  <c r="E33" i="1"/>
  <c r="F33" i="1"/>
  <c r="H33" i="1"/>
  <c r="I33" i="1"/>
  <c r="J33" i="1"/>
  <c r="K33" i="1"/>
  <c r="L33" i="1"/>
  <c r="N33" i="1"/>
  <c r="O33" i="1"/>
  <c r="P33" i="1"/>
  <c r="Q33" i="1"/>
  <c r="R33" i="1"/>
  <c r="T33" i="1"/>
  <c r="U33" i="1"/>
  <c r="V33" i="1"/>
  <c r="W33" i="1"/>
  <c r="X33" i="1"/>
  <c r="Z33" i="1"/>
  <c r="AA33" i="1"/>
  <c r="AB33" i="1"/>
  <c r="AC33" i="1"/>
  <c r="AD33" i="1"/>
  <c r="C34" i="1"/>
  <c r="D34" i="1"/>
  <c r="E34" i="1"/>
  <c r="F34" i="1"/>
  <c r="H34" i="1"/>
  <c r="I34" i="1"/>
  <c r="J34" i="1"/>
  <c r="K34" i="1"/>
  <c r="L34" i="1"/>
  <c r="N34" i="1"/>
  <c r="O34" i="1"/>
  <c r="P34" i="1"/>
  <c r="Q34" i="1"/>
  <c r="R34" i="1"/>
  <c r="T34" i="1"/>
  <c r="U34" i="1"/>
  <c r="V34" i="1"/>
  <c r="W34" i="1"/>
  <c r="X34" i="1"/>
  <c r="Z34" i="1"/>
  <c r="AA34" i="1"/>
  <c r="AB34" i="1"/>
  <c r="AC34" i="1"/>
  <c r="AD34" i="1"/>
  <c r="C35" i="1"/>
  <c r="D35" i="1"/>
  <c r="E35" i="1"/>
  <c r="F35" i="1"/>
  <c r="H35" i="1"/>
  <c r="I35" i="1"/>
  <c r="J35" i="1"/>
  <c r="K35" i="1"/>
  <c r="L35" i="1"/>
  <c r="N35" i="1"/>
  <c r="O35" i="1"/>
  <c r="P35" i="1"/>
  <c r="Q35" i="1"/>
  <c r="R35" i="1"/>
  <c r="T35" i="1"/>
  <c r="U35" i="1"/>
  <c r="V35" i="1"/>
  <c r="W35" i="1"/>
  <c r="X35" i="1"/>
  <c r="Z35" i="1"/>
  <c r="AA35" i="1"/>
  <c r="AB35" i="1"/>
  <c r="AC35" i="1"/>
  <c r="AD35" i="1"/>
  <c r="C36" i="1"/>
  <c r="D36" i="1"/>
  <c r="E36" i="1"/>
  <c r="F36" i="1"/>
  <c r="H36" i="1"/>
  <c r="I36" i="1"/>
  <c r="J36" i="1"/>
  <c r="K36" i="1"/>
  <c r="L36" i="1"/>
  <c r="N36" i="1"/>
  <c r="O36" i="1"/>
  <c r="P36" i="1"/>
  <c r="Q36" i="1"/>
  <c r="R36" i="1"/>
  <c r="T36" i="1"/>
  <c r="U36" i="1"/>
  <c r="V36" i="1"/>
  <c r="W36" i="1"/>
  <c r="X36" i="1"/>
  <c r="Z36" i="1"/>
  <c r="AA36" i="1"/>
  <c r="AB36" i="1"/>
  <c r="AC36" i="1"/>
  <c r="AD36" i="1"/>
  <c r="B29" i="1"/>
  <c r="B30" i="1"/>
  <c r="B31" i="1"/>
  <c r="B33" i="1"/>
  <c r="B34" i="1"/>
  <c r="B35" i="1"/>
  <c r="B36" i="1"/>
  <c r="B28" i="1"/>
  <c r="E74" i="2" l="1"/>
  <c r="F71" i="2"/>
  <c r="D75" i="2"/>
  <c r="F78" i="2"/>
  <c r="G80" i="2"/>
  <c r="E71" i="2"/>
  <c r="G75" i="2"/>
  <c r="C77" i="2"/>
  <c r="E78" i="2"/>
  <c r="F81" i="2"/>
  <c r="F75" i="2"/>
  <c r="E81" i="2"/>
</calcChain>
</file>

<file path=xl/sharedStrings.xml><?xml version="1.0" encoding="utf-8"?>
<sst xmlns="http://schemas.openxmlformats.org/spreadsheetml/2006/main" count="198" uniqueCount="73">
  <si>
    <t>pH</t>
  </si>
  <si>
    <t>Average of NO3-</t>
  </si>
  <si>
    <t>Average of NH4</t>
  </si>
  <si>
    <t>Average of DON</t>
  </si>
  <si>
    <t>Average of DOC</t>
  </si>
  <si>
    <t>Row Labels</t>
  </si>
  <si>
    <t>-</t>
  </si>
  <si>
    <t>+</t>
  </si>
  <si>
    <t>Average of Rate of N2O evolved</t>
  </si>
  <si>
    <t>Column Labels</t>
  </si>
  <si>
    <t>StdDev N2O</t>
  </si>
  <si>
    <t>Stdev</t>
  </si>
  <si>
    <t>Average</t>
  </si>
  <si>
    <t>SEM</t>
  </si>
  <si>
    <t>With acet</t>
  </si>
  <si>
    <t>Without acet</t>
  </si>
  <si>
    <t>(N2O+N2)</t>
  </si>
  <si>
    <t>N2O</t>
  </si>
  <si>
    <t>N2O/(N2O+N2)</t>
  </si>
  <si>
    <t>% Full denit</t>
  </si>
  <si>
    <t>Measured CO2-C @240 hours (ngCO2-C g-1)</t>
  </si>
  <si>
    <t>Acetylene</t>
  </si>
  <si>
    <t>OH added</t>
  </si>
  <si>
    <t>Predicted CO2-C
(ngCO2-C g-1)</t>
  </si>
  <si>
    <t>Rate of CO2 evolved (measured)
ug C h-1</t>
  </si>
  <si>
    <t>Rate of CO2 evolved (predicted)
ug C h-1</t>
  </si>
  <si>
    <t>Pre-incubation</t>
  </si>
  <si>
    <t>NO3-</t>
  </si>
  <si>
    <t>NH4</t>
  </si>
  <si>
    <t>DON</t>
  </si>
  <si>
    <t>DOC</t>
  </si>
  <si>
    <t>EC</t>
  </si>
  <si>
    <t>CO2 evolved (ppm)</t>
  </si>
  <si>
    <t>CO2 (headspace + dissolved) CO2-C ng g-1</t>
  </si>
  <si>
    <t>N2O evolved (ppm)</t>
  </si>
  <si>
    <t>N2O evolved (ng g-1)</t>
  </si>
  <si>
    <t>N2O evolved</t>
  </si>
  <si>
    <t>CO2 evolved</t>
  </si>
  <si>
    <t>AVERAGES</t>
  </si>
  <si>
    <t>STDEV</t>
  </si>
  <si>
    <t>CO2</t>
  </si>
  <si>
    <t>with acet</t>
  </si>
  <si>
    <t>No acet</t>
  </si>
  <si>
    <t>Red ranges include zero so not statistically different DOC means between before or after DEA</t>
  </si>
  <si>
    <t>% decline</t>
  </si>
  <si>
    <t>Decline (ppm)</t>
  </si>
  <si>
    <t>NO3</t>
  </si>
  <si>
    <t>With Aceylene (No N2O reduction</t>
  </si>
  <si>
    <t>No acetelyne(with N2O reduction</t>
  </si>
  <si>
    <t>Red OK - no diff</t>
  </si>
  <si>
    <t>NH4 Before</t>
  </si>
  <si>
    <t>NH4 after</t>
  </si>
  <si>
    <t>Red higher before</t>
  </si>
  <si>
    <t>Consumption</t>
  </si>
  <si>
    <t>Before DEA</t>
  </si>
  <si>
    <t>After DEA</t>
  </si>
  <si>
    <t>ng N2O produced in 4 hours per gram soil</t>
  </si>
  <si>
    <t>ug NO3 consumed in 4 hours per gram soil</t>
  </si>
  <si>
    <t>N</t>
  </si>
  <si>
    <t>proportion of N</t>
  </si>
  <si>
    <t>% of  NO3 consumed in N2O produced</t>
  </si>
  <si>
    <t>0 upper</t>
  </si>
  <si>
    <t>0 lower</t>
  </si>
  <si>
    <t>6 upper</t>
  </si>
  <si>
    <t>6 lower</t>
  </si>
  <si>
    <t>16 upper</t>
  </si>
  <si>
    <t>16 lower</t>
  </si>
  <si>
    <t>20 upper</t>
  </si>
  <si>
    <t>20 lower</t>
  </si>
  <si>
    <t>DOC Error</t>
  </si>
  <si>
    <t>DON error</t>
  </si>
  <si>
    <t>Fold changes</t>
  </si>
  <si>
    <t>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</si>
</sst>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/>
      <right/>
      <top style="thin">
        <color indexed="65"/>
      </top>
      <bottom style="thin">
        <color indexed="64"/>
      </bottom>
      <diagonal/>
    </border>
    <border>
      <left/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15">
    <xf numFmtId="0" fontId="0" fillId="0" borderId="0" xfId="0"/>
    <xf numFmtId="164" fontId="3" fillId="0" borderId="12" xfId="2" applyNumberFormat="1" applyFont="1" applyBorder="1"/>
    <xf numFmtId="164" fontId="3" fillId="0" borderId="0" xfId="2" applyNumberFormat="1" applyFont="1" applyBorder="1"/>
    <xf numFmtId="0" fontId="3" fillId="0" borderId="17" xfId="2" applyFont="1" applyBorder="1"/>
    <xf numFmtId="164" fontId="3" fillId="0" borderId="11" xfId="2" applyNumberFormat="1" applyFont="1" applyBorder="1"/>
    <xf numFmtId="0" fontId="3" fillId="0" borderId="10" xfId="2" applyFont="1" applyBorder="1" applyAlignment="1">
      <alignment wrapText="1"/>
    </xf>
    <xf numFmtId="164" fontId="3" fillId="0" borderId="13" xfId="2" applyNumberFormat="1" applyFont="1" applyBorder="1"/>
    <xf numFmtId="0" fontId="3" fillId="0" borderId="10" xfId="2" applyFont="1" applyBorder="1"/>
    <xf numFmtId="164" fontId="3" fillId="0" borderId="14" xfId="2" applyNumberFormat="1" applyFont="1" applyBorder="1"/>
    <xf numFmtId="0" fontId="3" fillId="0" borderId="16" xfId="2" applyFont="1" applyBorder="1"/>
    <xf numFmtId="0" fontId="3" fillId="0" borderId="16" xfId="2" applyFont="1" applyBorder="1" applyAlignment="1">
      <alignment wrapText="1"/>
    </xf>
    <xf numFmtId="164" fontId="3" fillId="0" borderId="29" xfId="2" applyNumberFormat="1" applyFont="1" applyBorder="1"/>
    <xf numFmtId="2" fontId="3" fillId="0" borderId="28" xfId="2" applyNumberFormat="1" applyFont="1" applyBorder="1"/>
    <xf numFmtId="0" fontId="3" fillId="0" borderId="23" xfId="2" applyFont="1" applyBorder="1" applyAlignment="1">
      <alignment horizontal="left" indent="1"/>
    </xf>
    <xf numFmtId="2" fontId="3" fillId="0" borderId="35" xfId="2" applyNumberFormat="1" applyFont="1" applyBorder="1"/>
    <xf numFmtId="2" fontId="0" fillId="0" borderId="12" xfId="0" applyNumberFormat="1" applyBorder="1"/>
    <xf numFmtId="2" fontId="3" fillId="0" borderId="32" xfId="2" applyNumberFormat="1" applyFont="1" applyBorder="1"/>
    <xf numFmtId="2" fontId="0" fillId="0" borderId="11" xfId="0" applyNumberFormat="1" applyBorder="1"/>
    <xf numFmtId="2" fontId="0" fillId="0" borderId="13" xfId="0" applyNumberFormat="1" applyBorder="1"/>
    <xf numFmtId="2" fontId="3" fillId="0" borderId="30" xfId="2" applyNumberFormat="1" applyFont="1" applyBorder="1"/>
    <xf numFmtId="0" fontId="3" fillId="0" borderId="31" xfId="2" applyFont="1" applyBorder="1" applyAlignment="1">
      <alignment horizontal="left" indent="1"/>
    </xf>
    <xf numFmtId="2" fontId="0" fillId="0" borderId="29" xfId="0" applyNumberFormat="1" applyBorder="1"/>
    <xf numFmtId="2" fontId="3" fillId="0" borderId="34" xfId="2" applyNumberFormat="1" applyFont="1" applyBorder="1"/>
    <xf numFmtId="0" fontId="3" fillId="0" borderId="24" xfId="2" applyFont="1" applyBorder="1" applyAlignment="1">
      <alignment horizontal="left" indent="1"/>
    </xf>
    <xf numFmtId="2" fontId="0" fillId="0" borderId="0" xfId="0" applyNumberFormat="1"/>
    <xf numFmtId="0" fontId="3" fillId="0" borderId="17" xfId="2" applyFont="1" applyBorder="1" applyAlignment="1">
      <alignment wrapText="1"/>
    </xf>
    <xf numFmtId="2" fontId="0" fillId="0" borderId="14" xfId="0" applyNumberFormat="1" applyBorder="1"/>
    <xf numFmtId="0" fontId="3" fillId="0" borderId="33" xfId="2" applyFont="1" applyBorder="1" applyAlignment="1">
      <alignment horizontal="left" indent="1"/>
    </xf>
    <xf numFmtId="0" fontId="3" fillId="0" borderId="20" xfId="2" pivotButton="1" applyFont="1" applyBorder="1" applyAlignment="1">
      <alignment wrapText="1"/>
    </xf>
    <xf numFmtId="0" fontId="3" fillId="0" borderId="21" xfId="2" applyFont="1" applyBorder="1"/>
    <xf numFmtId="0" fontId="3" fillId="0" borderId="20" xfId="2" applyFont="1" applyBorder="1"/>
    <xf numFmtId="0" fontId="3" fillId="0" borderId="22" xfId="2" applyFont="1" applyBorder="1"/>
    <xf numFmtId="2" fontId="3" fillId="0" borderId="25" xfId="2" applyNumberFormat="1" applyFont="1" applyBorder="1"/>
    <xf numFmtId="2" fontId="0" fillId="0" borderId="0" xfId="0" applyNumberFormat="1" applyBorder="1"/>
    <xf numFmtId="0" fontId="3" fillId="0" borderId="26" xfId="2" applyFont="1" applyBorder="1"/>
    <xf numFmtId="0" fontId="3" fillId="0" borderId="27" xfId="2" applyFont="1" applyBorder="1"/>
    <xf numFmtId="0" fontId="3" fillId="0" borderId="18" xfId="2" applyFont="1" applyBorder="1" applyAlignment="1">
      <alignment horizontal="left" indent="1"/>
    </xf>
    <xf numFmtId="2" fontId="3" fillId="0" borderId="18" xfId="2" applyNumberFormat="1" applyFont="1" applyBorder="1"/>
    <xf numFmtId="2" fontId="3" fillId="0" borderId="19" xfId="2" applyNumberFormat="1" applyFont="1" applyBorder="1"/>
    <xf numFmtId="2" fontId="3" fillId="0" borderId="36" xfId="2" applyNumberFormat="1" applyFont="1" applyBorder="1"/>
    <xf numFmtId="2" fontId="0" fillId="0" borderId="0" xfId="0" applyNumberFormat="1" applyFill="1" applyBorder="1"/>
    <xf numFmtId="2" fontId="0" fillId="0" borderId="28" xfId="0" applyNumberFormat="1" applyFill="1" applyBorder="1"/>
    <xf numFmtId="2" fontId="0" fillId="0" borderId="25" xfId="0" applyNumberFormat="1" applyFill="1" applyBorder="1"/>
    <xf numFmtId="2" fontId="0" fillId="0" borderId="12" xfId="0" applyNumberFormat="1" applyFill="1" applyBorder="1"/>
    <xf numFmtId="2" fontId="0" fillId="0" borderId="29" xfId="0" applyNumberFormat="1" applyFill="1" applyBorder="1"/>
    <xf numFmtId="2" fontId="0" fillId="0" borderId="11" xfId="0" applyNumberFormat="1" applyFill="1" applyBorder="1"/>
    <xf numFmtId="0" fontId="3" fillId="0" borderId="15" xfId="2" applyFont="1" applyBorder="1" applyAlignment="1">
      <alignment horizontal="left" indent="1"/>
    </xf>
    <xf numFmtId="0" fontId="3" fillId="0" borderId="37" xfId="2" applyFont="1" applyBorder="1" applyAlignment="1">
      <alignment horizontal="left" indent="1"/>
    </xf>
    <xf numFmtId="0" fontId="3" fillId="0" borderId="38" xfId="2" applyFont="1" applyBorder="1" applyAlignment="1">
      <alignment horizontal="left" indent="1"/>
    </xf>
    <xf numFmtId="0" fontId="2" fillId="0" borderId="0" xfId="2"/>
    <xf numFmtId="0" fontId="3" fillId="0" borderId="0" xfId="2" applyFont="1"/>
    <xf numFmtId="0" fontId="2" fillId="0" borderId="0" xfId="2" applyBorder="1"/>
    <xf numFmtId="0" fontId="3" fillId="0" borderId="39" xfId="2" applyFont="1" applyBorder="1"/>
    <xf numFmtId="0" fontId="3" fillId="0" borderId="41" xfId="2" applyFont="1" applyBorder="1"/>
    <xf numFmtId="0" fontId="3" fillId="0" borderId="40" xfId="2" applyFont="1" applyBorder="1"/>
    <xf numFmtId="0" fontId="2" fillId="0" borderId="0" xfId="2" applyNumberFormat="1" applyBorder="1"/>
    <xf numFmtId="2" fontId="2" fillId="0" borderId="0" xfId="2" applyNumberFormat="1" applyBorder="1" applyAlignment="1">
      <alignment horizontal="left" indent="1"/>
    </xf>
    <xf numFmtId="0" fontId="2" fillId="0" borderId="0" xfId="2" applyBorder="1" applyAlignment="1">
      <alignment horizontal="right"/>
    </xf>
    <xf numFmtId="0" fontId="3" fillId="0" borderId="0" xfId="2" applyFont="1" applyAlignment="1">
      <alignment horizontal="right"/>
    </xf>
    <xf numFmtId="0" fontId="2" fillId="0" borderId="0" xfId="2" applyAlignment="1">
      <alignment horizontal="right"/>
    </xf>
    <xf numFmtId="0" fontId="2" fillId="0" borderId="0" xfId="2"/>
    <xf numFmtId="2" fontId="2" fillId="0" borderId="0" xfId="2" applyNumberFormat="1"/>
    <xf numFmtId="0" fontId="2" fillId="0" borderId="0" xfId="2" applyBorder="1"/>
    <xf numFmtId="2" fontId="2" fillId="0" borderId="0" xfId="2" applyNumberFormat="1" applyBorder="1"/>
    <xf numFmtId="0" fontId="2" fillId="0" borderId="0" xfId="2" applyBorder="1" applyAlignment="1">
      <alignment horizontal="left"/>
    </xf>
    <xf numFmtId="2" fontId="2" fillId="0" borderId="0" xfId="2" applyNumberFormat="1" applyBorder="1" applyAlignment="1">
      <alignment horizontal="left" indent="1"/>
    </xf>
    <xf numFmtId="0" fontId="3" fillId="0" borderId="0" xfId="2" applyFont="1" applyFill="1" applyBorder="1"/>
    <xf numFmtId="2" fontId="2" fillId="0" borderId="0" xfId="2" applyNumberFormat="1"/>
    <xf numFmtId="1" fontId="3" fillId="0" borderId="0" xfId="2" applyNumberFormat="1" applyFont="1" applyFill="1" applyBorder="1" applyAlignment="1">
      <alignment horizontal="left"/>
    </xf>
    <xf numFmtId="2" fontId="2" fillId="0" borderId="0" xfId="2" applyNumberFormat="1" applyBorder="1"/>
    <xf numFmtId="0" fontId="0" fillId="0" borderId="0" xfId="0" applyFill="1" applyBorder="1"/>
    <xf numFmtId="164" fontId="3" fillId="0" borderId="0" xfId="2" applyNumberFormat="1" applyFont="1" applyFill="1" applyBorder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indent="1"/>
    </xf>
    <xf numFmtId="0" fontId="0" fillId="0" borderId="0" xfId="0" applyFont="1"/>
    <xf numFmtId="2" fontId="0" fillId="0" borderId="0" xfId="0" applyNumberFormat="1" applyFont="1"/>
    <xf numFmtId="0" fontId="19" fillId="0" borderId="0" xfId="0" applyFont="1"/>
    <xf numFmtId="2" fontId="19" fillId="0" borderId="0" xfId="0" applyNumberFormat="1" applyFont="1"/>
    <xf numFmtId="0" fontId="0" fillId="0" borderId="0" xfId="0" applyFont="1" applyAlignment="1"/>
    <xf numFmtId="1" fontId="2" fillId="0" borderId="0" xfId="2" applyNumberFormat="1" applyBorder="1"/>
    <xf numFmtId="1" fontId="0" fillId="0" borderId="0" xfId="0" applyNumberFormat="1" applyFont="1"/>
    <xf numFmtId="0" fontId="0" fillId="0" borderId="0" xfId="0" applyBorder="1"/>
    <xf numFmtId="0" fontId="20" fillId="0" borderId="0" xfId="0" applyFont="1" applyAlignment="1"/>
    <xf numFmtId="0" fontId="0" fillId="0" borderId="0" xfId="0" applyAlignment="1"/>
    <xf numFmtId="0" fontId="0" fillId="0" borderId="0" xfId="0" applyBorder="1" applyAlignment="1"/>
    <xf numFmtId="2" fontId="0" fillId="0" borderId="0" xfId="0" applyNumberFormat="1" applyFont="1" applyBorder="1"/>
    <xf numFmtId="0" fontId="2" fillId="0" borderId="0" xfId="2" applyFont="1" applyBorder="1" applyAlignment="1"/>
    <xf numFmtId="0" fontId="0" fillId="0" borderId="0" xfId="0" applyFont="1" applyBorder="1"/>
    <xf numFmtId="1" fontId="2" fillId="0" borderId="0" xfId="2" applyNumberFormat="1" applyFont="1" applyBorder="1" applyAlignment="1">
      <alignment horizontal="right"/>
    </xf>
    <xf numFmtId="1" fontId="2" fillId="0" borderId="0" xfId="2" applyNumberFormat="1" applyFont="1" applyBorder="1"/>
    <xf numFmtId="2" fontId="2" fillId="0" borderId="0" xfId="2" applyNumberFormat="1" applyFont="1" applyBorder="1"/>
    <xf numFmtId="0" fontId="2" fillId="0" borderId="0" xfId="2" applyFont="1" applyBorder="1"/>
    <xf numFmtId="0" fontId="2" fillId="0" borderId="0" xfId="2" applyBorder="1"/>
    <xf numFmtId="0" fontId="2" fillId="0" borderId="0" xfId="2" applyBorder="1" applyAlignment="1">
      <alignment horizontal="left"/>
    </xf>
    <xf numFmtId="0" fontId="2" fillId="0" borderId="0" xfId="2" applyNumberFormat="1" applyBorder="1"/>
    <xf numFmtId="0" fontId="21" fillId="0" borderId="0" xfId="0" applyFont="1"/>
    <xf numFmtId="0" fontId="22" fillId="0" borderId="0" xfId="0" applyFont="1"/>
    <xf numFmtId="164" fontId="0" fillId="0" borderId="0" xfId="0" applyNumberFormat="1"/>
    <xf numFmtId="2" fontId="3" fillId="0" borderId="0" xfId="2" applyNumberFormat="1" applyFont="1" applyFill="1" applyBorder="1"/>
    <xf numFmtId="0" fontId="23" fillId="0" borderId="0" xfId="2" applyFont="1" applyFill="1" applyBorder="1" applyAlignment="1">
      <alignment horizontal="left" indent="1"/>
    </xf>
    <xf numFmtId="0" fontId="23" fillId="0" borderId="0" xfId="2" applyFont="1" applyFill="1" applyBorder="1" applyAlignment="1">
      <alignment wrapText="1"/>
    </xf>
    <xf numFmtId="0" fontId="20" fillId="0" borderId="0" xfId="0" applyFont="1" applyFill="1" applyBorder="1"/>
    <xf numFmtId="0" fontId="23" fillId="0" borderId="0" xfId="2" applyFont="1" applyFill="1" applyBorder="1"/>
    <xf numFmtId="2" fontId="21" fillId="0" borderId="0" xfId="0" applyNumberFormat="1" applyFont="1"/>
    <xf numFmtId="0" fontId="21" fillId="0" borderId="0" xfId="0" applyFont="1" applyFill="1" applyBorder="1"/>
    <xf numFmtId="0" fontId="0" fillId="0" borderId="0" xfId="0" applyAlignment="1">
      <alignment horizontal="right"/>
    </xf>
    <xf numFmtId="0" fontId="3" fillId="0" borderId="0" xfId="2" applyFont="1" applyFill="1" applyBorder="1" applyAlignment="1">
      <alignment horizontal="right" indent="1"/>
    </xf>
    <xf numFmtId="0" fontId="20" fillId="0" borderId="0" xfId="0" applyFont="1"/>
    <xf numFmtId="165" fontId="0" fillId="0" borderId="0" xfId="0" applyNumberFormat="1"/>
    <xf numFmtId="165" fontId="20" fillId="0" borderId="0" xfId="0" applyNumberFormat="1" applyFont="1"/>
    <xf numFmtId="0" fontId="0" fillId="33" borderId="0" xfId="0" applyFont="1" applyFill="1"/>
    <xf numFmtId="0" fontId="0" fillId="33" borderId="0" xfId="0" applyFill="1"/>
    <xf numFmtId="0" fontId="0" fillId="33" borderId="42" xfId="0" applyFont="1" applyFill="1" applyBorder="1"/>
    <xf numFmtId="0" fontId="0" fillId="33" borderId="43" xfId="0" applyFont="1" applyFill="1" applyBorder="1"/>
    <xf numFmtId="0" fontId="20" fillId="33" borderId="44" xfId="0" applyFont="1" applyFill="1" applyBorder="1"/>
  </cellXfs>
  <cellStyles count="44">
    <cellStyle name="20% - Accent1 2" xfId="21"/>
    <cellStyle name="20% - Accent2 2" xfId="25"/>
    <cellStyle name="20% - Accent3 2" xfId="29"/>
    <cellStyle name="20% - Accent4 2" xfId="33"/>
    <cellStyle name="20% - Accent5 2" xfId="37"/>
    <cellStyle name="20% - Accent6 2" xfId="41"/>
    <cellStyle name="40% - Accent1 2" xfId="22"/>
    <cellStyle name="40% - Accent2 2" xfId="26"/>
    <cellStyle name="40% - Accent3 2" xfId="30"/>
    <cellStyle name="40% - Accent4 2" xfId="34"/>
    <cellStyle name="40% - Accent5 2" xfId="38"/>
    <cellStyle name="40% - Accent6 2" xfId="42"/>
    <cellStyle name="60% - Accent1 2" xfId="23"/>
    <cellStyle name="60% - Accent2 2" xfId="27"/>
    <cellStyle name="60% - Accent3 2" xfId="31"/>
    <cellStyle name="60% - Accent4 2" xfId="35"/>
    <cellStyle name="60% - Accent5 2" xfId="39"/>
    <cellStyle name="60% - Accent6 2" xfId="43"/>
    <cellStyle name="Accent1 2" xfId="20"/>
    <cellStyle name="Accent2 2" xfId="24"/>
    <cellStyle name="Accent3 2" xfId="28"/>
    <cellStyle name="Accent4 2" xfId="32"/>
    <cellStyle name="Accent5 2" xfId="36"/>
    <cellStyle name="Accent6 2" xfId="40"/>
    <cellStyle name="Bad 2" xfId="9"/>
    <cellStyle name="Calculation 2" xfId="13"/>
    <cellStyle name="Check Cell 2" xfId="15"/>
    <cellStyle name="Explanatory Text 2" xfId="18"/>
    <cellStyle name="Good 2" xfId="8"/>
    <cellStyle name="Heading 1 2" xfId="4"/>
    <cellStyle name="Heading 2 2" xfId="5"/>
    <cellStyle name="Heading 3 2" xfId="6"/>
    <cellStyle name="Heading 4 2" xfId="7"/>
    <cellStyle name="Input 2" xfId="11"/>
    <cellStyle name="Linked Cell 2" xfId="14"/>
    <cellStyle name="Neutral 2" xfId="10"/>
    <cellStyle name="Normal" xfId="0" builtinId="0"/>
    <cellStyle name="Normal 2" xfId="2"/>
    <cellStyle name="Normal 5" xfId="3"/>
    <cellStyle name="Note 2" xfId="17"/>
    <cellStyle name="Output 2" xfId="12"/>
    <cellStyle name="Title" xfId="1" builtinId="15" customBuiltin="1"/>
    <cellStyle name="Total 2" xfId="19"/>
    <cellStyle name="Warning Text 2" xfId="1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'Pre-DEA characterisation'!$A$31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17615791776027998"/>
                  <c:y val="9.3268810148731507E-2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'Pre-DEA characterisation'!$H$31:$L$31</c:f>
                <c:numCache>
                  <c:formatCode>General</c:formatCode>
                  <c:ptCount val="5"/>
                  <c:pt idx="0">
                    <c:v>952.91212803083511</c:v>
                  </c:pt>
                  <c:pt idx="1">
                    <c:v>4925.30658338388</c:v>
                  </c:pt>
                  <c:pt idx="2">
                    <c:v>2268.0385364812309</c:v>
                  </c:pt>
                  <c:pt idx="3">
                    <c:v>4256.0400503550763</c:v>
                  </c:pt>
                  <c:pt idx="4">
                    <c:v>1758.5081151530444</c:v>
                  </c:pt>
                </c:numCache>
              </c:numRef>
            </c:plus>
            <c:minus>
              <c:numRef>
                <c:f>'Pre-DEA characterisation'!$H$31:$L$31</c:f>
                <c:numCache>
                  <c:formatCode>General</c:formatCode>
                  <c:ptCount val="5"/>
                  <c:pt idx="0">
                    <c:v>952.91212803083511</c:v>
                  </c:pt>
                  <c:pt idx="1">
                    <c:v>4925.30658338388</c:v>
                  </c:pt>
                  <c:pt idx="2">
                    <c:v>2268.0385364812309</c:v>
                  </c:pt>
                  <c:pt idx="3">
                    <c:v>4256.0400503550763</c:v>
                  </c:pt>
                  <c:pt idx="4">
                    <c:v>1758.5081151530444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'Pre-DEA characterisation'!$B$30:$F$30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characterisation'!$B$31:$F$31</c:f>
              <c:numCache>
                <c:formatCode>General</c:formatCode>
                <c:ptCount val="5"/>
                <c:pt idx="0">
                  <c:v>8187.4197511344864</c:v>
                </c:pt>
                <c:pt idx="1">
                  <c:v>14611.086071515274</c:v>
                </c:pt>
                <c:pt idx="2">
                  <c:v>25494.711469670059</c:v>
                </c:pt>
                <c:pt idx="3">
                  <c:v>19576.361524241929</c:v>
                </c:pt>
                <c:pt idx="4">
                  <c:v>21140.269764798824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'Pre-DEA characterisation'!$A$32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19248840769903774"/>
                  <c:y val="7.1220472440944885E-2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'Pre-DEA characterisation'!$H$32:$L$32</c:f>
                <c:numCache>
                  <c:formatCode>General</c:formatCode>
                  <c:ptCount val="5"/>
                  <c:pt idx="0">
                    <c:v>796.08618628565273</c:v>
                  </c:pt>
                  <c:pt idx="1">
                    <c:v>3453.5679298115879</c:v>
                  </c:pt>
                  <c:pt idx="2">
                    <c:v>14576.366634365913</c:v>
                  </c:pt>
                  <c:pt idx="3">
                    <c:v>4892.6798326025164</c:v>
                  </c:pt>
                  <c:pt idx="4">
                    <c:v>4848.3568551090384</c:v>
                  </c:pt>
                </c:numCache>
              </c:numRef>
            </c:plus>
            <c:minus>
              <c:numRef>
                <c:f>'Pre-DEA characterisation'!$H$32:$L$32</c:f>
                <c:numCache>
                  <c:formatCode>General</c:formatCode>
                  <c:ptCount val="5"/>
                  <c:pt idx="0">
                    <c:v>796.08618628565273</c:v>
                  </c:pt>
                  <c:pt idx="1">
                    <c:v>3453.5679298115879</c:v>
                  </c:pt>
                  <c:pt idx="2">
                    <c:v>14576.366634365913</c:v>
                  </c:pt>
                  <c:pt idx="3">
                    <c:v>4892.6798326025164</c:v>
                  </c:pt>
                  <c:pt idx="4">
                    <c:v>4848.3568551090384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'Pre-DEA characterisation'!$B$30:$F$30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characterisation'!$B$32:$F$32</c:f>
              <c:numCache>
                <c:formatCode>General</c:formatCode>
                <c:ptCount val="5"/>
                <c:pt idx="0">
                  <c:v>17452.301242818208</c:v>
                </c:pt>
                <c:pt idx="1">
                  <c:v>34393.041391898041</c:v>
                </c:pt>
                <c:pt idx="2">
                  <c:v>56641.758393054864</c:v>
                </c:pt>
                <c:pt idx="3">
                  <c:v>43653.35171011449</c:v>
                </c:pt>
                <c:pt idx="4">
                  <c:v>49329.1347949501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'Pre-DEA characterisation'!$A$33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/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'Pre-DEA characterisation'!$H$33:$L$33</c:f>
                <c:numCache>
                  <c:formatCode>General</c:formatCode>
                  <c:ptCount val="5"/>
                  <c:pt idx="0">
                    <c:v>1472.4978738745963</c:v>
                  </c:pt>
                  <c:pt idx="1">
                    <c:v>3663.5580254485103</c:v>
                  </c:pt>
                  <c:pt idx="2">
                    <c:v>8546.3590502069765</c:v>
                  </c:pt>
                  <c:pt idx="3">
                    <c:v>3171.7601804549299</c:v>
                  </c:pt>
                  <c:pt idx="4">
                    <c:v>17467.37374886237</c:v>
                  </c:pt>
                </c:numCache>
              </c:numRef>
            </c:plus>
            <c:minus>
              <c:numRef>
                <c:f>'Pre-DEA characterisation'!$H$33:$L$33</c:f>
                <c:numCache>
                  <c:formatCode>General</c:formatCode>
                  <c:ptCount val="5"/>
                  <c:pt idx="0">
                    <c:v>1472.4978738745963</c:v>
                  </c:pt>
                  <c:pt idx="1">
                    <c:v>3663.5580254485103</c:v>
                  </c:pt>
                  <c:pt idx="2">
                    <c:v>8546.3590502069765</c:v>
                  </c:pt>
                  <c:pt idx="3">
                    <c:v>3171.7601804549299</c:v>
                  </c:pt>
                  <c:pt idx="4">
                    <c:v>17467.37374886237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'Pre-DEA characterisation'!$B$30:$F$30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characterisation'!$B$33:$F$33</c:f>
              <c:numCache>
                <c:formatCode>General</c:formatCode>
                <c:ptCount val="5"/>
                <c:pt idx="0">
                  <c:v>15394.128458529243</c:v>
                </c:pt>
                <c:pt idx="1">
                  <c:v>22974.517029968982</c:v>
                </c:pt>
                <c:pt idx="2">
                  <c:v>34063.397749347569</c:v>
                </c:pt>
                <c:pt idx="3">
                  <c:v>58629.961936996981</c:v>
                </c:pt>
                <c:pt idx="4">
                  <c:v>76753.564263630382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'Pre-DEA characterisation'!$A$34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characterisation'!$B$30:$F$30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characterisation'!$B$34:$F$34</c:f>
              <c:numCache>
                <c:formatCode>General</c:formatCode>
                <c:ptCount val="5"/>
                <c:pt idx="0">
                  <c:v>13536.461556005212</c:v>
                </c:pt>
                <c:pt idx="1">
                  <c:v>11976.385410031558</c:v>
                </c:pt>
                <c:pt idx="2">
                  <c:v>8240.4037994969658</c:v>
                </c:pt>
                <c:pt idx="3">
                  <c:v>15745.040404840098</c:v>
                </c:pt>
                <c:pt idx="4">
                  <c:v>39168.032134769943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176776"/>
        <c:axId val="219804736"/>
      </c:scatterChart>
      <c:valAx>
        <c:axId val="15317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804736"/>
        <c:crosses val="autoZero"/>
        <c:crossBetween val="midCat"/>
      </c:valAx>
      <c:valAx>
        <c:axId val="21980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176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'Pre-DEA characterisation'!$B$117:$B$126</c:f>
              <c:numCache>
                <c:formatCode>General</c:formatCode>
                <c:ptCount val="10"/>
                <c:pt idx="0">
                  <c:v>15394.128458529243</c:v>
                </c:pt>
                <c:pt idx="1">
                  <c:v>22974.517029968982</c:v>
                </c:pt>
                <c:pt idx="2">
                  <c:v>34063.397749347569</c:v>
                </c:pt>
                <c:pt idx="3">
                  <c:v>58629.961936996981</c:v>
                </c:pt>
                <c:pt idx="4">
                  <c:v>76753.564263630382</c:v>
                </c:pt>
                <c:pt idx="5">
                  <c:v>13536.461556005212</c:v>
                </c:pt>
                <c:pt idx="6">
                  <c:v>11976.385410031558</c:v>
                </c:pt>
                <c:pt idx="7">
                  <c:v>8240.4037994969658</c:v>
                </c:pt>
                <c:pt idx="8">
                  <c:v>15745.040404840098</c:v>
                </c:pt>
                <c:pt idx="9">
                  <c:v>39168.032134769943</c:v>
                </c:pt>
              </c:numCache>
            </c:numRef>
          </c:xVal>
          <c:yVal>
            <c:numRef>
              <c:f>'Pre-DEA characterisation'!$C$117:$C$126</c:f>
              <c:numCache>
                <c:formatCode>0.00</c:formatCode>
                <c:ptCount val="10"/>
                <c:pt idx="0">
                  <c:v>4846.5</c:v>
                </c:pt>
                <c:pt idx="1">
                  <c:v>4767.25</c:v>
                </c:pt>
                <c:pt idx="2">
                  <c:v>4608.5</c:v>
                </c:pt>
                <c:pt idx="3">
                  <c:v>4542.5</c:v>
                </c:pt>
                <c:pt idx="4">
                  <c:v>4983.25</c:v>
                </c:pt>
                <c:pt idx="5">
                  <c:v>5670</c:v>
                </c:pt>
                <c:pt idx="6">
                  <c:v>5996</c:v>
                </c:pt>
                <c:pt idx="7">
                  <c:v>5483.25</c:v>
                </c:pt>
                <c:pt idx="8">
                  <c:v>5582.5</c:v>
                </c:pt>
                <c:pt idx="9">
                  <c:v>6493.25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731688"/>
        <c:axId val="221446024"/>
      </c:scatterChart>
      <c:valAx>
        <c:axId val="22173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446024"/>
        <c:crosses val="autoZero"/>
        <c:crossBetween val="midCat"/>
      </c:valAx>
      <c:valAx>
        <c:axId val="221446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731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'Pre-DEA characterisation'!$B$122:$B$126</c:f>
              <c:numCache>
                <c:formatCode>General</c:formatCode>
                <c:ptCount val="5"/>
                <c:pt idx="0">
                  <c:v>13536.461556005212</c:v>
                </c:pt>
                <c:pt idx="1">
                  <c:v>11976.385410031558</c:v>
                </c:pt>
                <c:pt idx="2">
                  <c:v>8240.4037994969658</c:v>
                </c:pt>
                <c:pt idx="3">
                  <c:v>15745.040404840098</c:v>
                </c:pt>
                <c:pt idx="4">
                  <c:v>39168.032134769943</c:v>
                </c:pt>
              </c:numCache>
            </c:numRef>
          </c:xVal>
          <c:yVal>
            <c:numRef>
              <c:f>'Pre-DEA characterisation'!$C$122:$C$126</c:f>
              <c:numCache>
                <c:formatCode>0.00</c:formatCode>
                <c:ptCount val="5"/>
                <c:pt idx="0">
                  <c:v>5670</c:v>
                </c:pt>
                <c:pt idx="1">
                  <c:v>5996</c:v>
                </c:pt>
                <c:pt idx="2">
                  <c:v>5483.25</c:v>
                </c:pt>
                <c:pt idx="3">
                  <c:v>5582.5</c:v>
                </c:pt>
                <c:pt idx="4">
                  <c:v>6493.25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446808"/>
        <c:axId val="221447200"/>
      </c:scatterChart>
      <c:valAx>
        <c:axId val="22144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447200"/>
        <c:crosses val="autoZero"/>
        <c:crossBetween val="midCat"/>
      </c:valAx>
      <c:valAx>
        <c:axId val="221447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446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'Pre-DEA characterisation'!$B$142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characterisation'!$C$141:$G$141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characterisation'!$C$142:$G$142</c:f>
              <c:numCache>
                <c:formatCode>General</c:formatCode>
                <c:ptCount val="5"/>
                <c:pt idx="0">
                  <c:v>511.7137344459054</c:v>
                </c:pt>
                <c:pt idx="1">
                  <c:v>608.79525297980308</c:v>
                </c:pt>
                <c:pt idx="2">
                  <c:v>796.70973342718935</c:v>
                </c:pt>
                <c:pt idx="3">
                  <c:v>489.40903810604823</c:v>
                </c:pt>
                <c:pt idx="4">
                  <c:v>440.42228676664217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'Pre-DEA characterisation'!$B$143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characterisation'!$C$141:$G$141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characterisation'!$C$143:$G$143</c:f>
              <c:numCache>
                <c:formatCode>General</c:formatCode>
                <c:ptCount val="5"/>
                <c:pt idx="0">
                  <c:v>1090.768827676138</c:v>
                </c:pt>
                <c:pt idx="1">
                  <c:v>1433.0433913290851</c:v>
                </c:pt>
                <c:pt idx="2">
                  <c:v>1770.0549497829645</c:v>
                </c:pt>
                <c:pt idx="3">
                  <c:v>1091.3337927528623</c:v>
                </c:pt>
                <c:pt idx="4">
                  <c:v>1027.6903082281272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'Pre-DEA characterisation'!$B$144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'Pre-DEA characterisation'!$C$141:$G$141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characterisation'!$C$144:$G$144</c:f>
              <c:numCache>
                <c:formatCode>General</c:formatCode>
                <c:ptCount val="5"/>
                <c:pt idx="0">
                  <c:v>962.13302865807771</c:v>
                </c:pt>
                <c:pt idx="1">
                  <c:v>957.2715429153742</c:v>
                </c:pt>
                <c:pt idx="2">
                  <c:v>1064.4811796671115</c:v>
                </c:pt>
                <c:pt idx="3">
                  <c:v>1465.7490484249245</c:v>
                </c:pt>
                <c:pt idx="4">
                  <c:v>1599.032588825633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'Pre-DEA characterisation'!$B$145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characterisation'!$C$141:$G$141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characterisation'!$C$145:$G$145</c:f>
              <c:numCache>
                <c:formatCode>General</c:formatCode>
                <c:ptCount val="5"/>
                <c:pt idx="0">
                  <c:v>846.02884725032573</c:v>
                </c:pt>
                <c:pt idx="1">
                  <c:v>499.01605875131492</c:v>
                </c:pt>
                <c:pt idx="2">
                  <c:v>257.51261873428018</c:v>
                </c:pt>
                <c:pt idx="3">
                  <c:v>393.62601012100242</c:v>
                </c:pt>
                <c:pt idx="4">
                  <c:v>816.00066947437381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52176"/>
        <c:axId val="221852568"/>
      </c:scatterChart>
      <c:valAx>
        <c:axId val="22185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852568"/>
        <c:crosses val="autoZero"/>
        <c:crossBetween val="midCat"/>
      </c:valAx>
      <c:valAx>
        <c:axId val="221852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852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'Pre-DEA characterisation'!$B$117:$B$121</c:f>
              <c:numCache>
                <c:formatCode>General</c:formatCode>
                <c:ptCount val="5"/>
                <c:pt idx="0">
                  <c:v>15394.128458529243</c:v>
                </c:pt>
                <c:pt idx="1">
                  <c:v>22974.517029968982</c:v>
                </c:pt>
                <c:pt idx="2">
                  <c:v>34063.397749347569</c:v>
                </c:pt>
                <c:pt idx="3">
                  <c:v>58629.961936996981</c:v>
                </c:pt>
                <c:pt idx="4">
                  <c:v>76753.564263630382</c:v>
                </c:pt>
              </c:numCache>
            </c:numRef>
          </c:xVal>
          <c:yVal>
            <c:numRef>
              <c:f>'Pre-DEA characterisation'!$C$117:$C$121</c:f>
              <c:numCache>
                <c:formatCode>0.00</c:formatCode>
                <c:ptCount val="5"/>
                <c:pt idx="0">
                  <c:v>4846.5</c:v>
                </c:pt>
                <c:pt idx="1">
                  <c:v>4767.25</c:v>
                </c:pt>
                <c:pt idx="2">
                  <c:v>4608.5</c:v>
                </c:pt>
                <c:pt idx="3">
                  <c:v>4542.5</c:v>
                </c:pt>
                <c:pt idx="4">
                  <c:v>4983.25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53352"/>
        <c:axId val="221853744"/>
      </c:scatterChart>
      <c:valAx>
        <c:axId val="22185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853744"/>
        <c:crosses val="autoZero"/>
        <c:crossBetween val="midCat"/>
      </c:valAx>
      <c:valAx>
        <c:axId val="221853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853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'Pre-DEA characterisation'!$G$107:$G$126</c:f>
              <c:numCache>
                <c:formatCode>General</c:formatCode>
                <c:ptCount val="20"/>
                <c:pt idx="0">
                  <c:v>511.7137344459054</c:v>
                </c:pt>
                <c:pt idx="1">
                  <c:v>1090.768827676138</c:v>
                </c:pt>
                <c:pt idx="2">
                  <c:v>962.13302865807771</c:v>
                </c:pt>
                <c:pt idx="3">
                  <c:v>846.02884725032573</c:v>
                </c:pt>
                <c:pt idx="4">
                  <c:v>608.79525297980308</c:v>
                </c:pt>
                <c:pt idx="5">
                  <c:v>1433.0433913290851</c:v>
                </c:pt>
                <c:pt idx="6">
                  <c:v>957.2715429153742</c:v>
                </c:pt>
                <c:pt idx="7">
                  <c:v>499.01605875131492</c:v>
                </c:pt>
                <c:pt idx="8">
                  <c:v>796.70973342718935</c:v>
                </c:pt>
                <c:pt idx="9">
                  <c:v>1770.0549497829645</c:v>
                </c:pt>
                <c:pt idx="10">
                  <c:v>1064.4811796671115</c:v>
                </c:pt>
                <c:pt idx="11">
                  <c:v>257.51261873428018</c:v>
                </c:pt>
                <c:pt idx="12">
                  <c:v>489.40903810604823</c:v>
                </c:pt>
                <c:pt idx="13">
                  <c:v>1091.3337927528623</c:v>
                </c:pt>
                <c:pt idx="14">
                  <c:v>1465.7490484249245</c:v>
                </c:pt>
                <c:pt idx="15">
                  <c:v>393.62601012100242</c:v>
                </c:pt>
                <c:pt idx="16">
                  <c:v>440.42228676664217</c:v>
                </c:pt>
                <c:pt idx="17">
                  <c:v>1027.6903082281272</c:v>
                </c:pt>
                <c:pt idx="18">
                  <c:v>1599.032588825633</c:v>
                </c:pt>
                <c:pt idx="19">
                  <c:v>816.00066947437381</c:v>
                </c:pt>
              </c:numCache>
            </c:numRef>
          </c:xVal>
          <c:yVal>
            <c:numRef>
              <c:f>'Pre-DEA characterisation'!$H$107:$H$126</c:f>
              <c:numCache>
                <c:formatCode>0.00</c:formatCode>
                <c:ptCount val="20"/>
                <c:pt idx="0">
                  <c:v>36.664999999999999</c:v>
                </c:pt>
                <c:pt idx="1">
                  <c:v>226.89999999999998</c:v>
                </c:pt>
                <c:pt idx="2">
                  <c:v>4846.5</c:v>
                </c:pt>
                <c:pt idx="3">
                  <c:v>5670</c:v>
                </c:pt>
                <c:pt idx="4">
                  <c:v>39.4925</c:v>
                </c:pt>
                <c:pt idx="5">
                  <c:v>232.92499999999998</c:v>
                </c:pt>
                <c:pt idx="6">
                  <c:v>4767.25</c:v>
                </c:pt>
                <c:pt idx="7">
                  <c:v>5996</c:v>
                </c:pt>
                <c:pt idx="8">
                  <c:v>45.662499999999994</c:v>
                </c:pt>
                <c:pt idx="9">
                  <c:v>266.5</c:v>
                </c:pt>
                <c:pt idx="10">
                  <c:v>4608.5</c:v>
                </c:pt>
                <c:pt idx="11">
                  <c:v>5483.25</c:v>
                </c:pt>
                <c:pt idx="12">
                  <c:v>55.157499999999999</c:v>
                </c:pt>
                <c:pt idx="13">
                  <c:v>264.77499999999998</c:v>
                </c:pt>
                <c:pt idx="14">
                  <c:v>4542.5</c:v>
                </c:pt>
                <c:pt idx="15">
                  <c:v>5582.5</c:v>
                </c:pt>
                <c:pt idx="16">
                  <c:v>62.887500000000003</c:v>
                </c:pt>
                <c:pt idx="17">
                  <c:v>301.77500000000003</c:v>
                </c:pt>
                <c:pt idx="18">
                  <c:v>4983.25</c:v>
                </c:pt>
                <c:pt idx="19">
                  <c:v>6493.25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54528"/>
        <c:axId val="221854920"/>
      </c:scatterChart>
      <c:valAx>
        <c:axId val="2218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854920"/>
        <c:crosses val="autoZero"/>
        <c:crossBetween val="midCat"/>
      </c:valAx>
      <c:valAx>
        <c:axId val="221854920"/>
        <c:scaling>
          <c:logBase val="10"/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854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spPr>
            <a:ln w="28575">
              <a:noFill/>
            </a:ln>
          </c:spPr>
          <c:xVal>
            <c:numRef>
              <c:f>'Pre-DEA characterisation'!$B$79:$B$98</c:f>
              <c:numCache>
                <c:formatCode>General</c:formatCode>
                <c:ptCount val="20"/>
                <c:pt idx="0">
                  <c:v>8187.4197511344864</c:v>
                </c:pt>
                <c:pt idx="1">
                  <c:v>17452.301242818208</c:v>
                </c:pt>
                <c:pt idx="2">
                  <c:v>15394.128458529243</c:v>
                </c:pt>
                <c:pt idx="3">
                  <c:v>13536.461556005212</c:v>
                </c:pt>
                <c:pt idx="4">
                  <c:v>14611.086071515274</c:v>
                </c:pt>
                <c:pt idx="5">
                  <c:v>34393.041391898041</c:v>
                </c:pt>
                <c:pt idx="6">
                  <c:v>22974.517029968982</c:v>
                </c:pt>
                <c:pt idx="7">
                  <c:v>11976.385410031558</c:v>
                </c:pt>
                <c:pt idx="8">
                  <c:v>25494.711469670059</c:v>
                </c:pt>
                <c:pt idx="9">
                  <c:v>56641.758393054864</c:v>
                </c:pt>
                <c:pt idx="10">
                  <c:v>34063.397749347569</c:v>
                </c:pt>
                <c:pt idx="11">
                  <c:v>8240.4037994969658</c:v>
                </c:pt>
                <c:pt idx="12">
                  <c:v>19576.361524241929</c:v>
                </c:pt>
                <c:pt idx="13">
                  <c:v>43653.35171011449</c:v>
                </c:pt>
                <c:pt idx="14">
                  <c:v>58629.961936996981</c:v>
                </c:pt>
                <c:pt idx="15">
                  <c:v>15745.040404840098</c:v>
                </c:pt>
                <c:pt idx="16">
                  <c:v>21140.269764798824</c:v>
                </c:pt>
                <c:pt idx="17">
                  <c:v>49329.1347949501</c:v>
                </c:pt>
                <c:pt idx="18">
                  <c:v>76753.564263630382</c:v>
                </c:pt>
                <c:pt idx="19">
                  <c:v>39168.032134769943</c:v>
                </c:pt>
              </c:numCache>
            </c:numRef>
          </c:xVal>
          <c:yVal>
            <c:numRef>
              <c:f>'Pre-DEA characterisation'!$E$79:$E$98</c:f>
              <c:numCache>
                <c:formatCode>0.00</c:formatCode>
                <c:ptCount val="20"/>
                <c:pt idx="0">
                  <c:v>5.3675000000000006</c:v>
                </c:pt>
                <c:pt idx="1">
                  <c:v>0.23672499999999999</c:v>
                </c:pt>
                <c:pt idx="2">
                  <c:v>12.969999999999999</c:v>
                </c:pt>
                <c:pt idx="3">
                  <c:v>18.260000000000002</c:v>
                </c:pt>
                <c:pt idx="4">
                  <c:v>3.9020000000000001</c:v>
                </c:pt>
                <c:pt idx="5">
                  <c:v>0.19233749999999999</c:v>
                </c:pt>
                <c:pt idx="6">
                  <c:v>3.26125</c:v>
                </c:pt>
                <c:pt idx="7">
                  <c:v>18.462499999999999</c:v>
                </c:pt>
                <c:pt idx="8">
                  <c:v>4.6741250000000001</c:v>
                </c:pt>
                <c:pt idx="9">
                  <c:v>0.24554999999999999</c:v>
                </c:pt>
                <c:pt idx="10">
                  <c:v>4.1557500000000003</c:v>
                </c:pt>
                <c:pt idx="11">
                  <c:v>18.824999999999996</c:v>
                </c:pt>
                <c:pt idx="12">
                  <c:v>0.89100000000000001</c:v>
                </c:pt>
                <c:pt idx="13">
                  <c:v>0.28507499999999997</c:v>
                </c:pt>
                <c:pt idx="14">
                  <c:v>5.0075000000000003</c:v>
                </c:pt>
                <c:pt idx="15">
                  <c:v>16.442500000000003</c:v>
                </c:pt>
                <c:pt idx="16">
                  <c:v>0.22309500000000002</c:v>
                </c:pt>
                <c:pt idx="17">
                  <c:v>0.28095000000000003</c:v>
                </c:pt>
                <c:pt idx="18">
                  <c:v>4.8044999999999991</c:v>
                </c:pt>
                <c:pt idx="19">
                  <c:v>7.4240000000000004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55704"/>
        <c:axId val="221983280"/>
      </c:scatterChart>
      <c:valAx>
        <c:axId val="221855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983280"/>
        <c:crosses val="autoZero"/>
        <c:crossBetween val="midCat"/>
      </c:valAx>
      <c:valAx>
        <c:axId val="221983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855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'Pre-DEA characterisation'!$E$155:$E$174</c:f>
              <c:numCache>
                <c:formatCode>0.00</c:formatCode>
                <c:ptCount val="20"/>
                <c:pt idx="0">
                  <c:v>5.3675000000000006</c:v>
                </c:pt>
                <c:pt idx="1">
                  <c:v>0.23672499999999999</c:v>
                </c:pt>
                <c:pt idx="2">
                  <c:v>12.969999999999999</c:v>
                </c:pt>
                <c:pt idx="4">
                  <c:v>3.9020000000000001</c:v>
                </c:pt>
                <c:pt idx="5">
                  <c:v>0.19233749999999999</c:v>
                </c:pt>
                <c:pt idx="6">
                  <c:v>3.26125</c:v>
                </c:pt>
                <c:pt idx="8">
                  <c:v>4.6741250000000001</c:v>
                </c:pt>
                <c:pt idx="9">
                  <c:v>0.24554999999999999</c:v>
                </c:pt>
                <c:pt idx="10">
                  <c:v>4.1557500000000003</c:v>
                </c:pt>
                <c:pt idx="12">
                  <c:v>0.89100000000000001</c:v>
                </c:pt>
                <c:pt idx="13">
                  <c:v>0.28507499999999997</c:v>
                </c:pt>
                <c:pt idx="14">
                  <c:v>5.0075000000000003</c:v>
                </c:pt>
                <c:pt idx="16">
                  <c:v>0.22309500000000002</c:v>
                </c:pt>
                <c:pt idx="17">
                  <c:v>0.28095000000000003</c:v>
                </c:pt>
                <c:pt idx="18">
                  <c:v>4.8044999999999991</c:v>
                </c:pt>
              </c:numCache>
            </c:numRef>
          </c:xVal>
          <c:yVal>
            <c:numRef>
              <c:f>'Pre-DEA characterisation'!$F$155:$F$174</c:f>
              <c:numCache>
                <c:formatCode>General</c:formatCode>
                <c:ptCount val="20"/>
                <c:pt idx="0">
                  <c:v>10.490325810950969</c:v>
                </c:pt>
                <c:pt idx="1">
                  <c:v>12.37218521199431</c:v>
                </c:pt>
                <c:pt idx="2">
                  <c:v>14.326571333555037</c:v>
                </c:pt>
                <c:pt idx="4">
                  <c:v>7.0830624369465314</c:v>
                </c:pt>
                <c:pt idx="5">
                  <c:v>14.721537523085662</c:v>
                </c:pt>
                <c:pt idx="6">
                  <c:v>14.7426852886262</c:v>
                </c:pt>
                <c:pt idx="8">
                  <c:v>7.4579939160082462</c:v>
                </c:pt>
                <c:pt idx="9">
                  <c:v>16.25231390783004</c:v>
                </c:pt>
                <c:pt idx="10">
                  <c:v>13.534736636521764</c:v>
                </c:pt>
                <c:pt idx="12">
                  <c:v>7.510041527673768</c:v>
                </c:pt>
                <c:pt idx="13">
                  <c:v>14.684094256334992</c:v>
                </c:pt>
                <c:pt idx="14">
                  <c:v>12.366938008766438</c:v>
                </c:pt>
                <c:pt idx="16">
                  <c:v>8.4780837070475794</c:v>
                </c:pt>
                <c:pt idx="17">
                  <c:v>14.062713254749733</c:v>
                </c:pt>
                <c:pt idx="18">
                  <c:v>14.857721274426206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84064"/>
        <c:axId val="221984456"/>
      </c:scatterChart>
      <c:valAx>
        <c:axId val="2219840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21984456"/>
        <c:crosses val="autoZero"/>
        <c:crossBetween val="midCat"/>
      </c:valAx>
      <c:valAx>
        <c:axId val="221984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984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'Pre-DEA characterisation'!$E$78</c:f>
              <c:strCache>
                <c:ptCount val="1"/>
                <c:pt idx="0">
                  <c:v>NO3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characterisation'!$C$79:$C$98</c:f>
              <c:numCache>
                <c:formatCode>0.00</c:formatCode>
                <c:ptCount val="20"/>
                <c:pt idx="0">
                  <c:v>36.664999999999999</c:v>
                </c:pt>
                <c:pt idx="1">
                  <c:v>226.89999999999998</c:v>
                </c:pt>
                <c:pt idx="2">
                  <c:v>4846.5</c:v>
                </c:pt>
                <c:pt idx="3">
                  <c:v>5670</c:v>
                </c:pt>
                <c:pt idx="4">
                  <c:v>39.4925</c:v>
                </c:pt>
                <c:pt idx="5">
                  <c:v>232.92499999999998</c:v>
                </c:pt>
                <c:pt idx="6">
                  <c:v>4767.25</c:v>
                </c:pt>
                <c:pt idx="7">
                  <c:v>5996</c:v>
                </c:pt>
                <c:pt idx="8">
                  <c:v>45.662499999999994</c:v>
                </c:pt>
                <c:pt idx="9">
                  <c:v>266.5</c:v>
                </c:pt>
                <c:pt idx="10">
                  <c:v>4608.5</c:v>
                </c:pt>
                <c:pt idx="11">
                  <c:v>5483.25</c:v>
                </c:pt>
                <c:pt idx="12">
                  <c:v>55.157499999999999</c:v>
                </c:pt>
                <c:pt idx="13">
                  <c:v>264.77499999999998</c:v>
                </c:pt>
                <c:pt idx="14">
                  <c:v>4542.5</c:v>
                </c:pt>
                <c:pt idx="15">
                  <c:v>5582.5</c:v>
                </c:pt>
                <c:pt idx="16">
                  <c:v>62.887500000000003</c:v>
                </c:pt>
                <c:pt idx="17">
                  <c:v>301.77500000000003</c:v>
                </c:pt>
                <c:pt idx="18">
                  <c:v>4983.25</c:v>
                </c:pt>
                <c:pt idx="19">
                  <c:v>6493.25</c:v>
                </c:pt>
              </c:numCache>
            </c:numRef>
          </c:xVal>
          <c:yVal>
            <c:numRef>
              <c:f>'Pre-DEA characterisation'!$E$79:$E$98</c:f>
              <c:numCache>
                <c:formatCode>0.00</c:formatCode>
                <c:ptCount val="20"/>
                <c:pt idx="0">
                  <c:v>5.3675000000000006</c:v>
                </c:pt>
                <c:pt idx="1">
                  <c:v>0.23672499999999999</c:v>
                </c:pt>
                <c:pt idx="2">
                  <c:v>12.969999999999999</c:v>
                </c:pt>
                <c:pt idx="3">
                  <c:v>18.260000000000002</c:v>
                </c:pt>
                <c:pt idx="4">
                  <c:v>3.9020000000000001</c:v>
                </c:pt>
                <c:pt idx="5">
                  <c:v>0.19233749999999999</c:v>
                </c:pt>
                <c:pt idx="6">
                  <c:v>3.26125</c:v>
                </c:pt>
                <c:pt idx="7">
                  <c:v>18.462499999999999</c:v>
                </c:pt>
                <c:pt idx="8">
                  <c:v>4.6741250000000001</c:v>
                </c:pt>
                <c:pt idx="9">
                  <c:v>0.24554999999999999</c:v>
                </c:pt>
                <c:pt idx="10">
                  <c:v>4.1557500000000003</c:v>
                </c:pt>
                <c:pt idx="11">
                  <c:v>18.824999999999996</c:v>
                </c:pt>
                <c:pt idx="12">
                  <c:v>0.89100000000000001</c:v>
                </c:pt>
                <c:pt idx="13">
                  <c:v>0.28507499999999997</c:v>
                </c:pt>
                <c:pt idx="14">
                  <c:v>5.0075000000000003</c:v>
                </c:pt>
                <c:pt idx="15">
                  <c:v>16.442500000000003</c:v>
                </c:pt>
                <c:pt idx="16">
                  <c:v>0.22309500000000002</c:v>
                </c:pt>
                <c:pt idx="17">
                  <c:v>0.28095000000000003</c:v>
                </c:pt>
                <c:pt idx="18">
                  <c:v>4.8044999999999991</c:v>
                </c:pt>
                <c:pt idx="19">
                  <c:v>7.4240000000000004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85240"/>
        <c:axId val="221985632"/>
      </c:scatterChart>
      <c:valAx>
        <c:axId val="2219852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21985632"/>
        <c:crosses val="autoZero"/>
        <c:crossBetween val="midCat"/>
      </c:valAx>
      <c:valAx>
        <c:axId val="221985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985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'DEA CO2'!$B$3:$B$6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'DEA CO2'!$C$3:$C$6</c:f>
              <c:numCache>
                <c:formatCode>General</c:formatCode>
                <c:ptCount val="4"/>
                <c:pt idx="0">
                  <c:v>7587.9230401531795</c:v>
                </c:pt>
                <c:pt idx="1">
                  <c:v>19118.493498662949</c:v>
                </c:pt>
                <c:pt idx="2">
                  <c:v>25788.436351952812</c:v>
                </c:pt>
                <c:pt idx="3">
                  <c:v>16290.541199392494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'DEA CO2'!$B$3:$B$6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'DEA CO2'!$D$3:$D$6</c:f>
              <c:numCache>
                <c:formatCode>General</c:formatCode>
                <c:ptCount val="4"/>
                <c:pt idx="0">
                  <c:v>7493.3468138039834</c:v>
                </c:pt>
                <c:pt idx="1">
                  <c:v>22161.470499484571</c:v>
                </c:pt>
                <c:pt idx="2">
                  <c:v>39078.956220951375</c:v>
                </c:pt>
                <c:pt idx="3">
                  <c:v>13169.171041200303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'DEA CO2'!$B$3:$B$6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'DEA CO2'!$E$3:$E$6</c:f>
              <c:numCache>
                <c:formatCode>General</c:formatCode>
                <c:ptCount val="4"/>
                <c:pt idx="0">
                  <c:v>7667.5670845043796</c:v>
                </c:pt>
                <c:pt idx="1">
                  <c:v>23855.891340192971</c:v>
                </c:pt>
                <c:pt idx="2">
                  <c:v>41334.554029910425</c:v>
                </c:pt>
                <c:pt idx="3">
                  <c:v>8881.0823653142634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'DEA CO2'!$B$3:$B$6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'DEA CO2'!$F$3:$F$6</c:f>
              <c:numCache>
                <c:formatCode>General</c:formatCode>
                <c:ptCount val="4"/>
                <c:pt idx="0">
                  <c:v>6462.838691427427</c:v>
                </c:pt>
                <c:pt idx="1">
                  <c:v>18300.816919901677</c:v>
                </c:pt>
                <c:pt idx="2">
                  <c:v>72228.006270915736</c:v>
                </c:pt>
                <c:pt idx="3">
                  <c:v>25987.510273798296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'DEA CO2'!$B$3:$B$6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'DEA CO2'!$G$3:$G$6</c:f>
              <c:numCache>
                <c:formatCode>General</c:formatCode>
                <c:ptCount val="4"/>
                <c:pt idx="0">
                  <c:v>6654.0742658236059</c:v>
                </c:pt>
                <c:pt idx="1">
                  <c:v>20362.908315576959</c:v>
                </c:pt>
                <c:pt idx="2">
                  <c:v>86675.922391753425</c:v>
                </c:pt>
                <c:pt idx="3">
                  <c:v>58549.21003304296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86416"/>
        <c:axId val="221986808"/>
      </c:scatterChart>
      <c:valAx>
        <c:axId val="22198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986808"/>
        <c:crosses val="autoZero"/>
        <c:crossBetween val="midCat"/>
      </c:valAx>
      <c:valAx>
        <c:axId val="221986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986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'DEA CO2'!$C$2:$G$2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CO2'!$C$3:$G$3</c:f>
              <c:numCache>
                <c:formatCode>General</c:formatCode>
                <c:ptCount val="5"/>
                <c:pt idx="0">
                  <c:v>7587.9230401531795</c:v>
                </c:pt>
                <c:pt idx="1">
                  <c:v>7493.3468138039834</c:v>
                </c:pt>
                <c:pt idx="2">
                  <c:v>7667.5670845043796</c:v>
                </c:pt>
                <c:pt idx="3">
                  <c:v>6462.838691427427</c:v>
                </c:pt>
                <c:pt idx="4">
                  <c:v>6654.0742658236059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'DEA CO2'!$C$2:$G$2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CO2'!$C$4:$G$4</c:f>
              <c:numCache>
                <c:formatCode>General</c:formatCode>
                <c:ptCount val="5"/>
                <c:pt idx="0">
                  <c:v>19118.493498662949</c:v>
                </c:pt>
                <c:pt idx="1">
                  <c:v>22161.470499484571</c:v>
                </c:pt>
                <c:pt idx="2">
                  <c:v>23855.891340192971</c:v>
                </c:pt>
                <c:pt idx="3">
                  <c:v>18300.816919901677</c:v>
                </c:pt>
                <c:pt idx="4">
                  <c:v>20362.908315576959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'DEA CO2'!$C$2:$G$2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CO2'!$C$5:$G$5</c:f>
              <c:numCache>
                <c:formatCode>General</c:formatCode>
                <c:ptCount val="5"/>
                <c:pt idx="0">
                  <c:v>25788.436351952812</c:v>
                </c:pt>
                <c:pt idx="1">
                  <c:v>39078.956220951375</c:v>
                </c:pt>
                <c:pt idx="2">
                  <c:v>41334.554029910425</c:v>
                </c:pt>
                <c:pt idx="3">
                  <c:v>72228.006270915736</c:v>
                </c:pt>
                <c:pt idx="4">
                  <c:v>86675.922391753425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'DEA CO2'!$C$2:$G$2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CO2'!$C$6:$G$6</c:f>
              <c:numCache>
                <c:formatCode>General</c:formatCode>
                <c:ptCount val="5"/>
                <c:pt idx="0">
                  <c:v>16290.541199392494</c:v>
                </c:pt>
                <c:pt idx="1">
                  <c:v>13169.171041200303</c:v>
                </c:pt>
                <c:pt idx="2">
                  <c:v>8881.0823653142634</c:v>
                </c:pt>
                <c:pt idx="3">
                  <c:v>25987.510273798296</c:v>
                </c:pt>
                <c:pt idx="4">
                  <c:v>58549.21003304296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11496"/>
        <c:axId val="222211888"/>
      </c:scatterChart>
      <c:valAx>
        <c:axId val="22221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211888"/>
        <c:crosses val="autoZero"/>
        <c:crossBetween val="midCat"/>
      </c:valAx>
      <c:valAx>
        <c:axId val="22221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2114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'Pre-DEA characterisation'!$A$17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characterisation'!$B$16:$F$16</c:f>
              <c:numCache>
                <c:formatCode>0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characterisation'!$B$17:$F$17</c:f>
              <c:numCache>
                <c:formatCode>0.00</c:formatCode>
                <c:ptCount val="5"/>
                <c:pt idx="0">
                  <c:v>1651.8212186520143</c:v>
                </c:pt>
                <c:pt idx="1">
                  <c:v>3587.909609595421</c:v>
                </c:pt>
                <c:pt idx="2">
                  <c:v>4407.9955048192123</c:v>
                </c:pt>
                <c:pt idx="3">
                  <c:v>5422.9377934551985</c:v>
                </c:pt>
                <c:pt idx="4">
                  <c:v>6809.6943271126538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'Pre-DEA characterisation'!$A$18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characterisation'!$B$16:$F$16</c:f>
              <c:numCache>
                <c:formatCode>0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characterisation'!$B$18:$F$18</c:f>
              <c:numCache>
                <c:formatCode>0.00</c:formatCode>
                <c:ptCount val="5"/>
                <c:pt idx="0">
                  <c:v>849.2694855519012</c:v>
                </c:pt>
                <c:pt idx="1">
                  <c:v>10.140441628778724</c:v>
                </c:pt>
                <c:pt idx="2">
                  <c:v>5.44102445393687</c:v>
                </c:pt>
                <c:pt idx="3">
                  <c:v>336.9271169574323</c:v>
                </c:pt>
                <c:pt idx="4">
                  <c:v>324.20965633634495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'Pre-DEA characterisation'!$A$19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characterisation'!$B$16:$F$16</c:f>
              <c:numCache>
                <c:formatCode>0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characterisation'!$B$19:$F$19</c:f>
              <c:numCache>
                <c:formatCode>0.00</c:formatCode>
                <c:ptCount val="5"/>
                <c:pt idx="0">
                  <c:v>10.982055659586331</c:v>
                </c:pt>
                <c:pt idx="1">
                  <c:v>125.07649907493028</c:v>
                </c:pt>
                <c:pt idx="2">
                  <c:v>0.6001400995271402</c:v>
                </c:pt>
                <c:pt idx="3">
                  <c:v>0.7568449086710739</c:v>
                </c:pt>
                <c:pt idx="4">
                  <c:v>2.631929850778755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'Pre-DEA characterisation'!$A$20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characterisation'!$B$16:$F$16</c:f>
              <c:numCache>
                <c:formatCode>0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characterisation'!$B$20:$F$20</c:f>
              <c:numCache>
                <c:formatCode>0.00</c:formatCode>
                <c:ptCount val="5"/>
                <c:pt idx="0">
                  <c:v>3.1747854212805162</c:v>
                </c:pt>
                <c:pt idx="1">
                  <c:v>4.3429285794427219</c:v>
                </c:pt>
                <c:pt idx="2">
                  <c:v>7.1341662662372718</c:v>
                </c:pt>
                <c:pt idx="3">
                  <c:v>9.5592236827018784</c:v>
                </c:pt>
                <c:pt idx="4">
                  <c:v>14.04479445125134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96712"/>
        <c:axId val="220102584"/>
      </c:scatterChart>
      <c:valAx>
        <c:axId val="1540967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20102584"/>
        <c:crosses val="autoZero"/>
        <c:crossBetween val="midCat"/>
      </c:valAx>
      <c:valAx>
        <c:axId val="220102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4096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'DEA CO2'!$C$24:$G$24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CO2'!$C$25:$G$25</c:f>
              <c:numCache>
                <c:formatCode>General</c:formatCode>
                <c:ptCount val="5"/>
                <c:pt idx="0">
                  <c:v>1.4574610952046827</c:v>
                </c:pt>
                <c:pt idx="1">
                  <c:v>1.1208029305584724</c:v>
                </c:pt>
                <c:pt idx="2">
                  <c:v>1.2737854187817568</c:v>
                </c:pt>
                <c:pt idx="3">
                  <c:v>0.80099725044284875</c:v>
                </c:pt>
                <c:pt idx="4">
                  <c:v>0.9993915017525099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'DEA CO2'!$C$24:$G$24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CO2'!$C$26:$G$26</c:f>
              <c:numCache>
                <c:formatCode>General</c:formatCode>
                <c:ptCount val="5"/>
                <c:pt idx="0">
                  <c:v>3.2023392840909217</c:v>
                </c:pt>
                <c:pt idx="1">
                  <c:v>2.2868612364742877</c:v>
                </c:pt>
                <c:pt idx="2">
                  <c:v>2.5896891824054062</c:v>
                </c:pt>
                <c:pt idx="3">
                  <c:v>1.7222263349022882</c:v>
                </c:pt>
                <c:pt idx="4">
                  <c:v>1.5259444051685851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'DEA CO2'!$C$24:$G$24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CO2'!$C$27:$G$27</c:f>
              <c:numCache>
                <c:formatCode>General</c:formatCode>
                <c:ptCount val="5"/>
                <c:pt idx="0">
                  <c:v>2.4500296449034797</c:v>
                </c:pt>
                <c:pt idx="1">
                  <c:v>3.5561568303603726</c:v>
                </c:pt>
                <c:pt idx="2">
                  <c:v>2.1135183767618155</c:v>
                </c:pt>
                <c:pt idx="3">
                  <c:v>3.4803150947584078</c:v>
                </c:pt>
                <c:pt idx="4">
                  <c:v>3.6188027836922423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'DEA CO2'!$C$24:$G$24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CO2'!$C$28:$G$28</c:f>
              <c:numCache>
                <c:formatCode>General</c:formatCode>
                <c:ptCount val="5"/>
                <c:pt idx="0">
                  <c:v>-5.5749951352783433E-2</c:v>
                </c:pt>
                <c:pt idx="1">
                  <c:v>-0.4806398691592883</c:v>
                </c:pt>
                <c:pt idx="2">
                  <c:v>0.29978518551570466</c:v>
                </c:pt>
                <c:pt idx="3">
                  <c:v>-2.0414342184498988</c:v>
                </c:pt>
                <c:pt idx="4">
                  <c:v>-0.13451944096938906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12672"/>
        <c:axId val="222213064"/>
      </c:scatterChart>
      <c:valAx>
        <c:axId val="2222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213064"/>
        <c:crosses val="autoZero"/>
        <c:crossBetween val="midCat"/>
      </c:valAx>
      <c:valAx>
        <c:axId val="222213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212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'DEA N2O'!$B$3:$B$6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'DEA N2O'!$C$3:$C$6</c:f>
              <c:numCache>
                <c:formatCode>0.00</c:formatCode>
                <c:ptCount val="4"/>
                <c:pt idx="0">
                  <c:v>79.864936192814596</c:v>
                </c:pt>
                <c:pt idx="1">
                  <c:v>541.02723107531801</c:v>
                </c:pt>
                <c:pt idx="2">
                  <c:v>34.175251380762411</c:v>
                </c:pt>
                <c:pt idx="3">
                  <c:v>0.20412911325077046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'DEA N2O'!$B$3:$B$6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'DEA N2O'!$D$3:$D$6</c:f>
              <c:numCache>
                <c:formatCode>0.00</c:formatCode>
                <c:ptCount val="4"/>
                <c:pt idx="0">
                  <c:v>121.40933764708491</c:v>
                </c:pt>
                <c:pt idx="1">
                  <c:v>920.74874802015404</c:v>
                </c:pt>
                <c:pt idx="2">
                  <c:v>3067.1995724174435</c:v>
                </c:pt>
                <c:pt idx="3">
                  <c:v>10.415512235905025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'DEA N2O'!$B$3:$B$6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'DEA N2O'!$E$3:$E$6</c:f>
              <c:numCache>
                <c:formatCode>0.00</c:formatCode>
                <c:ptCount val="4"/>
                <c:pt idx="0">
                  <c:v>115.03000645596956</c:v>
                </c:pt>
                <c:pt idx="1">
                  <c:v>787.06709088212256</c:v>
                </c:pt>
                <c:pt idx="2">
                  <c:v>1914.8274470700951</c:v>
                </c:pt>
                <c:pt idx="3">
                  <c:v>10.461537238410438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'DEA N2O'!$B$3:$B$6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'DEA N2O'!$F$3:$F$6</c:f>
              <c:numCache>
                <c:formatCode>0.00</c:formatCode>
                <c:ptCount val="4"/>
                <c:pt idx="0">
                  <c:v>90.557543023029723</c:v>
                </c:pt>
                <c:pt idx="1">
                  <c:v>944.12349887042376</c:v>
                </c:pt>
                <c:pt idx="2">
                  <c:v>1754.2157054115244</c:v>
                </c:pt>
                <c:pt idx="3">
                  <c:v>8.3118707394089348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'DEA N2O'!$B$3:$B$6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'DEA N2O'!$G$3:$G$6</c:f>
              <c:numCache>
                <c:formatCode>0.00</c:formatCode>
                <c:ptCount val="4"/>
                <c:pt idx="0">
                  <c:v>84.838225153838039</c:v>
                </c:pt>
                <c:pt idx="1">
                  <c:v>562.64650880115926</c:v>
                </c:pt>
                <c:pt idx="2">
                  <c:v>664.24578235008323</c:v>
                </c:pt>
                <c:pt idx="3">
                  <c:v>64.80937309533472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13848"/>
        <c:axId val="222214240"/>
      </c:scatterChart>
      <c:valAx>
        <c:axId val="22221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214240"/>
        <c:crosses val="autoZero"/>
        <c:crossBetween val="midCat"/>
      </c:valAx>
      <c:valAx>
        <c:axId val="222214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2213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'DEA Other factors'!$H$3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'DEA Other factors'!$G$4:$G$12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20</c:v>
                </c:pt>
              </c:numCache>
            </c:numRef>
          </c:xVal>
          <c:yVal>
            <c:numRef>
              <c:f>'DEA Other factors'!$H$4:$H$12</c:f>
              <c:numCache>
                <c:formatCode>0.0</c:formatCode>
                <c:ptCount val="9"/>
                <c:pt idx="0">
                  <c:v>39.271666666666668</c:v>
                </c:pt>
                <c:pt idx="1">
                  <c:v>29</c:v>
                </c:pt>
                <c:pt idx="2">
                  <c:v>38.526666666666671</c:v>
                </c:pt>
                <c:pt idx="3">
                  <c:v>49.226666666666667</c:v>
                </c:pt>
                <c:pt idx="5">
                  <c:v>39.435000000000002</c:v>
                </c:pt>
                <c:pt idx="6">
                  <c:v>28.701666666666668</c:v>
                </c:pt>
                <c:pt idx="7">
                  <c:v>36.276666666666664</c:v>
                </c:pt>
                <c:pt idx="8">
                  <c:v>48.376666666666665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'DEA Other factors'!$I$3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xVal>
            <c:numRef>
              <c:f>'DEA Other factors'!$G$4:$G$12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20</c:v>
                </c:pt>
              </c:numCache>
            </c:numRef>
          </c:xVal>
          <c:yVal>
            <c:numRef>
              <c:f>'DEA Other factors'!$I$4:$I$12</c:f>
              <c:numCache>
                <c:formatCode>0.0</c:formatCode>
                <c:ptCount val="9"/>
                <c:pt idx="0">
                  <c:v>37.484999999999999</c:v>
                </c:pt>
                <c:pt idx="1">
                  <c:v>27.46166666666667</c:v>
                </c:pt>
                <c:pt idx="2">
                  <c:v>11.936666666666666</c:v>
                </c:pt>
                <c:pt idx="3">
                  <c:v>47</c:v>
                </c:pt>
                <c:pt idx="5">
                  <c:v>37.323333333333331</c:v>
                </c:pt>
                <c:pt idx="6">
                  <c:v>28.216666666666669</c:v>
                </c:pt>
                <c:pt idx="7">
                  <c:v>17.743333333333332</c:v>
                </c:pt>
                <c:pt idx="8">
                  <c:v>45.563333333333333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'DEA Other factors'!$J$3</c:f>
              <c:strCache>
                <c:ptCount val="1"/>
                <c:pt idx="0">
                  <c:v>32</c:v>
                </c:pt>
              </c:strCache>
            </c:strRef>
          </c:tx>
          <c:spPr>
            <a:ln w="28575">
              <a:noFill/>
            </a:ln>
          </c:spPr>
          <c:xVal>
            <c:numRef>
              <c:f>'DEA Other factors'!$G$4:$G$12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20</c:v>
                </c:pt>
              </c:numCache>
            </c:numRef>
          </c:xVal>
          <c:yVal>
            <c:numRef>
              <c:f>'DEA Other factors'!$J$4:$J$12</c:f>
              <c:numCache>
                <c:formatCode>0.0</c:formatCode>
                <c:ptCount val="9"/>
                <c:pt idx="0">
                  <c:v>38.75</c:v>
                </c:pt>
                <c:pt idx="1">
                  <c:v>29.05</c:v>
                </c:pt>
                <c:pt idx="2">
                  <c:v>14.683333333333332</c:v>
                </c:pt>
                <c:pt idx="3">
                  <c:v>47.443333333333328</c:v>
                </c:pt>
                <c:pt idx="5">
                  <c:v>37.79666666666666</c:v>
                </c:pt>
                <c:pt idx="6">
                  <c:v>28.286666666666665</c:v>
                </c:pt>
                <c:pt idx="7">
                  <c:v>22.666666666666668</c:v>
                </c:pt>
                <c:pt idx="8">
                  <c:v>42.113333333333337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'DEA Other factors'!$K$3</c:f>
              <c:strCache>
                <c:ptCount val="1"/>
                <c:pt idx="0">
                  <c:v>40</c:v>
                </c:pt>
              </c:strCache>
            </c:strRef>
          </c:tx>
          <c:spPr>
            <a:ln w="28575">
              <a:noFill/>
            </a:ln>
          </c:spPr>
          <c:xVal>
            <c:numRef>
              <c:f>'DEA Other factors'!$G$4:$G$12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20</c:v>
                </c:pt>
              </c:numCache>
            </c:numRef>
          </c:xVal>
          <c:yVal>
            <c:numRef>
              <c:f>'DEA Other factors'!$K$4:$K$12</c:f>
              <c:numCache>
                <c:formatCode>0.0</c:formatCode>
                <c:ptCount val="9"/>
                <c:pt idx="0">
                  <c:v>35.453333333333333</c:v>
                </c:pt>
                <c:pt idx="1">
                  <c:v>28.775000000000002</c:v>
                </c:pt>
                <c:pt idx="2">
                  <c:v>18.970000000000002</c:v>
                </c:pt>
                <c:pt idx="3">
                  <c:v>40.913333333333334</c:v>
                </c:pt>
                <c:pt idx="5">
                  <c:v>34.656666666666666</c:v>
                </c:pt>
                <c:pt idx="6">
                  <c:v>31.238333333333333</c:v>
                </c:pt>
                <c:pt idx="7">
                  <c:v>23.796666666666667</c:v>
                </c:pt>
                <c:pt idx="8">
                  <c:v>40.863333333333337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'DEA Other factors'!$L$3</c:f>
              <c:strCache>
                <c:ptCount val="1"/>
                <c:pt idx="0">
                  <c:v>48</c:v>
                </c:pt>
              </c:strCache>
            </c:strRef>
          </c:tx>
          <c:spPr>
            <a:ln w="28575">
              <a:noFill/>
            </a:ln>
          </c:spPr>
          <c:xVal>
            <c:numRef>
              <c:f>'DEA Other factors'!$G$4:$G$12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20</c:v>
                </c:pt>
              </c:numCache>
            </c:numRef>
          </c:xVal>
          <c:yVal>
            <c:numRef>
              <c:f>'DEA Other factors'!$L$4:$L$12</c:f>
              <c:numCache>
                <c:formatCode>0.0</c:formatCode>
                <c:ptCount val="9"/>
                <c:pt idx="0">
                  <c:v>34.380000000000003</c:v>
                </c:pt>
                <c:pt idx="1">
                  <c:v>30.439999999999998</c:v>
                </c:pt>
                <c:pt idx="2">
                  <c:v>24.716666666666669</c:v>
                </c:pt>
                <c:pt idx="3">
                  <c:v>31.570000000000004</c:v>
                </c:pt>
                <c:pt idx="5">
                  <c:v>33.971666666666664</c:v>
                </c:pt>
                <c:pt idx="6">
                  <c:v>32.015000000000001</c:v>
                </c:pt>
                <c:pt idx="7">
                  <c:v>24.526666666666667</c:v>
                </c:pt>
                <c:pt idx="8">
                  <c:v>24.900000000000002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933496"/>
        <c:axId val="220933888"/>
      </c:scatterChart>
      <c:valAx>
        <c:axId val="22093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933888"/>
        <c:crosses val="autoZero"/>
        <c:crossBetween val="midCat"/>
      </c:valAx>
      <c:valAx>
        <c:axId val="2209338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209334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'DEA Other factors'!$N$3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'DEA Other factors'!$M$4:$M$12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20</c:v>
                </c:pt>
              </c:numCache>
            </c:numRef>
          </c:xVal>
          <c:yVal>
            <c:numRef>
              <c:f>'DEA Other factors'!$N$4:$N$12</c:f>
              <c:numCache>
                <c:formatCode>0.0</c:formatCode>
                <c:ptCount val="9"/>
                <c:pt idx="0">
                  <c:v>1.9666666666666666</c:v>
                </c:pt>
                <c:pt idx="1">
                  <c:v>7.7</c:v>
                </c:pt>
                <c:pt idx="2">
                  <c:v>19.356666666666666</c:v>
                </c:pt>
                <c:pt idx="3">
                  <c:v>26.133333333333329</c:v>
                </c:pt>
                <c:pt idx="5">
                  <c:v>2.1326666666666667</c:v>
                </c:pt>
                <c:pt idx="6">
                  <c:v>5.7633333333333328</c:v>
                </c:pt>
                <c:pt idx="7">
                  <c:v>19.436666666666667</c:v>
                </c:pt>
                <c:pt idx="8">
                  <c:v>25.463333333333335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'DEA Other factors'!$O$3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xVal>
            <c:numRef>
              <c:f>'DEA Other factors'!$M$4:$M$12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20</c:v>
                </c:pt>
              </c:numCache>
            </c:numRef>
          </c:xVal>
          <c:yVal>
            <c:numRef>
              <c:f>'DEA Other factors'!$O$4:$O$12</c:f>
              <c:numCache>
                <c:formatCode>0.0</c:formatCode>
                <c:ptCount val="9"/>
                <c:pt idx="0">
                  <c:v>2.3694999999999999</c:v>
                </c:pt>
                <c:pt idx="1">
                  <c:v>8.4383333333333326</c:v>
                </c:pt>
                <c:pt idx="2">
                  <c:v>26.826666666666668</c:v>
                </c:pt>
                <c:pt idx="3">
                  <c:v>27.103333333333335</c:v>
                </c:pt>
                <c:pt idx="5">
                  <c:v>2.3494999999999995</c:v>
                </c:pt>
                <c:pt idx="6">
                  <c:v>7.538333333333334</c:v>
                </c:pt>
                <c:pt idx="7">
                  <c:v>25.74</c:v>
                </c:pt>
                <c:pt idx="8">
                  <c:v>25.466666666666669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'DEA Other factors'!$P$3</c:f>
              <c:strCache>
                <c:ptCount val="1"/>
                <c:pt idx="0">
                  <c:v>32</c:v>
                </c:pt>
              </c:strCache>
            </c:strRef>
          </c:tx>
          <c:spPr>
            <a:ln w="28575">
              <a:noFill/>
            </a:ln>
          </c:spPr>
          <c:xVal>
            <c:numRef>
              <c:f>'DEA Other factors'!$M$4:$M$12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20</c:v>
                </c:pt>
              </c:numCache>
            </c:numRef>
          </c:xVal>
          <c:yVal>
            <c:numRef>
              <c:f>'DEA Other factors'!$P$4:$P$12</c:f>
              <c:numCache>
                <c:formatCode>0.0</c:formatCode>
                <c:ptCount val="9"/>
                <c:pt idx="0">
                  <c:v>3.0318333333333336</c:v>
                </c:pt>
                <c:pt idx="1">
                  <c:v>9.7766666666666655</c:v>
                </c:pt>
                <c:pt idx="2">
                  <c:v>26.42</c:v>
                </c:pt>
                <c:pt idx="3">
                  <c:v>27.183333333333337</c:v>
                </c:pt>
                <c:pt idx="5">
                  <c:v>2.9810000000000003</c:v>
                </c:pt>
                <c:pt idx="6">
                  <c:v>8.8383333333333329</c:v>
                </c:pt>
                <c:pt idx="7">
                  <c:v>35.026666666666664</c:v>
                </c:pt>
                <c:pt idx="8">
                  <c:v>26.39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'DEA Other factors'!$Q$3</c:f>
              <c:strCache>
                <c:ptCount val="1"/>
                <c:pt idx="0">
                  <c:v>40</c:v>
                </c:pt>
              </c:strCache>
            </c:strRef>
          </c:tx>
          <c:spPr>
            <a:ln w="28575">
              <a:noFill/>
            </a:ln>
          </c:spPr>
          <c:xVal>
            <c:numRef>
              <c:f>'DEA Other factors'!$M$4:$M$12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20</c:v>
                </c:pt>
              </c:numCache>
            </c:numRef>
          </c:xVal>
          <c:yVal>
            <c:numRef>
              <c:f>'DEA Other factors'!$Q$4:$Q$12</c:f>
              <c:numCache>
                <c:formatCode>0.0</c:formatCode>
                <c:ptCount val="9"/>
                <c:pt idx="0">
                  <c:v>3.6556666666666664</c:v>
                </c:pt>
                <c:pt idx="1">
                  <c:v>10.451666666666666</c:v>
                </c:pt>
                <c:pt idx="2">
                  <c:v>35.24</c:v>
                </c:pt>
                <c:pt idx="3">
                  <c:v>30.373333333333331</c:v>
                </c:pt>
                <c:pt idx="5">
                  <c:v>3.3256666666666668</c:v>
                </c:pt>
                <c:pt idx="6">
                  <c:v>9.6166666666666671</c:v>
                </c:pt>
                <c:pt idx="7">
                  <c:v>38.516666666666673</c:v>
                </c:pt>
                <c:pt idx="8">
                  <c:v>30.2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'DEA Other factors'!$R$3</c:f>
              <c:strCache>
                <c:ptCount val="1"/>
                <c:pt idx="0">
                  <c:v>48</c:v>
                </c:pt>
              </c:strCache>
            </c:strRef>
          </c:tx>
          <c:spPr>
            <a:ln w="28575">
              <a:noFill/>
            </a:ln>
          </c:spPr>
          <c:xVal>
            <c:numRef>
              <c:f>'DEA Other factors'!$M$4:$M$12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20</c:v>
                </c:pt>
              </c:numCache>
            </c:numRef>
          </c:xVal>
          <c:yVal>
            <c:numRef>
              <c:f>'DEA Other factors'!$R$4:$R$12</c:f>
              <c:numCache>
                <c:formatCode>0.0</c:formatCode>
                <c:ptCount val="9"/>
                <c:pt idx="0">
                  <c:v>4.2163333333333339</c:v>
                </c:pt>
                <c:pt idx="1">
                  <c:v>11.550000000000002</c:v>
                </c:pt>
                <c:pt idx="2">
                  <c:v>42.846666666666664</c:v>
                </c:pt>
                <c:pt idx="3">
                  <c:v>42.416666666666664</c:v>
                </c:pt>
                <c:pt idx="5">
                  <c:v>4.198666666666667</c:v>
                </c:pt>
                <c:pt idx="6">
                  <c:v>12.32</c:v>
                </c:pt>
                <c:pt idx="7">
                  <c:v>40.57</c:v>
                </c:pt>
                <c:pt idx="8">
                  <c:v>46.733333333333327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934672"/>
        <c:axId val="220935064"/>
      </c:scatterChart>
      <c:valAx>
        <c:axId val="22093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935064"/>
        <c:crosses val="autoZero"/>
        <c:crossBetween val="midCat"/>
      </c:valAx>
      <c:valAx>
        <c:axId val="2209350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20934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'Pre-DEA characterisation'!$A$41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characterisation'!$B$40:$F$40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characterisation'!$B$41:$F$41</c:f>
              <c:numCache>
                <c:formatCode>0.00</c:formatCode>
                <c:ptCount val="5"/>
                <c:pt idx="0">
                  <c:v>5.3675000000000006</c:v>
                </c:pt>
                <c:pt idx="1">
                  <c:v>3.9020000000000001</c:v>
                </c:pt>
                <c:pt idx="2">
                  <c:v>4.6741250000000001</c:v>
                </c:pt>
                <c:pt idx="3">
                  <c:v>0.89100000000000001</c:v>
                </c:pt>
                <c:pt idx="4">
                  <c:v>0.22309500000000002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'Pre-DEA characterisation'!$A$42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characterisation'!$B$40:$F$40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characterisation'!$B$42:$F$42</c:f>
              <c:numCache>
                <c:formatCode>0.00</c:formatCode>
                <c:ptCount val="5"/>
                <c:pt idx="0">
                  <c:v>0.23672499999999999</c:v>
                </c:pt>
                <c:pt idx="1">
                  <c:v>0.19233749999999999</c:v>
                </c:pt>
                <c:pt idx="2">
                  <c:v>0.24554999999999999</c:v>
                </c:pt>
                <c:pt idx="3">
                  <c:v>0.28507499999999997</c:v>
                </c:pt>
                <c:pt idx="4">
                  <c:v>0.28095000000000003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'Pre-DEA characterisation'!$A$43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characterisation'!$B$40:$F$40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characterisation'!$B$43:$F$43</c:f>
              <c:numCache>
                <c:formatCode>0.00</c:formatCode>
                <c:ptCount val="5"/>
                <c:pt idx="0">
                  <c:v>12.969999999999999</c:v>
                </c:pt>
                <c:pt idx="1">
                  <c:v>3.26125</c:v>
                </c:pt>
                <c:pt idx="2">
                  <c:v>4.1557500000000003</c:v>
                </c:pt>
                <c:pt idx="3">
                  <c:v>5.0075000000000003</c:v>
                </c:pt>
                <c:pt idx="4">
                  <c:v>4.8044999999999991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'Pre-DEA characterisation'!$A$44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characterisation'!$B$40:$F$40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characterisation'!$B$44:$F$44</c:f>
              <c:numCache>
                <c:formatCode>0.00</c:formatCode>
                <c:ptCount val="5"/>
                <c:pt idx="0">
                  <c:v>18.260000000000002</c:v>
                </c:pt>
                <c:pt idx="1">
                  <c:v>18.462499999999999</c:v>
                </c:pt>
                <c:pt idx="2">
                  <c:v>18.824999999999996</c:v>
                </c:pt>
                <c:pt idx="3">
                  <c:v>16.442500000000003</c:v>
                </c:pt>
                <c:pt idx="4">
                  <c:v>7.4240000000000004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03368"/>
        <c:axId val="220103760"/>
      </c:scatterChart>
      <c:valAx>
        <c:axId val="22010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103760"/>
        <c:crosses val="autoZero"/>
        <c:crossBetween val="midCat"/>
      </c:valAx>
      <c:valAx>
        <c:axId val="220103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0103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'Pre-DEA characterisation'!$A$48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754133858267797"/>
                  <c:y val="-1.0839165937591135E-2"/>
                </c:manualLayout>
              </c:layout>
              <c:numFmt formatCode="General" sourceLinked="0"/>
            </c:trendlineLbl>
          </c:trendline>
          <c:xVal>
            <c:numRef>
              <c:f>'Pre-DEA characterisation'!$B$47:$F$47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characterisation'!$B$48:$F$48</c:f>
              <c:numCache>
                <c:formatCode>0.00</c:formatCode>
                <c:ptCount val="5"/>
                <c:pt idx="0">
                  <c:v>1.836125</c:v>
                </c:pt>
                <c:pt idx="1">
                  <c:v>2.5211250000000001</c:v>
                </c:pt>
                <c:pt idx="2">
                  <c:v>2.9707500000000002</c:v>
                </c:pt>
                <c:pt idx="3">
                  <c:v>3.5945</c:v>
                </c:pt>
                <c:pt idx="4">
                  <c:v>4.9554999999999998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'Pre-DEA characterisation'!$A$49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6.7346675415573112E-2"/>
                  <c:y val="-6.6017789442986564E-4"/>
                </c:manualLayout>
              </c:layout>
              <c:numFmt formatCode="General" sourceLinked="0"/>
            </c:trendlineLbl>
          </c:trendline>
          <c:xVal>
            <c:numRef>
              <c:f>'Pre-DEA characterisation'!$B$47:$F$47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characterisation'!$B$49:$F$49</c:f>
              <c:numCache>
                <c:formatCode>0.00</c:formatCode>
                <c:ptCount val="5"/>
                <c:pt idx="0">
                  <c:v>5.1812500000000004</c:v>
                </c:pt>
                <c:pt idx="1">
                  <c:v>8.1999999999999993</c:v>
                </c:pt>
                <c:pt idx="2">
                  <c:v>10.05875</c:v>
                </c:pt>
                <c:pt idx="3">
                  <c:v>11.88875</c:v>
                </c:pt>
                <c:pt idx="4">
                  <c:v>14.41375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'Pre-DEA characterisation'!$A$50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0874671916010708E-2"/>
                  <c:y val="0.30997885680956694"/>
                </c:manualLayout>
              </c:layout>
              <c:numFmt formatCode="General" sourceLinked="0"/>
            </c:trendlineLbl>
          </c:trendline>
          <c:xVal>
            <c:numRef>
              <c:f>'Pre-DEA characterisation'!$B$47:$F$47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characterisation'!$B$50:$F$50</c:f>
              <c:numCache>
                <c:formatCode>0.00</c:formatCode>
                <c:ptCount val="5"/>
                <c:pt idx="0">
                  <c:v>20.942500000000003</c:v>
                </c:pt>
                <c:pt idx="1">
                  <c:v>27.375</c:v>
                </c:pt>
                <c:pt idx="2">
                  <c:v>35.450000000000003</c:v>
                </c:pt>
                <c:pt idx="3">
                  <c:v>41.8825</c:v>
                </c:pt>
                <c:pt idx="4">
                  <c:v>45.197500000000005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'Pre-DEA characterisation'!$A$51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-1.4031058617672823E-3"/>
                  <c:y val="-4.4854913969087272E-2"/>
                </c:manualLayout>
              </c:layout>
              <c:numFmt formatCode="General" sourceLinked="0"/>
            </c:trendlineLbl>
          </c:trendline>
          <c:xVal>
            <c:numRef>
              <c:f>'Pre-DEA characterisation'!$B$47:$F$47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characterisation'!$B$51:$F$51</c:f>
              <c:numCache>
                <c:formatCode>0.00</c:formatCode>
                <c:ptCount val="5"/>
                <c:pt idx="0">
                  <c:v>30.497500000000002</c:v>
                </c:pt>
                <c:pt idx="1">
                  <c:v>30.987500000000001</c:v>
                </c:pt>
                <c:pt idx="2">
                  <c:v>32.085000000000008</c:v>
                </c:pt>
                <c:pt idx="3">
                  <c:v>35.172499999999999</c:v>
                </c:pt>
                <c:pt idx="4">
                  <c:v>50.352499999999999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04544"/>
        <c:axId val="220104936"/>
      </c:scatterChart>
      <c:valAx>
        <c:axId val="22010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104936"/>
        <c:crosses val="autoZero"/>
        <c:crossBetween val="midCat"/>
      </c:valAx>
      <c:valAx>
        <c:axId val="220104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0104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'Pre-DEA characterisation'!$A$55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characterisation'!$B$54:$F$54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characterisation'!$B$55:$F$55</c:f>
              <c:numCache>
                <c:formatCode>0.00</c:formatCode>
                <c:ptCount val="5"/>
                <c:pt idx="0">
                  <c:v>36.664999999999999</c:v>
                </c:pt>
                <c:pt idx="1">
                  <c:v>39.4925</c:v>
                </c:pt>
                <c:pt idx="2">
                  <c:v>45.662499999999994</c:v>
                </c:pt>
                <c:pt idx="3">
                  <c:v>55.157499999999999</c:v>
                </c:pt>
                <c:pt idx="4">
                  <c:v>62.887500000000003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'Pre-DEA characterisation'!$A$56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characterisation'!$B$54:$F$54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characterisation'!$B$56:$F$56</c:f>
              <c:numCache>
                <c:formatCode>0.00</c:formatCode>
                <c:ptCount val="5"/>
                <c:pt idx="0">
                  <c:v>226.89999999999998</c:v>
                </c:pt>
                <c:pt idx="1">
                  <c:v>232.92499999999998</c:v>
                </c:pt>
                <c:pt idx="2">
                  <c:v>266.5</c:v>
                </c:pt>
                <c:pt idx="3">
                  <c:v>264.77499999999998</c:v>
                </c:pt>
                <c:pt idx="4">
                  <c:v>301.77500000000003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'Pre-DEA characterisation'!$A$57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characterisation'!$B$54:$F$54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characterisation'!$B$57:$F$57</c:f>
              <c:numCache>
                <c:formatCode>0.00</c:formatCode>
                <c:ptCount val="5"/>
                <c:pt idx="0">
                  <c:v>4846.5</c:v>
                </c:pt>
                <c:pt idx="1">
                  <c:v>4767.25</c:v>
                </c:pt>
                <c:pt idx="2">
                  <c:v>4608.5</c:v>
                </c:pt>
                <c:pt idx="3">
                  <c:v>4542.5</c:v>
                </c:pt>
                <c:pt idx="4">
                  <c:v>4983.25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'Pre-DEA characterisation'!$A$58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characterisation'!$B$54:$F$54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characterisation'!$B$58:$F$58</c:f>
              <c:numCache>
                <c:formatCode>0.00</c:formatCode>
                <c:ptCount val="5"/>
                <c:pt idx="0">
                  <c:v>5670</c:v>
                </c:pt>
                <c:pt idx="1">
                  <c:v>5996</c:v>
                </c:pt>
                <c:pt idx="2">
                  <c:v>5483.25</c:v>
                </c:pt>
                <c:pt idx="3">
                  <c:v>5582.5</c:v>
                </c:pt>
                <c:pt idx="4">
                  <c:v>6493.25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732080"/>
        <c:axId val="221732472"/>
      </c:scatterChart>
      <c:valAx>
        <c:axId val="22173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732472"/>
        <c:crosses val="autoZero"/>
        <c:crossBetween val="midCat"/>
      </c:valAx>
      <c:valAx>
        <c:axId val="221732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732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'Pre-DEA characterisation'!$C$79:$C$98</c:f>
              <c:numCache>
                <c:formatCode>0.00</c:formatCode>
                <c:ptCount val="20"/>
                <c:pt idx="0">
                  <c:v>36.664999999999999</c:v>
                </c:pt>
                <c:pt idx="1">
                  <c:v>226.89999999999998</c:v>
                </c:pt>
                <c:pt idx="2">
                  <c:v>4846.5</c:v>
                </c:pt>
                <c:pt idx="3">
                  <c:v>5670</c:v>
                </c:pt>
                <c:pt idx="4">
                  <c:v>39.4925</c:v>
                </c:pt>
                <c:pt idx="5">
                  <c:v>232.92499999999998</c:v>
                </c:pt>
                <c:pt idx="6">
                  <c:v>4767.25</c:v>
                </c:pt>
                <c:pt idx="7">
                  <c:v>5996</c:v>
                </c:pt>
                <c:pt idx="8">
                  <c:v>45.662499999999994</c:v>
                </c:pt>
                <c:pt idx="9">
                  <c:v>266.5</c:v>
                </c:pt>
                <c:pt idx="10">
                  <c:v>4608.5</c:v>
                </c:pt>
                <c:pt idx="11">
                  <c:v>5483.25</c:v>
                </c:pt>
                <c:pt idx="12">
                  <c:v>55.157499999999999</c:v>
                </c:pt>
                <c:pt idx="13">
                  <c:v>264.77499999999998</c:v>
                </c:pt>
                <c:pt idx="14">
                  <c:v>4542.5</c:v>
                </c:pt>
                <c:pt idx="15">
                  <c:v>5582.5</c:v>
                </c:pt>
                <c:pt idx="16">
                  <c:v>62.887500000000003</c:v>
                </c:pt>
                <c:pt idx="17">
                  <c:v>301.77500000000003</c:v>
                </c:pt>
                <c:pt idx="18">
                  <c:v>4983.25</c:v>
                </c:pt>
                <c:pt idx="19">
                  <c:v>6493.25</c:v>
                </c:pt>
              </c:numCache>
            </c:numRef>
          </c:xVal>
          <c:yVal>
            <c:numRef>
              <c:f>'Pre-DEA characterisation'!$D$79:$D$98</c:f>
              <c:numCache>
                <c:formatCode>0.00</c:formatCode>
                <c:ptCount val="20"/>
                <c:pt idx="0">
                  <c:v>3.4951249999999994</c:v>
                </c:pt>
                <c:pt idx="1">
                  <c:v>18.339525000000002</c:v>
                </c:pt>
                <c:pt idx="2">
                  <c:v>338.28750000000002</c:v>
                </c:pt>
                <c:pt idx="3">
                  <c:v>440.59249999999997</c:v>
                </c:pt>
                <c:pt idx="4">
                  <c:v>5.5756249999999996</c:v>
                </c:pt>
                <c:pt idx="5">
                  <c:v>15.822056604803496</c:v>
                </c:pt>
                <c:pt idx="6">
                  <c:v>323.36374999999998</c:v>
                </c:pt>
                <c:pt idx="7">
                  <c:v>490.75</c:v>
                </c:pt>
                <c:pt idx="8">
                  <c:v>6.1226250000000011</c:v>
                </c:pt>
                <c:pt idx="9">
                  <c:v>16.397665065502188</c:v>
                </c:pt>
                <c:pt idx="10">
                  <c:v>340.49424999999997</c:v>
                </c:pt>
                <c:pt idx="11">
                  <c:v>542.76499999999999</c:v>
                </c:pt>
                <c:pt idx="12">
                  <c:v>7.3445000000000009</c:v>
                </c:pt>
                <c:pt idx="13">
                  <c:v>18.031415174672492</c:v>
                </c:pt>
                <c:pt idx="14">
                  <c:v>367.31</c:v>
                </c:pt>
                <c:pt idx="15">
                  <c:v>462.76</c:v>
                </c:pt>
                <c:pt idx="16">
                  <c:v>7.417654999999999</c:v>
                </c:pt>
                <c:pt idx="17">
                  <c:v>21.459230131004372</c:v>
                </c:pt>
                <c:pt idx="18">
                  <c:v>335.39799999999997</c:v>
                </c:pt>
                <c:pt idx="19">
                  <c:v>536.19849999999997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733256"/>
        <c:axId val="221733648"/>
      </c:scatterChart>
      <c:valAx>
        <c:axId val="2217332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21733648"/>
        <c:crosses val="autoZero"/>
        <c:crossBetween val="midCat"/>
      </c:valAx>
      <c:valAx>
        <c:axId val="221733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733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'Pre-DEA characterisation'!$A$69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characterisation'!$B$68:$F$68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characterisation'!$B$69:$F$69</c:f>
              <c:numCache>
                <c:formatCode>0.00</c:formatCode>
                <c:ptCount val="5"/>
                <c:pt idx="0">
                  <c:v>4.99</c:v>
                </c:pt>
                <c:pt idx="1">
                  <c:v>5.8949999999999996</c:v>
                </c:pt>
                <c:pt idx="2">
                  <c:v>6.4249999999999998</c:v>
                </c:pt>
                <c:pt idx="3">
                  <c:v>6.4</c:v>
                </c:pt>
                <c:pt idx="4">
                  <c:v>6.3650000000000002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'Pre-DEA characterisation'!$A$70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characterisation'!$B$68:$F$68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characterisation'!$B$70:$F$70</c:f>
              <c:numCache>
                <c:formatCode>0.00</c:formatCode>
                <c:ptCount val="5"/>
                <c:pt idx="0">
                  <c:v>4.4450000000000003</c:v>
                </c:pt>
                <c:pt idx="1">
                  <c:v>5.22</c:v>
                </c:pt>
                <c:pt idx="2">
                  <c:v>5.66</c:v>
                </c:pt>
                <c:pt idx="3">
                  <c:v>5.6750000000000007</c:v>
                </c:pt>
                <c:pt idx="4">
                  <c:v>5.7350000000000003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'Pre-DEA characterisation'!$A$71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characterisation'!$B$68:$F$68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characterisation'!$B$71:$F$71</c:f>
              <c:numCache>
                <c:formatCode>0.00</c:formatCode>
                <c:ptCount val="5"/>
                <c:pt idx="0">
                  <c:v>5.37</c:v>
                </c:pt>
                <c:pt idx="1">
                  <c:v>6.0200000000000005</c:v>
                </c:pt>
                <c:pt idx="2">
                  <c:v>6.1899999999999995</c:v>
                </c:pt>
                <c:pt idx="3">
                  <c:v>6.25</c:v>
                </c:pt>
                <c:pt idx="4">
                  <c:v>6.4450000000000003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'Pre-DEA characterisation'!$A$72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characterisation'!$B$68:$F$68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characterisation'!$B$72:$F$72</c:f>
              <c:numCache>
                <c:formatCode>0.00</c:formatCode>
                <c:ptCount val="5"/>
                <c:pt idx="0">
                  <c:v>5.8250000000000002</c:v>
                </c:pt>
                <c:pt idx="1">
                  <c:v>5.9749999999999996</c:v>
                </c:pt>
                <c:pt idx="2">
                  <c:v>6.0850000000000009</c:v>
                </c:pt>
                <c:pt idx="3">
                  <c:v>6.1449999999999996</c:v>
                </c:pt>
                <c:pt idx="4">
                  <c:v>6.375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443672"/>
        <c:axId val="221444064"/>
      </c:scatterChart>
      <c:valAx>
        <c:axId val="22144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444064"/>
        <c:crosses val="autoZero"/>
        <c:crossBetween val="midCat"/>
      </c:valAx>
      <c:valAx>
        <c:axId val="221444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443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66776027996499"/>
          <c:y val="5.6030183727034118E-2"/>
          <c:w val="0.63254068241470063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'Pre-DEA characterisation'!$B$79:$B$98</c:f>
              <c:numCache>
                <c:formatCode>General</c:formatCode>
                <c:ptCount val="20"/>
                <c:pt idx="0">
                  <c:v>8187.4197511344864</c:v>
                </c:pt>
                <c:pt idx="1">
                  <c:v>17452.301242818208</c:v>
                </c:pt>
                <c:pt idx="2">
                  <c:v>15394.128458529243</c:v>
                </c:pt>
                <c:pt idx="3">
                  <c:v>13536.461556005212</c:v>
                </c:pt>
                <c:pt idx="4">
                  <c:v>14611.086071515274</c:v>
                </c:pt>
                <c:pt idx="5">
                  <c:v>34393.041391898041</c:v>
                </c:pt>
                <c:pt idx="6">
                  <c:v>22974.517029968982</c:v>
                </c:pt>
                <c:pt idx="7">
                  <c:v>11976.385410031558</c:v>
                </c:pt>
                <c:pt idx="8">
                  <c:v>25494.711469670059</c:v>
                </c:pt>
                <c:pt idx="9">
                  <c:v>56641.758393054864</c:v>
                </c:pt>
                <c:pt idx="10">
                  <c:v>34063.397749347569</c:v>
                </c:pt>
                <c:pt idx="11">
                  <c:v>8240.4037994969658</c:v>
                </c:pt>
                <c:pt idx="12">
                  <c:v>19576.361524241929</c:v>
                </c:pt>
                <c:pt idx="13">
                  <c:v>43653.35171011449</c:v>
                </c:pt>
                <c:pt idx="14">
                  <c:v>58629.961936996981</c:v>
                </c:pt>
                <c:pt idx="15">
                  <c:v>15745.040404840098</c:v>
                </c:pt>
                <c:pt idx="16">
                  <c:v>21140.269764798824</c:v>
                </c:pt>
                <c:pt idx="17">
                  <c:v>49329.1347949501</c:v>
                </c:pt>
                <c:pt idx="18">
                  <c:v>76753.564263630382</c:v>
                </c:pt>
                <c:pt idx="19">
                  <c:v>39168.032134769943</c:v>
                </c:pt>
              </c:numCache>
            </c:numRef>
          </c:xVal>
          <c:yVal>
            <c:numRef>
              <c:f>'Pre-DEA characterisation'!$C$79:$C$98</c:f>
              <c:numCache>
                <c:formatCode>0.00</c:formatCode>
                <c:ptCount val="20"/>
                <c:pt idx="0">
                  <c:v>36.664999999999999</c:v>
                </c:pt>
                <c:pt idx="1">
                  <c:v>226.89999999999998</c:v>
                </c:pt>
                <c:pt idx="2">
                  <c:v>4846.5</c:v>
                </c:pt>
                <c:pt idx="3">
                  <c:v>5670</c:v>
                </c:pt>
                <c:pt idx="4">
                  <c:v>39.4925</c:v>
                </c:pt>
                <c:pt idx="5">
                  <c:v>232.92499999999998</c:v>
                </c:pt>
                <c:pt idx="6">
                  <c:v>4767.25</c:v>
                </c:pt>
                <c:pt idx="7">
                  <c:v>5996</c:v>
                </c:pt>
                <c:pt idx="8">
                  <c:v>45.662499999999994</c:v>
                </c:pt>
                <c:pt idx="9">
                  <c:v>266.5</c:v>
                </c:pt>
                <c:pt idx="10">
                  <c:v>4608.5</c:v>
                </c:pt>
                <c:pt idx="11">
                  <c:v>5483.25</c:v>
                </c:pt>
                <c:pt idx="12">
                  <c:v>55.157499999999999</c:v>
                </c:pt>
                <c:pt idx="13">
                  <c:v>264.77499999999998</c:v>
                </c:pt>
                <c:pt idx="14">
                  <c:v>4542.5</c:v>
                </c:pt>
                <c:pt idx="15">
                  <c:v>5582.5</c:v>
                </c:pt>
                <c:pt idx="16">
                  <c:v>62.887500000000003</c:v>
                </c:pt>
                <c:pt idx="17">
                  <c:v>301.77500000000003</c:v>
                </c:pt>
                <c:pt idx="18">
                  <c:v>4983.25</c:v>
                </c:pt>
                <c:pt idx="19">
                  <c:v>6493.25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444848"/>
        <c:axId val="221445240"/>
      </c:scatterChart>
      <c:valAx>
        <c:axId val="22144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445240"/>
        <c:crosses val="autoZero"/>
        <c:crossBetween val="midCat"/>
      </c:valAx>
      <c:valAx>
        <c:axId val="221445240"/>
        <c:scaling>
          <c:logBase val="10"/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444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'Pre-DEA characterisation'!$B$107:$B$116</c:f>
              <c:numCache>
                <c:formatCode>General</c:formatCode>
                <c:ptCount val="10"/>
                <c:pt idx="0">
                  <c:v>8187.4197511344864</c:v>
                </c:pt>
                <c:pt idx="1">
                  <c:v>14611.086071515274</c:v>
                </c:pt>
                <c:pt idx="2">
                  <c:v>25494.711469670059</c:v>
                </c:pt>
                <c:pt idx="3">
                  <c:v>19576.361524241929</c:v>
                </c:pt>
                <c:pt idx="4">
                  <c:v>21140.269764798824</c:v>
                </c:pt>
                <c:pt idx="5">
                  <c:v>17452.301242818208</c:v>
                </c:pt>
                <c:pt idx="6">
                  <c:v>34393.041391898041</c:v>
                </c:pt>
                <c:pt idx="7">
                  <c:v>56641.758393054864</c:v>
                </c:pt>
                <c:pt idx="8">
                  <c:v>43653.35171011449</c:v>
                </c:pt>
                <c:pt idx="9">
                  <c:v>49329.1347949501</c:v>
                </c:pt>
              </c:numCache>
            </c:numRef>
          </c:xVal>
          <c:yVal>
            <c:numRef>
              <c:f>'Pre-DEA characterisation'!$C$107:$C$116</c:f>
              <c:numCache>
                <c:formatCode>0.00</c:formatCode>
                <c:ptCount val="10"/>
                <c:pt idx="0">
                  <c:v>36.664999999999999</c:v>
                </c:pt>
                <c:pt idx="1">
                  <c:v>39.4925</c:v>
                </c:pt>
                <c:pt idx="2">
                  <c:v>45.662499999999994</c:v>
                </c:pt>
                <c:pt idx="3">
                  <c:v>55.157499999999999</c:v>
                </c:pt>
                <c:pt idx="4">
                  <c:v>62.887500000000003</c:v>
                </c:pt>
                <c:pt idx="5">
                  <c:v>226.89999999999998</c:v>
                </c:pt>
                <c:pt idx="6">
                  <c:v>232.92499999999998</c:v>
                </c:pt>
                <c:pt idx="7">
                  <c:v>266.5</c:v>
                </c:pt>
                <c:pt idx="8">
                  <c:v>264.77499999999998</c:v>
                </c:pt>
                <c:pt idx="9">
                  <c:v>301.77500000000003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731296"/>
        <c:axId val="221730904"/>
      </c:scatterChart>
      <c:valAx>
        <c:axId val="2217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730904"/>
        <c:crosses val="autoZero"/>
        <c:crossBetween val="midCat"/>
      </c:valAx>
      <c:valAx>
        <c:axId val="221730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1731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495300</xdr:colOff>
      <xdr:row>6</xdr:row>
      <xdr:rowOff>0</xdr:rowOff>
    </xdr:from>
    <xdr:to>
      <xdr:col>21</xdr:col>
      <xdr:colOff>28575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5</xdr:row>
      <xdr:rowOff>180975</xdr:rowOff>
    </xdr:from>
    <xdr:to>
      <xdr:col>13</xdr:col>
      <xdr:colOff>381000</xdr:colOff>
      <xdr:row>20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114300</xdr:colOff>
      <xdr:row>33</xdr:row>
      <xdr:rowOff>47625</xdr:rowOff>
    </xdr:from>
    <xdr:to>
      <xdr:col>24</xdr:col>
      <xdr:colOff>381000</xdr:colOff>
      <xdr:row>50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476250</xdr:colOff>
      <xdr:row>35</xdr:row>
      <xdr:rowOff>0</xdr:rowOff>
    </xdr:from>
    <xdr:to>
      <xdr:col>16</xdr:col>
      <xdr:colOff>590550</xdr:colOff>
      <xdr:row>49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342900</xdr:colOff>
      <xdr:row>64</xdr:row>
      <xdr:rowOff>171450</xdr:rowOff>
    </xdr:from>
    <xdr:to>
      <xdr:col>20</xdr:col>
      <xdr:colOff>485775</xdr:colOff>
      <xdr:row>81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247650</xdr:colOff>
      <xdr:row>77</xdr:row>
      <xdr:rowOff>95250</xdr:rowOff>
    </xdr:from>
    <xdr:to>
      <xdr:col>15</xdr:col>
      <xdr:colOff>352425</xdr:colOff>
      <xdr:row>91</xdr:row>
      <xdr:rowOff>171450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476250</xdr:colOff>
      <xdr:row>67</xdr:row>
      <xdr:rowOff>142875</xdr:rowOff>
    </xdr:from>
    <xdr:to>
      <xdr:col>21</xdr:col>
      <xdr:colOff>9525</xdr:colOff>
      <xdr:row>82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161925</xdr:colOff>
      <xdr:row>93</xdr:row>
      <xdr:rowOff>142875</xdr:rowOff>
    </xdr:from>
    <xdr:to>
      <xdr:col>15</xdr:col>
      <xdr:colOff>266700</xdr:colOff>
      <xdr:row>108</xdr:row>
      <xdr:rowOff>28575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209550</xdr:colOff>
      <xdr:row>107</xdr:row>
      <xdr:rowOff>171450</xdr:rowOff>
    </xdr:from>
    <xdr:to>
      <xdr:col>15</xdr:col>
      <xdr:colOff>314325</xdr:colOff>
      <xdr:row>122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400050</xdr:colOff>
      <xdr:row>108</xdr:row>
      <xdr:rowOff>0</xdr:rowOff>
    </xdr:from>
    <xdr:to>
      <xdr:col>22</xdr:col>
      <xdr:colOff>600075</xdr:colOff>
      <xdr:row>122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514350</xdr:colOff>
      <xdr:row>122</xdr:row>
      <xdr:rowOff>66675</xdr:rowOff>
    </xdr:from>
    <xdr:to>
      <xdr:col>23</xdr:col>
      <xdr:colOff>104775</xdr:colOff>
      <xdr:row>136</xdr:row>
      <xdr:rowOff>142875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238125</xdr:colOff>
      <xdr:row>6</xdr:row>
      <xdr:rowOff>0</xdr:rowOff>
    </xdr:from>
    <xdr:to>
      <xdr:col>28</xdr:col>
      <xdr:colOff>542925</xdr:colOff>
      <xdr:row>20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304800</xdr:colOff>
      <xdr:row>122</xdr:row>
      <xdr:rowOff>104775</xdr:rowOff>
    </xdr:from>
    <xdr:to>
      <xdr:col>15</xdr:col>
      <xdr:colOff>409575</xdr:colOff>
      <xdr:row>136</xdr:row>
      <xdr:rowOff>180975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171450</xdr:colOff>
      <xdr:row>93</xdr:row>
      <xdr:rowOff>9525</xdr:rowOff>
    </xdr:from>
    <xdr:to>
      <xdr:col>22</xdr:col>
      <xdr:colOff>371475</xdr:colOff>
      <xdr:row>107</xdr:row>
      <xdr:rowOff>85725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285750</xdr:colOff>
      <xdr:row>93</xdr:row>
      <xdr:rowOff>95250</xdr:rowOff>
    </xdr:from>
    <xdr:to>
      <xdr:col>21</xdr:col>
      <xdr:colOff>447675</xdr:colOff>
      <xdr:row>107</xdr:row>
      <xdr:rowOff>171450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485775</xdr:colOff>
      <xdr:row>150</xdr:row>
      <xdr:rowOff>9525</xdr:rowOff>
    </xdr:from>
    <xdr:to>
      <xdr:col>14</xdr:col>
      <xdr:colOff>0</xdr:colOff>
      <xdr:row>164</xdr:row>
      <xdr:rowOff>85725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142875</xdr:colOff>
      <xdr:row>81</xdr:row>
      <xdr:rowOff>114300</xdr:rowOff>
    </xdr:from>
    <xdr:to>
      <xdr:col>21</xdr:col>
      <xdr:colOff>304800</xdr:colOff>
      <xdr:row>96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11</xdr:row>
      <xdr:rowOff>66675</xdr:rowOff>
    </xdr:from>
    <xdr:to>
      <xdr:col>14</xdr:col>
      <xdr:colOff>304800</xdr:colOff>
      <xdr:row>25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10</xdr:row>
      <xdr:rowOff>180975</xdr:rowOff>
    </xdr:from>
    <xdr:to>
      <xdr:col>19</xdr:col>
      <xdr:colOff>247650</xdr:colOff>
      <xdr:row>25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114300</xdr:colOff>
      <xdr:row>27</xdr:row>
      <xdr:rowOff>76200</xdr:rowOff>
    </xdr:from>
    <xdr:to>
      <xdr:col>19</xdr:col>
      <xdr:colOff>352425</xdr:colOff>
      <xdr:row>41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10</xdr:row>
      <xdr:rowOff>76200</xdr:rowOff>
    </xdr:from>
    <xdr:to>
      <xdr:col>14</xdr:col>
      <xdr:colOff>552450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5</xdr:row>
      <xdr:rowOff>57150</xdr:rowOff>
    </xdr:from>
    <xdr:to>
      <xdr:col>19</xdr:col>
      <xdr:colOff>66675</xdr:colOff>
      <xdr:row>19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21</xdr:row>
      <xdr:rowOff>180975</xdr:rowOff>
    </xdr:from>
    <xdr:to>
      <xdr:col>17</xdr:col>
      <xdr:colOff>28575</xdr:colOff>
      <xdr:row>36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4"/>
  <sheetViews>
    <sheetView workbookViewId="0">
      <selection activeCell="C12" sqref="C12"/>
    </sheetView>
  </sheetViews>
  <sheetFormatPr defaultRowHeight="15" x14ac:dyDescent="0.25"/>
  <cols>
    <col min="1" max="1" width="11.140625" customWidth="1"/>
    <col min="2" max="6" width="9.5703125" bestFit="1" customWidth="1"/>
    <col min="7" max="7" width="9.140625" style="74"/>
    <col min="8" max="8" width="9.42578125" style="74" bestFit="1" customWidth="1"/>
    <col min="9" max="9" width="9.7109375" style="74" bestFit="1" customWidth="1"/>
    <col min="10" max="10" width="9.5703125" style="74" bestFit="1" customWidth="1"/>
    <col min="11" max="12" width="9.7109375" style="74" bestFit="1" customWidth="1"/>
    <col min="14" max="14" width="9.42578125" style="74" bestFit="1" customWidth="1"/>
    <col min="15" max="15" width="9.7109375" style="74" bestFit="1" customWidth="1"/>
    <col min="16" max="16" width="9.5703125" style="74" bestFit="1" customWidth="1"/>
    <col min="17" max="18" width="9.7109375" style="74" bestFit="1" customWidth="1"/>
  </cols>
  <sheetData>
    <row r="1" spans="1:64" s="83" customFormat="1" x14ac:dyDescent="0.25">
      <c r="A1" s="82" t="s">
        <v>38</v>
      </c>
      <c r="B1" s="78" t="s">
        <v>0</v>
      </c>
      <c r="C1" s="78"/>
      <c r="D1" s="78"/>
      <c r="E1" s="78"/>
      <c r="F1" s="78"/>
      <c r="G1" s="82" t="s">
        <v>39</v>
      </c>
      <c r="H1" s="86" t="s">
        <v>0</v>
      </c>
      <c r="I1" s="86"/>
      <c r="J1" s="86"/>
      <c r="K1" s="86"/>
      <c r="L1" s="86"/>
      <c r="M1" s="82" t="s">
        <v>13</v>
      </c>
      <c r="N1" s="86" t="s">
        <v>0</v>
      </c>
      <c r="O1" s="86"/>
      <c r="P1" s="86"/>
      <c r="Q1" s="86"/>
      <c r="R1" s="86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4" x14ac:dyDescent="0.25">
      <c r="A2" s="74"/>
      <c r="B2" s="74">
        <v>16</v>
      </c>
      <c r="C2" s="74">
        <v>24</v>
      </c>
      <c r="D2" s="74">
        <v>32</v>
      </c>
      <c r="E2" s="74">
        <v>40</v>
      </c>
      <c r="F2" s="74">
        <v>48</v>
      </c>
      <c r="H2" s="89">
        <v>16</v>
      </c>
      <c r="I2" s="89">
        <v>24</v>
      </c>
      <c r="J2" s="89">
        <v>32</v>
      </c>
      <c r="K2" s="89">
        <v>40</v>
      </c>
      <c r="L2" s="89">
        <v>48</v>
      </c>
      <c r="N2" s="89">
        <v>16</v>
      </c>
      <c r="O2" s="89">
        <v>24</v>
      </c>
      <c r="P2" s="89">
        <v>32</v>
      </c>
      <c r="Q2" s="89">
        <v>40</v>
      </c>
      <c r="R2" s="89">
        <v>48</v>
      </c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x14ac:dyDescent="0.25">
      <c r="A3" s="74">
        <v>0</v>
      </c>
      <c r="B3" s="75">
        <v>4.7649999999999997</v>
      </c>
      <c r="C3" s="75">
        <v>4.7625000000000002</v>
      </c>
      <c r="D3" s="75">
        <v>4.66</v>
      </c>
      <c r="E3" s="75">
        <v>4.5875000000000004</v>
      </c>
      <c r="F3" s="75">
        <v>4.4850000000000003</v>
      </c>
      <c r="G3" s="75">
        <f>AVERAGE(B3:F3)</f>
        <v>4.6519999999999992</v>
      </c>
      <c r="H3" s="90">
        <v>4.6547466812623381E-2</v>
      </c>
      <c r="I3" s="90">
        <v>5.5602757725381348E-2</v>
      </c>
      <c r="J3" s="90">
        <v>5.4160256030887019E-2</v>
      </c>
      <c r="K3" s="90">
        <v>1.7078251276536092E-2</v>
      </c>
      <c r="L3" s="90">
        <v>0.10969655114601441</v>
      </c>
      <c r="N3" s="90">
        <f>H3/SQRT(3)</f>
        <v>2.6874192494363281E-2</v>
      </c>
      <c r="O3" s="90">
        <f t="shared" ref="O3:R6" si="0">I3/SQRT(3)</f>
        <v>3.2102267140434466E-2</v>
      </c>
      <c r="P3" s="90">
        <f t="shared" si="0"/>
        <v>3.1269438398811675E-2</v>
      </c>
      <c r="Q3" s="90">
        <f t="shared" si="0"/>
        <v>9.8601329717961823E-3</v>
      </c>
      <c r="R3" s="90">
        <f t="shared" si="0"/>
        <v>6.333333333332497E-2</v>
      </c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x14ac:dyDescent="0.25">
      <c r="A4" s="74">
        <v>6</v>
      </c>
      <c r="B4" s="75">
        <v>6.57</v>
      </c>
      <c r="C4" s="75">
        <v>6.6749999999999998</v>
      </c>
      <c r="D4" s="75">
        <v>6.6324999999999994</v>
      </c>
      <c r="E4" s="75">
        <v>6.66</v>
      </c>
      <c r="F4" s="75">
        <v>6.7250000000000005</v>
      </c>
      <c r="G4" s="75">
        <f t="shared" ref="G4:G6" si="1">AVERAGE(B4:F4)</f>
        <v>6.6525000000000007</v>
      </c>
      <c r="H4" s="90">
        <v>6.4807406984057903E-2</v>
      </c>
      <c r="I4" s="90">
        <v>1.0000000000165982E-2</v>
      </c>
      <c r="J4" s="90">
        <v>2.0615528128258152E-2</v>
      </c>
      <c r="K4" s="90">
        <v>5.2915026221274912E-2</v>
      </c>
      <c r="L4" s="90">
        <v>1.732050807542929E-2</v>
      </c>
      <c r="N4" s="90">
        <f t="shared" ref="N4:N6" si="2">H4/SQRT(3)</f>
        <v>3.7416573867727468E-2</v>
      </c>
      <c r="O4" s="90">
        <f t="shared" si="0"/>
        <v>5.7735026919920876E-3</v>
      </c>
      <c r="P4" s="90">
        <f t="shared" si="0"/>
        <v>1.1902380714336146E-2</v>
      </c>
      <c r="Q4" s="90">
        <f t="shared" si="0"/>
        <v>3.0550504633029177E-2</v>
      </c>
      <c r="R4" s="90">
        <f t="shared" si="0"/>
        <v>9.9999999998501878E-3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x14ac:dyDescent="0.25">
      <c r="A5" s="74">
        <v>16</v>
      </c>
      <c r="B5" s="75">
        <v>8.2000000000000011</v>
      </c>
      <c r="C5" s="75">
        <v>8.27</v>
      </c>
      <c r="D5" s="75">
        <v>8.26</v>
      </c>
      <c r="E5" s="75">
        <v>8.36</v>
      </c>
      <c r="F5" s="75">
        <v>8.4124999999999996</v>
      </c>
      <c r="G5" s="75">
        <f t="shared" si="1"/>
        <v>8.3004999999999995</v>
      </c>
      <c r="H5" s="90">
        <v>3.1622776601309903E-2</v>
      </c>
      <c r="I5" s="90">
        <v>6.164414002963714E-2</v>
      </c>
      <c r="J5" s="90">
        <v>5.71547606650607E-2</v>
      </c>
      <c r="K5" s="90">
        <v>8.2865352631158157E-2</v>
      </c>
      <c r="L5" s="90">
        <v>5.3774219349617861E-2</v>
      </c>
      <c r="N5" s="90">
        <f t="shared" si="2"/>
        <v>1.8257418583289671E-2</v>
      </c>
      <c r="O5" s="90">
        <f t="shared" si="0"/>
        <v>3.5590260840073988E-2</v>
      </c>
      <c r="P5" s="90">
        <f t="shared" si="0"/>
        <v>3.2998316455441434E-2</v>
      </c>
      <c r="Q5" s="90">
        <f t="shared" si="0"/>
        <v>4.7842333648092428E-2</v>
      </c>
      <c r="R5" s="90">
        <f t="shared" si="0"/>
        <v>3.1046560016963855E-2</v>
      </c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4" x14ac:dyDescent="0.25">
      <c r="A6" s="74">
        <v>20</v>
      </c>
      <c r="B6" s="75">
        <v>8.7800000000000011</v>
      </c>
      <c r="C6" s="75">
        <v>8.8824999999999985</v>
      </c>
      <c r="D6" s="75">
        <v>8.7575000000000003</v>
      </c>
      <c r="E6" s="75">
        <v>8.76</v>
      </c>
      <c r="F6" s="75">
        <v>8.73</v>
      </c>
      <c r="G6" s="75">
        <f t="shared" si="1"/>
        <v>8.782</v>
      </c>
      <c r="H6" s="90">
        <v>0.22435091560610784</v>
      </c>
      <c r="I6" s="90">
        <v>0.15755951256595455</v>
      </c>
      <c r="J6" s="90">
        <v>2.3629078131103948E-2</v>
      </c>
      <c r="K6" s="90">
        <v>7.7888809636941003E-2</v>
      </c>
      <c r="L6" s="90">
        <v>4.3204937989225749E-2</v>
      </c>
      <c r="N6" s="90">
        <f t="shared" si="2"/>
        <v>0.12952906151812538</v>
      </c>
      <c r="O6" s="90">
        <f t="shared" si="0"/>
        <v>9.0967026993340083E-2</v>
      </c>
      <c r="P6" s="90">
        <f t="shared" si="0"/>
        <v>1.3642254619695565E-2</v>
      </c>
      <c r="Q6" s="90">
        <f t="shared" si="0"/>
        <v>4.4969125210747411E-2</v>
      </c>
      <c r="R6" s="90">
        <f t="shared" si="0"/>
        <v>2.4944382578400575E-2</v>
      </c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64" x14ac:dyDescent="0.25">
      <c r="A7" s="74"/>
      <c r="B7" s="74"/>
      <c r="C7" s="74"/>
      <c r="D7" s="74"/>
      <c r="E7" s="74"/>
      <c r="F7" s="74"/>
      <c r="H7" s="85"/>
      <c r="I7" s="85"/>
      <c r="J7" s="85"/>
      <c r="K7" s="85"/>
      <c r="L7" s="85"/>
      <c r="M7" s="81"/>
      <c r="N7" s="85"/>
      <c r="O7" s="85"/>
      <c r="P7" s="85"/>
      <c r="Q7" s="85"/>
      <c r="R7" s="85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x14ac:dyDescent="0.25">
      <c r="A8" s="74"/>
      <c r="B8" t="s">
        <v>34</v>
      </c>
      <c r="C8" s="74"/>
      <c r="D8" s="74"/>
      <c r="E8" s="74"/>
      <c r="F8" s="74"/>
      <c r="H8" s="86" t="s">
        <v>36</v>
      </c>
      <c r="I8" s="87"/>
      <c r="J8" s="87"/>
      <c r="K8" s="87"/>
      <c r="L8" s="87"/>
      <c r="M8" s="81"/>
      <c r="N8" s="86" t="s">
        <v>36</v>
      </c>
      <c r="O8" s="87"/>
      <c r="P8" s="87"/>
      <c r="Q8" s="87"/>
      <c r="R8" s="87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x14ac:dyDescent="0.25">
      <c r="A9" s="74"/>
      <c r="B9" s="74">
        <v>16</v>
      </c>
      <c r="C9" s="74">
        <v>24</v>
      </c>
      <c r="D9" s="74">
        <v>32</v>
      </c>
      <c r="E9" s="74">
        <v>40</v>
      </c>
      <c r="F9" s="74">
        <v>48</v>
      </c>
      <c r="H9" s="89">
        <v>16</v>
      </c>
      <c r="I9" s="89">
        <v>24</v>
      </c>
      <c r="J9" s="89">
        <v>32</v>
      </c>
      <c r="K9" s="89">
        <v>40</v>
      </c>
      <c r="L9" s="89">
        <v>48</v>
      </c>
      <c r="M9" s="81"/>
      <c r="N9" s="89">
        <v>16</v>
      </c>
      <c r="O9" s="89">
        <v>24</v>
      </c>
      <c r="P9" s="89">
        <v>32</v>
      </c>
      <c r="Q9" s="89">
        <v>40</v>
      </c>
      <c r="R9" s="89">
        <v>48</v>
      </c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x14ac:dyDescent="0.25">
      <c r="A10" s="74">
        <v>0</v>
      </c>
      <c r="B10" s="75">
        <v>162.41083333333333</v>
      </c>
      <c r="C10" s="75">
        <v>352.77533333333332</v>
      </c>
      <c r="D10" s="75">
        <v>433.41713666666664</v>
      </c>
      <c r="E10" s="75">
        <v>533.19867916666669</v>
      </c>
      <c r="F10" s="75">
        <v>669.55661666666674</v>
      </c>
      <c r="H10" s="90">
        <v>7.4550061744174414</v>
      </c>
      <c r="I10" s="90">
        <v>111.72946701363753</v>
      </c>
      <c r="J10" s="90">
        <v>23.278033225277184</v>
      </c>
      <c r="K10" s="90">
        <v>171.91218699717732</v>
      </c>
      <c r="L10" s="90">
        <v>49.500068582604179</v>
      </c>
      <c r="M10" s="81"/>
      <c r="N10" s="90">
        <f>H10/SQRT(3)</f>
        <v>4.3041498216102321</v>
      </c>
      <c r="O10" s="90">
        <f t="shared" ref="O10:O13" si="3">I10/SQRT(3)</f>
        <v>64.507037856737043</v>
      </c>
      <c r="P10" s="90">
        <f t="shared" ref="P10:P13" si="4">J10/SQRT(3)</f>
        <v>13.439578748818835</v>
      </c>
      <c r="Q10" s="90">
        <f t="shared" ref="Q10:Q13" si="5">K10/SQRT(3)</f>
        <v>99.253547439797615</v>
      </c>
      <c r="R10" s="90">
        <f t="shared" ref="R10:R13" si="6">L10/SQRT(3)</f>
        <v>28.578877921071463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x14ac:dyDescent="0.25">
      <c r="A11" s="74">
        <v>6</v>
      </c>
      <c r="B11" s="75">
        <v>83.507166666666677</v>
      </c>
      <c r="C11" s="75">
        <v>0.997</v>
      </c>
      <c r="D11" s="75">
        <v>0.5349166666666666</v>
      </c>
      <c r="E11" s="75">
        <v>33.120666666666672</v>
      </c>
      <c r="F11" s="75">
        <v>31.876249999999999</v>
      </c>
      <c r="H11" s="90">
        <v>31.834829601992176</v>
      </c>
      <c r="I11" s="90">
        <v>1.2716975054841249</v>
      </c>
      <c r="J11" s="90">
        <v>0.98058910478560946</v>
      </c>
      <c r="K11" s="90">
        <v>111.41081480174122</v>
      </c>
      <c r="L11" s="90">
        <v>106.35225097940507</v>
      </c>
      <c r="M11" s="81"/>
      <c r="N11" s="90">
        <f t="shared" ref="N11:N13" si="7">H11/SQRT(3)</f>
        <v>18.379847440316052</v>
      </c>
      <c r="O11" s="90">
        <f t="shared" si="3"/>
        <v>0.73421489711903509</v>
      </c>
      <c r="P11" s="90">
        <f t="shared" si="4"/>
        <v>0.56614338361238581</v>
      </c>
      <c r="Q11" s="90">
        <f t="shared" si="5"/>
        <v>64.323063916420836</v>
      </c>
      <c r="R11" s="90">
        <f t="shared" si="6"/>
        <v>61.402500731882164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x14ac:dyDescent="0.25">
      <c r="A12" s="74">
        <v>16</v>
      </c>
      <c r="B12" s="75">
        <v>1.07975</v>
      </c>
      <c r="C12" s="75">
        <v>12.298</v>
      </c>
      <c r="D12" s="75">
        <v>5.9000000000000004E-2</v>
      </c>
      <c r="E12" s="75">
        <v>7.4416666666666673E-2</v>
      </c>
      <c r="F12" s="75">
        <v>0.25874999999999998</v>
      </c>
      <c r="H12" s="90">
        <v>0.29677267853910172</v>
      </c>
      <c r="I12" s="90">
        <v>2.247414797656925</v>
      </c>
      <c r="J12" s="90">
        <v>0.19786083263473117</v>
      </c>
      <c r="K12" s="90">
        <v>0.11194760002570465</v>
      </c>
      <c r="L12" s="90">
        <v>0.64555671886576105</v>
      </c>
      <c r="M12" s="81"/>
      <c r="N12" s="90">
        <f t="shared" si="7"/>
        <v>0.17134178584267665</v>
      </c>
      <c r="O12" s="90">
        <f t="shared" si="3"/>
        <v>1.2975455384079739</v>
      </c>
      <c r="P12" s="90">
        <f t="shared" si="4"/>
        <v>0.11423500498374554</v>
      </c>
      <c r="Q12" s="90">
        <f t="shared" si="5"/>
        <v>6.4632977009973142E-2</v>
      </c>
      <c r="R12" s="90">
        <f t="shared" si="6"/>
        <v>0.37271234541431875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x14ac:dyDescent="0.25">
      <c r="A13" s="74">
        <v>20</v>
      </c>
      <c r="B13" s="75">
        <v>0.31216666666666665</v>
      </c>
      <c r="C13" s="75">
        <v>0.42700000000000005</v>
      </c>
      <c r="D13" s="75">
        <v>0.70141666666666669</v>
      </c>
      <c r="E13" s="75">
        <v>0.93991666666666662</v>
      </c>
      <c r="F13" s="75">
        <v>1.3810833333333334</v>
      </c>
      <c r="H13" s="90">
        <v>0.42904075528668573</v>
      </c>
      <c r="I13" s="90">
        <v>0.18480456507545259</v>
      </c>
      <c r="J13" s="90">
        <v>0.41597584246582336</v>
      </c>
      <c r="K13" s="90">
        <v>0.25344336227012876</v>
      </c>
      <c r="L13" s="90">
        <v>1.6474667858885836</v>
      </c>
      <c r="M13" s="81"/>
      <c r="N13" s="90">
        <f t="shared" si="7"/>
        <v>0.24770679555808836</v>
      </c>
      <c r="O13" s="90">
        <f t="shared" si="3"/>
        <v>0.10669696539378427</v>
      </c>
      <c r="P13" s="90">
        <f t="shared" si="4"/>
        <v>0.2401637646240245</v>
      </c>
      <c r="Q13" s="90">
        <f t="shared" si="5"/>
        <v>0.1463255934309827</v>
      </c>
      <c r="R13" s="90">
        <f t="shared" si="6"/>
        <v>0.95116539231374142</v>
      </c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x14ac:dyDescent="0.25">
      <c r="A14" s="74"/>
      <c r="B14" s="75"/>
      <c r="C14" s="75"/>
      <c r="D14" s="75"/>
      <c r="E14" s="75"/>
      <c r="F14" s="75"/>
      <c r="M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x14ac:dyDescent="0.25">
      <c r="A15" s="74"/>
      <c r="B15" t="s">
        <v>35</v>
      </c>
      <c r="C15" s="75"/>
      <c r="D15" s="75"/>
      <c r="E15" s="75"/>
      <c r="F15" s="75"/>
      <c r="H15" s="87"/>
      <c r="I15" s="87"/>
      <c r="J15" s="87"/>
      <c r="K15" s="87"/>
      <c r="L15" s="87"/>
      <c r="M15" s="81"/>
      <c r="N15" s="87"/>
      <c r="O15" s="87"/>
      <c r="P15" s="87"/>
      <c r="Q15" s="87"/>
      <c r="R15" s="87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x14ac:dyDescent="0.25">
      <c r="A16" s="74"/>
      <c r="B16" s="80">
        <v>16</v>
      </c>
      <c r="C16" s="80">
        <v>24</v>
      </c>
      <c r="D16" s="80">
        <v>32</v>
      </c>
      <c r="E16" s="80">
        <v>40</v>
      </c>
      <c r="F16" s="80">
        <v>48</v>
      </c>
      <c r="H16" s="88">
        <v>16</v>
      </c>
      <c r="I16" s="88">
        <v>24</v>
      </c>
      <c r="J16" s="88">
        <v>32</v>
      </c>
      <c r="K16" s="88">
        <v>40</v>
      </c>
      <c r="L16" s="88">
        <v>48</v>
      </c>
      <c r="N16" s="88">
        <v>16</v>
      </c>
      <c r="O16" s="88">
        <v>24</v>
      </c>
      <c r="P16" s="88">
        <v>32</v>
      </c>
      <c r="Q16" s="88">
        <v>40</v>
      </c>
      <c r="R16" s="88">
        <v>48</v>
      </c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64" x14ac:dyDescent="0.25">
      <c r="A17" s="74">
        <v>0</v>
      </c>
      <c r="B17" s="75">
        <v>1651.8212186520143</v>
      </c>
      <c r="C17" s="75">
        <v>3587.909609595421</v>
      </c>
      <c r="D17" s="75">
        <v>4407.9955048192123</v>
      </c>
      <c r="E17" s="75">
        <v>5422.9377934551985</v>
      </c>
      <c r="F17" s="75">
        <v>6809.6943271126538</v>
      </c>
      <c r="H17" s="90">
        <v>75.906106274375759</v>
      </c>
      <c r="I17" s="90">
        <v>1136.382281651755</v>
      </c>
      <c r="J17" s="90">
        <v>236.82148829396169</v>
      </c>
      <c r="K17" s="90">
        <v>1748.4878369439944</v>
      </c>
      <c r="L17" s="90">
        <v>503.4540371637641</v>
      </c>
      <c r="N17" s="90">
        <f>H17/SQRT(3)</f>
        <v>43.824410890647187</v>
      </c>
      <c r="O17" s="90">
        <f t="shared" ref="O17:O20" si="8">I17/SQRT(3)</f>
        <v>656.09061621396188</v>
      </c>
      <c r="P17" s="90">
        <f t="shared" ref="P17:P20" si="9">J17/SQRT(3)</f>
        <v>136.7289500164066</v>
      </c>
      <c r="Q17" s="90">
        <f t="shared" ref="Q17:Q20" si="10">K17/SQRT(3)</f>
        <v>1009.4899233344016</v>
      </c>
      <c r="R17" s="90">
        <f t="shared" ref="R17:R20" si="11">L17/SQRT(3)</f>
        <v>290.66932388110308</v>
      </c>
      <c r="S17" s="92"/>
      <c r="T17" s="92"/>
      <c r="U17" s="92"/>
      <c r="V17" s="92"/>
      <c r="W17" s="92"/>
      <c r="AC17" s="93"/>
      <c r="AD17" s="81"/>
      <c r="AE17" s="81"/>
      <c r="AF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64" x14ac:dyDescent="0.25">
      <c r="A18" s="74">
        <v>6</v>
      </c>
      <c r="B18" s="75">
        <v>849.2694855519012</v>
      </c>
      <c r="C18" s="75">
        <v>10.140441628778724</v>
      </c>
      <c r="D18" s="75">
        <v>5.44102445393687</v>
      </c>
      <c r="E18" s="75">
        <v>336.9271169574323</v>
      </c>
      <c r="F18" s="75">
        <v>324.20965633634495</v>
      </c>
      <c r="H18" s="90">
        <v>323.79483064055421</v>
      </c>
      <c r="I18" s="90">
        <v>12.93493707415066</v>
      </c>
      <c r="J18" s="90">
        <v>9.9747303174662196</v>
      </c>
      <c r="K18" s="90">
        <v>1133.3620286844236</v>
      </c>
      <c r="L18" s="90">
        <v>1081.6986060337249</v>
      </c>
      <c r="N18" s="90">
        <f t="shared" ref="N18:N20" si="12">H18/SQRT(3)</f>
        <v>186.94303263253326</v>
      </c>
      <c r="O18" s="90">
        <f t="shared" si="8"/>
        <v>7.4679894017117547</v>
      </c>
      <c r="P18" s="90">
        <f t="shared" si="9"/>
        <v>5.7589132338830433</v>
      </c>
      <c r="Q18" s="90">
        <f t="shared" si="10"/>
        <v>654.3468723502524</v>
      </c>
      <c r="R18" s="90">
        <f t="shared" si="11"/>
        <v>624.51898137561409</v>
      </c>
      <c r="S18" s="79"/>
      <c r="T18" s="79"/>
      <c r="U18" s="79"/>
      <c r="V18" s="92"/>
      <c r="AC18" s="94"/>
      <c r="AD18" s="81"/>
      <c r="AE18" s="81"/>
      <c r="AF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64" x14ac:dyDescent="0.25">
      <c r="A19" s="74">
        <v>16</v>
      </c>
      <c r="B19" s="75">
        <v>10.982055659586331</v>
      </c>
      <c r="C19" s="75">
        <v>125.07649907493028</v>
      </c>
      <c r="D19" s="75">
        <v>0.6001400995271402</v>
      </c>
      <c r="E19" s="75">
        <v>0.7568449086710739</v>
      </c>
      <c r="F19" s="75">
        <v>2.631929850778755</v>
      </c>
      <c r="H19" s="90">
        <v>3.0184428409497528</v>
      </c>
      <c r="I19" s="90">
        <v>22.856665546562457</v>
      </c>
      <c r="J19" s="90">
        <v>2.0126119123851502</v>
      </c>
      <c r="K19" s="90">
        <v>1.1384609874308043</v>
      </c>
      <c r="L19" s="90">
        <v>6.5665214624537969</v>
      </c>
      <c r="N19" s="90">
        <f t="shared" si="12"/>
        <v>1.7426987867558386</v>
      </c>
      <c r="O19" s="90">
        <f t="shared" si="8"/>
        <v>13.19630200608508</v>
      </c>
      <c r="P19" s="90">
        <f t="shared" si="9"/>
        <v>1.161982029389814</v>
      </c>
      <c r="Q19" s="90">
        <f t="shared" si="10"/>
        <v>0.65729075755506206</v>
      </c>
      <c r="R19" s="90">
        <f t="shared" si="11"/>
        <v>3.7911829339871548</v>
      </c>
      <c r="T19" s="94"/>
      <c r="U19" s="94"/>
      <c r="V19" s="92"/>
      <c r="AC19" s="94"/>
      <c r="AD19" s="81"/>
      <c r="AE19" s="81"/>
      <c r="AF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64" x14ac:dyDescent="0.25">
      <c r="A20" s="74">
        <v>20</v>
      </c>
      <c r="B20" s="75">
        <v>3.1747854212805162</v>
      </c>
      <c r="C20" s="75">
        <v>4.3429285794427219</v>
      </c>
      <c r="D20" s="75">
        <v>7.1341662662372718</v>
      </c>
      <c r="E20" s="75">
        <v>9.5592236827018784</v>
      </c>
      <c r="F20" s="75">
        <v>14.04479445125134</v>
      </c>
      <c r="H20" s="90">
        <v>4.3631269101554944</v>
      </c>
      <c r="I20" s="90">
        <v>1.8797663671878519</v>
      </c>
      <c r="J20" s="90">
        <v>4.2313171294652578</v>
      </c>
      <c r="K20" s="90">
        <v>2.5781516227793233</v>
      </c>
      <c r="L20" s="90">
        <v>16.753426059723356</v>
      </c>
      <c r="M20" s="81"/>
      <c r="N20" s="90">
        <f t="shared" si="12"/>
        <v>2.5190524960867751</v>
      </c>
      <c r="O20" s="90">
        <f t="shared" si="8"/>
        <v>1.0852836181095113</v>
      </c>
      <c r="P20" s="90">
        <f t="shared" si="9"/>
        <v>2.4429520837234415</v>
      </c>
      <c r="Q20" s="90">
        <f t="shared" si="10"/>
        <v>1.4884965334233129</v>
      </c>
      <c r="R20" s="90">
        <f t="shared" si="11"/>
        <v>9.6725950454297713</v>
      </c>
      <c r="T20" s="94"/>
      <c r="U20" s="94"/>
      <c r="V20" s="92"/>
      <c r="AC20" s="94"/>
      <c r="AD20" s="81"/>
      <c r="AE20" s="81"/>
      <c r="AF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64" x14ac:dyDescent="0.25">
      <c r="A21" s="74"/>
      <c r="B21" s="76"/>
      <c r="C21" s="76"/>
      <c r="D21" s="76"/>
      <c r="E21" s="76"/>
      <c r="F21" s="76"/>
      <c r="H21" s="87"/>
      <c r="I21" s="87"/>
      <c r="J21" s="87"/>
      <c r="K21" s="87"/>
      <c r="L21" s="87"/>
      <c r="M21" s="81"/>
      <c r="N21" s="87"/>
      <c r="O21" s="87"/>
      <c r="P21" s="87"/>
      <c r="Q21" s="87"/>
      <c r="R21" s="87"/>
      <c r="T21" s="94"/>
      <c r="U21" s="94"/>
      <c r="V21" s="92"/>
      <c r="AC21" s="94"/>
      <c r="AD21" s="81"/>
      <c r="AE21" s="81"/>
      <c r="AF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x14ac:dyDescent="0.25">
      <c r="A22" s="74"/>
      <c r="B22" s="74" t="s">
        <v>32</v>
      </c>
      <c r="C22" s="74"/>
      <c r="D22" s="74"/>
      <c r="E22" s="74"/>
      <c r="F22" s="74"/>
      <c r="H22" s="86" t="s">
        <v>37</v>
      </c>
      <c r="I22" s="86"/>
      <c r="J22" s="86"/>
      <c r="K22" s="86"/>
      <c r="L22" s="86"/>
      <c r="M22" s="81"/>
      <c r="N22" s="86" t="s">
        <v>37</v>
      </c>
      <c r="O22" s="86"/>
      <c r="P22" s="86"/>
      <c r="Q22" s="86"/>
      <c r="R22" s="86"/>
      <c r="T22" s="94"/>
      <c r="U22" s="94"/>
      <c r="V22" s="92"/>
      <c r="W22" s="79"/>
      <c r="X22" s="94"/>
      <c r="Y22" s="94"/>
      <c r="Z22" s="94"/>
      <c r="AA22" s="94"/>
      <c r="AB22" s="94"/>
      <c r="AC22" s="94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64" x14ac:dyDescent="0.25">
      <c r="A23" s="74"/>
      <c r="B23" s="74">
        <v>16</v>
      </c>
      <c r="C23" s="74">
        <v>24</v>
      </c>
      <c r="D23" s="74">
        <v>32</v>
      </c>
      <c r="E23" s="74">
        <v>40</v>
      </c>
      <c r="F23" s="74">
        <v>48</v>
      </c>
      <c r="H23" s="89">
        <v>16</v>
      </c>
      <c r="I23" s="89">
        <v>24</v>
      </c>
      <c r="J23" s="89">
        <v>32</v>
      </c>
      <c r="K23" s="89">
        <v>40</v>
      </c>
      <c r="L23" s="89">
        <v>48</v>
      </c>
      <c r="M23" s="81"/>
      <c r="N23" s="89">
        <v>16</v>
      </c>
      <c r="O23" s="89">
        <v>24</v>
      </c>
      <c r="P23" s="89">
        <v>32</v>
      </c>
      <c r="Q23" s="89">
        <v>40</v>
      </c>
      <c r="R23" s="89">
        <v>48</v>
      </c>
      <c r="T23" s="94"/>
      <c r="U23" s="94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64" x14ac:dyDescent="0.25">
      <c r="A24" s="74">
        <v>0</v>
      </c>
      <c r="B24" s="75">
        <v>1011.6462499999998</v>
      </c>
      <c r="C24" s="75">
        <v>3120.5741666666668</v>
      </c>
      <c r="D24" s="75">
        <v>5623.09375</v>
      </c>
      <c r="E24" s="75">
        <v>3807.2679166666662</v>
      </c>
      <c r="F24" s="75">
        <v>4141.0457500000002</v>
      </c>
      <c r="H24" s="90">
        <v>112.33178370679623</v>
      </c>
      <c r="I24" s="90">
        <v>1043.9952491190948</v>
      </c>
      <c r="J24" s="90">
        <v>1145.2537969684147</v>
      </c>
      <c r="K24" s="90">
        <v>869.53649672585345</v>
      </c>
      <c r="L24" s="90">
        <v>351.18550737236558</v>
      </c>
      <c r="M24" s="81"/>
      <c r="N24" s="90">
        <f>H24/SQRT(3)</f>
        <v>64.85478556166963</v>
      </c>
      <c r="O24" s="90">
        <f t="shared" ref="O24:O27" si="13">I24/SQRT(3)</f>
        <v>602.75093811159979</v>
      </c>
      <c r="P24" s="90">
        <f t="shared" ref="P24:P27" si="14">J24/SQRT(3)</f>
        <v>661.21258797015525</v>
      </c>
      <c r="Q24" s="90">
        <f t="shared" ref="Q24:Q27" si="15">K24/SQRT(3)</f>
        <v>502.02713045487565</v>
      </c>
      <c r="R24" s="90">
        <f t="shared" ref="R24:R27" si="16">L24/SQRT(3)</f>
        <v>202.75704721693057</v>
      </c>
      <c r="S24" s="94"/>
      <c r="T24" s="94"/>
      <c r="U24" s="94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4" x14ac:dyDescent="0.25">
      <c r="A25" s="74">
        <v>6</v>
      </c>
      <c r="B25" s="75">
        <v>1848.8933333333332</v>
      </c>
      <c r="C25" s="75">
        <v>6144.7030833333329</v>
      </c>
      <c r="D25" s="75">
        <v>10888.919416666666</v>
      </c>
      <c r="E25" s="75">
        <v>8288.6094999999987</v>
      </c>
      <c r="F25" s="75">
        <v>10440.253500000001</v>
      </c>
      <c r="H25" s="90">
        <v>149.93600618769349</v>
      </c>
      <c r="I25" s="90">
        <v>2004.4334751460551</v>
      </c>
      <c r="J25" s="90">
        <v>1100.9719343954425</v>
      </c>
      <c r="K25" s="90">
        <v>1345.9795471440561</v>
      </c>
      <c r="L25" s="90">
        <v>3273.8507398749121</v>
      </c>
      <c r="M25" s="81"/>
      <c r="N25" s="90">
        <f t="shared" ref="N25:N27" si="17">H25/SQRT(3)</f>
        <v>86.565593533682232</v>
      </c>
      <c r="O25" s="90">
        <f t="shared" si="13"/>
        <v>1157.2602064482721</v>
      </c>
      <c r="P25" s="90">
        <f t="shared" si="14"/>
        <v>635.64644269343182</v>
      </c>
      <c r="Q25" s="90">
        <f t="shared" si="15"/>
        <v>777.10165386735139</v>
      </c>
      <c r="R25" s="90">
        <f t="shared" si="16"/>
        <v>1890.1586059534361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x14ac:dyDescent="0.25">
      <c r="A26" s="74">
        <v>16</v>
      </c>
      <c r="B26" s="75">
        <v>96.165916666666661</v>
      </c>
      <c r="C26" s="75">
        <v>626.09691666666663</v>
      </c>
      <c r="D26" s="75">
        <v>2666.8078333333333</v>
      </c>
      <c r="E26" s="75">
        <v>2361.1546666666668</v>
      </c>
      <c r="F26" s="75">
        <v>4024.6237500000007</v>
      </c>
      <c r="H26" s="90">
        <v>16.732027788092921</v>
      </c>
      <c r="I26" s="90">
        <v>107.28181538822204</v>
      </c>
      <c r="J26" s="90">
        <v>1195.181166699452</v>
      </c>
      <c r="K26" s="90">
        <v>213.12207121585092</v>
      </c>
      <c r="L26" s="90">
        <v>931.01144190421246</v>
      </c>
      <c r="M26" s="81"/>
      <c r="N26" s="90">
        <f t="shared" si="17"/>
        <v>9.6602407475437477</v>
      </c>
      <c r="O26" s="90">
        <f t="shared" si="13"/>
        <v>61.939184993541737</v>
      </c>
      <c r="P26" s="90">
        <f t="shared" si="14"/>
        <v>690.03816832429959</v>
      </c>
      <c r="Q26" s="90">
        <f t="shared" si="15"/>
        <v>123.04608518672212</v>
      </c>
      <c r="R26" s="90">
        <f t="shared" si="16"/>
        <v>537.51970660201869</v>
      </c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4" x14ac:dyDescent="0.25">
      <c r="A27" s="74">
        <v>20</v>
      </c>
      <c r="B27" s="75">
        <v>67.801750000000013</v>
      </c>
      <c r="C27" s="75">
        <v>108.678</v>
      </c>
      <c r="D27" s="75">
        <v>154.24091666666666</v>
      </c>
      <c r="E27" s="75">
        <v>107.06283333333334</v>
      </c>
      <c r="F27" s="75">
        <v>313.1463333333333</v>
      </c>
      <c r="H27" s="90">
        <v>14.101366330478839</v>
      </c>
      <c r="I27" s="90">
        <v>55.412827495904864</v>
      </c>
      <c r="J27" s="90">
        <v>45.589448116180229</v>
      </c>
      <c r="K27" s="90">
        <v>26.15028493789945</v>
      </c>
      <c r="L27" s="90">
        <v>135.1496654220681</v>
      </c>
      <c r="M27" s="81"/>
      <c r="N27" s="90">
        <f t="shared" si="17"/>
        <v>8.1414276468434839</v>
      </c>
      <c r="O27" s="90">
        <f t="shared" si="13"/>
        <v>31.99261087131897</v>
      </c>
      <c r="P27" s="90">
        <f t="shared" si="14"/>
        <v>26.321080142083133</v>
      </c>
      <c r="Q27" s="90">
        <f t="shared" si="15"/>
        <v>15.097874048281664</v>
      </c>
      <c r="R27" s="90">
        <f t="shared" si="16"/>
        <v>78.028695712318878</v>
      </c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64" x14ac:dyDescent="0.25">
      <c r="A28" s="74"/>
      <c r="B28" s="74"/>
      <c r="C28" s="74"/>
      <c r="D28" s="74"/>
      <c r="E28" s="74"/>
      <c r="F28" s="74"/>
      <c r="H28" s="87"/>
      <c r="I28" s="87"/>
      <c r="J28" s="87"/>
      <c r="K28" s="87"/>
      <c r="L28" s="87"/>
      <c r="M28" s="81"/>
      <c r="N28" s="87"/>
      <c r="O28" s="87"/>
      <c r="P28" s="87"/>
      <c r="Q28" s="87"/>
      <c r="R28" s="87"/>
      <c r="S28" s="94"/>
      <c r="T28" s="94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x14ac:dyDescent="0.25">
      <c r="A29" s="74"/>
      <c r="B29" s="74" t="s">
        <v>33</v>
      </c>
      <c r="C29" s="74"/>
      <c r="D29" s="74"/>
      <c r="E29" s="74"/>
      <c r="F29" s="74"/>
      <c r="H29" s="87"/>
      <c r="I29" s="87"/>
      <c r="J29" s="87"/>
      <c r="K29" s="87"/>
      <c r="L29" s="87"/>
      <c r="M29" s="81"/>
      <c r="N29" s="87"/>
      <c r="O29" s="87"/>
      <c r="P29" s="87"/>
      <c r="Q29" s="87"/>
      <c r="R29" s="87"/>
      <c r="S29" s="94"/>
      <c r="T29" s="94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64" x14ac:dyDescent="0.25">
      <c r="B30">
        <v>16</v>
      </c>
      <c r="C30">
        <v>24</v>
      </c>
      <c r="D30">
        <v>32</v>
      </c>
      <c r="E30">
        <v>40</v>
      </c>
      <c r="F30">
        <v>48</v>
      </c>
      <c r="H30" s="88">
        <v>16</v>
      </c>
      <c r="I30" s="88">
        <v>24</v>
      </c>
      <c r="J30" s="88">
        <v>32</v>
      </c>
      <c r="K30" s="88">
        <v>40</v>
      </c>
      <c r="L30" s="88">
        <v>48</v>
      </c>
      <c r="M30" s="81"/>
      <c r="N30" s="88">
        <v>16</v>
      </c>
      <c r="O30" s="88">
        <v>24</v>
      </c>
      <c r="P30" s="88">
        <v>32</v>
      </c>
      <c r="Q30" s="88">
        <v>40</v>
      </c>
      <c r="R30" s="88">
        <v>48</v>
      </c>
      <c r="S30" s="94"/>
      <c r="T30" s="94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64" x14ac:dyDescent="0.25">
      <c r="A31">
        <v>0</v>
      </c>
      <c r="B31">
        <v>8187.4197511344864</v>
      </c>
      <c r="C31">
        <v>14611.086071515274</v>
      </c>
      <c r="D31">
        <v>25494.711469670059</v>
      </c>
      <c r="E31">
        <v>19576.361524241929</v>
      </c>
      <c r="F31">
        <v>21140.269764798824</v>
      </c>
      <c r="H31" s="90">
        <v>952.91212803083511</v>
      </c>
      <c r="I31" s="90">
        <v>4925.30658338388</v>
      </c>
      <c r="J31" s="90">
        <v>2268.0385364812309</v>
      </c>
      <c r="K31" s="90">
        <v>4256.0400503550763</v>
      </c>
      <c r="L31" s="90">
        <v>1758.5081151530444</v>
      </c>
      <c r="M31" s="81"/>
      <c r="N31" s="90">
        <f>H31/SQRT(3)</f>
        <v>550.16407363266183</v>
      </c>
      <c r="O31" s="90">
        <f t="shared" ref="O31:O34" si="18">I31/SQRT(3)</f>
        <v>2843.6270817581194</v>
      </c>
      <c r="P31" s="90">
        <f t="shared" ref="P31:P34" si="19">J31/SQRT(3)</f>
        <v>1309.4526595698835</v>
      </c>
      <c r="Q31" s="90">
        <f t="shared" ref="Q31:Q34" si="20">K31/SQRT(3)</f>
        <v>2457.2258687543317</v>
      </c>
      <c r="R31" s="90">
        <f t="shared" ref="R31:R34" si="21">L31/SQRT(3)</f>
        <v>1015.2751336557517</v>
      </c>
      <c r="S31" s="94"/>
      <c r="T31" s="94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</row>
    <row r="32" spans="1:64" x14ac:dyDescent="0.25">
      <c r="A32">
        <v>6</v>
      </c>
      <c r="B32">
        <v>17452.301242818208</v>
      </c>
      <c r="C32">
        <v>34393.041391898041</v>
      </c>
      <c r="D32">
        <v>56641.758393054864</v>
      </c>
      <c r="E32">
        <v>43653.35171011449</v>
      </c>
      <c r="F32">
        <v>49329.1347949501</v>
      </c>
      <c r="H32" s="90">
        <v>796.08618628565273</v>
      </c>
      <c r="I32" s="90">
        <v>3453.5679298115879</v>
      </c>
      <c r="J32" s="90">
        <v>14576.366634365913</v>
      </c>
      <c r="K32" s="90">
        <v>4892.6798326025164</v>
      </c>
      <c r="L32" s="90">
        <v>4848.3568551090384</v>
      </c>
      <c r="M32" s="81"/>
      <c r="N32" s="90">
        <f t="shared" ref="N32:N34" si="22">H32/SQRT(3)</f>
        <v>459.62057395016421</v>
      </c>
      <c r="O32" s="90">
        <f t="shared" si="18"/>
        <v>1993.9183739413791</v>
      </c>
      <c r="P32" s="90">
        <f t="shared" si="19"/>
        <v>8415.6692001578394</v>
      </c>
      <c r="Q32" s="90">
        <f t="shared" si="20"/>
        <v>2824.7900184117161</v>
      </c>
      <c r="R32" s="90">
        <f t="shared" si="21"/>
        <v>2799.2001354245708</v>
      </c>
      <c r="S32" s="94"/>
      <c r="T32" s="94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 x14ac:dyDescent="0.25">
      <c r="A33">
        <v>16</v>
      </c>
      <c r="B33">
        <v>15394.128458529243</v>
      </c>
      <c r="C33">
        <v>22974.517029968982</v>
      </c>
      <c r="D33">
        <v>34063.397749347569</v>
      </c>
      <c r="E33">
        <v>58629.961936996981</v>
      </c>
      <c r="F33">
        <v>76753.564263630382</v>
      </c>
      <c r="H33" s="90">
        <v>1472.4978738745963</v>
      </c>
      <c r="I33" s="90">
        <v>3663.5580254485103</v>
      </c>
      <c r="J33" s="90">
        <v>8546.3590502069765</v>
      </c>
      <c r="K33" s="90">
        <v>3171.7601804549299</v>
      </c>
      <c r="L33" s="90">
        <v>17467.37374886237</v>
      </c>
      <c r="M33" s="81"/>
      <c r="N33" s="90">
        <f t="shared" si="22"/>
        <v>850.14704386264987</v>
      </c>
      <c r="O33" s="90">
        <f t="shared" si="18"/>
        <v>2115.1562121845113</v>
      </c>
      <c r="P33" s="90">
        <f t="shared" si="19"/>
        <v>4934.2426982281922</v>
      </c>
      <c r="Q33" s="90">
        <f t="shared" si="20"/>
        <v>1831.2165939905899</v>
      </c>
      <c r="R33" s="90">
        <f t="shared" si="21"/>
        <v>10084.792935941492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64" x14ac:dyDescent="0.25">
      <c r="A34">
        <v>20</v>
      </c>
      <c r="B34">
        <v>13536.461556005212</v>
      </c>
      <c r="C34">
        <v>11976.385410031558</v>
      </c>
      <c r="D34">
        <v>8240.4037994969658</v>
      </c>
      <c r="E34">
        <v>15745.040404840098</v>
      </c>
      <c r="F34">
        <v>39168.032134769943</v>
      </c>
      <c r="H34" s="90">
        <v>1640.6474084510351</v>
      </c>
      <c r="I34" s="90">
        <v>1097.3285088196074</v>
      </c>
      <c r="J34" s="90">
        <v>1087.269579808144</v>
      </c>
      <c r="K34" s="90">
        <v>4923.8868093537631</v>
      </c>
      <c r="L34" s="90">
        <v>14183.001942270692</v>
      </c>
      <c r="M34" s="81"/>
      <c r="N34" s="90">
        <f t="shared" si="22"/>
        <v>947.2282229144671</v>
      </c>
      <c r="O34" s="90">
        <f t="shared" si="18"/>
        <v>633.54290995645101</v>
      </c>
      <c r="P34" s="90">
        <f t="shared" si="19"/>
        <v>627.73538458392329</v>
      </c>
      <c r="Q34" s="90">
        <f t="shared" si="20"/>
        <v>2842.8073748396428</v>
      </c>
      <c r="R34" s="90">
        <f t="shared" si="21"/>
        <v>8188.5599892869695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x14ac:dyDescent="0.25">
      <c r="C35">
        <f>(C31-B31)</f>
        <v>6423.6663203807875</v>
      </c>
      <c r="D35">
        <f t="shared" ref="D35:F35" si="23">(D31-C31)</f>
        <v>10883.625398154785</v>
      </c>
      <c r="E35">
        <f t="shared" si="23"/>
        <v>-5918.34994542813</v>
      </c>
      <c r="F35">
        <f t="shared" si="23"/>
        <v>1563.9082405568952</v>
      </c>
      <c r="H35" s="90"/>
      <c r="I35" s="90"/>
      <c r="J35" s="90"/>
      <c r="K35" s="90"/>
      <c r="L35" s="90"/>
      <c r="M35" s="81"/>
      <c r="N35" s="90"/>
      <c r="O35" s="90"/>
      <c r="P35" s="90"/>
      <c r="Q35" s="90"/>
      <c r="R35" s="90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 x14ac:dyDescent="0.25">
      <c r="C36">
        <f t="shared" ref="C36:F38" si="24">(C32-B32)</f>
        <v>16940.740149079833</v>
      </c>
      <c r="D36">
        <f t="shared" si="24"/>
        <v>22248.717001156823</v>
      </c>
      <c r="E36">
        <f t="shared" si="24"/>
        <v>-12988.406682940375</v>
      </c>
      <c r="F36">
        <f t="shared" si="24"/>
        <v>5675.7830848356098</v>
      </c>
      <c r="H36" s="90"/>
      <c r="I36" s="90"/>
      <c r="J36" s="90"/>
      <c r="K36" s="90"/>
      <c r="L36" s="90"/>
      <c r="M36" s="81"/>
      <c r="N36" s="90"/>
      <c r="O36" s="90"/>
      <c r="P36" s="90"/>
      <c r="Q36" s="90"/>
      <c r="R36" s="90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64" x14ac:dyDescent="0.25">
      <c r="C37">
        <f t="shared" si="24"/>
        <v>7580.3885714397384</v>
      </c>
      <c r="D37">
        <f t="shared" si="24"/>
        <v>11088.880719378587</v>
      </c>
      <c r="E37">
        <f t="shared" si="24"/>
        <v>24566.564187649412</v>
      </c>
      <c r="F37">
        <f t="shared" si="24"/>
        <v>18123.602326633401</v>
      </c>
      <c r="H37" s="90"/>
      <c r="I37" s="90"/>
      <c r="J37" s="90"/>
      <c r="K37" s="90"/>
      <c r="L37" s="90"/>
      <c r="M37" s="81"/>
      <c r="N37" s="90"/>
      <c r="O37" s="90"/>
      <c r="P37" s="90"/>
      <c r="Q37" s="90"/>
      <c r="R37" s="9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 x14ac:dyDescent="0.25">
      <c r="A38" s="74"/>
      <c r="B38" s="74"/>
      <c r="C38">
        <f t="shared" si="24"/>
        <v>-1560.0761459736532</v>
      </c>
      <c r="D38">
        <f t="shared" si="24"/>
        <v>-3735.9816105345926</v>
      </c>
      <c r="E38">
        <f t="shared" si="24"/>
        <v>7504.636605343132</v>
      </c>
      <c r="F38">
        <f t="shared" si="24"/>
        <v>23422.991729929847</v>
      </c>
      <c r="H38" s="87"/>
      <c r="I38" s="87"/>
      <c r="J38" s="87"/>
      <c r="K38" s="87"/>
      <c r="L38" s="87"/>
      <c r="M38" s="81"/>
      <c r="N38" s="87"/>
      <c r="O38" s="87"/>
      <c r="P38" s="87"/>
      <c r="Q38" s="87"/>
      <c r="R38" s="87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64" x14ac:dyDescent="0.25">
      <c r="A39" s="74"/>
      <c r="B39" s="74" t="s">
        <v>27</v>
      </c>
      <c r="C39" s="74"/>
      <c r="D39" s="74"/>
      <c r="E39" s="74"/>
      <c r="F39" s="74"/>
      <c r="H39" s="86" t="s">
        <v>27</v>
      </c>
      <c r="I39" s="86"/>
      <c r="J39" s="86"/>
      <c r="K39" s="86"/>
      <c r="L39" s="86"/>
      <c r="M39" s="81"/>
      <c r="N39" s="86" t="s">
        <v>27</v>
      </c>
      <c r="O39" s="86"/>
      <c r="P39" s="86"/>
      <c r="Q39" s="86"/>
      <c r="R39" s="86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x14ac:dyDescent="0.25">
      <c r="A40" s="74"/>
      <c r="B40" s="74">
        <v>16</v>
      </c>
      <c r="C40" s="74">
        <v>24</v>
      </c>
      <c r="D40" s="74">
        <v>32</v>
      </c>
      <c r="E40" s="74">
        <v>40</v>
      </c>
      <c r="F40" s="74">
        <v>48</v>
      </c>
      <c r="H40" s="89">
        <v>16</v>
      </c>
      <c r="I40" s="89">
        <v>24</v>
      </c>
      <c r="J40" s="89">
        <v>32</v>
      </c>
      <c r="K40" s="89">
        <v>40</v>
      </c>
      <c r="L40" s="89">
        <v>48</v>
      </c>
      <c r="M40" s="81"/>
      <c r="N40" s="89">
        <v>16</v>
      </c>
      <c r="O40" s="89">
        <v>24</v>
      </c>
      <c r="P40" s="89">
        <v>32</v>
      </c>
      <c r="Q40" s="89">
        <v>40</v>
      </c>
      <c r="R40" s="89">
        <v>48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1" spans="1:64" x14ac:dyDescent="0.25">
      <c r="A41" s="74">
        <v>0</v>
      </c>
      <c r="B41" s="75">
        <v>5.3675000000000006</v>
      </c>
      <c r="C41" s="75">
        <v>3.9020000000000001</v>
      </c>
      <c r="D41" s="75">
        <v>4.6741250000000001</v>
      </c>
      <c r="E41" s="75">
        <v>0.89100000000000001</v>
      </c>
      <c r="F41" s="75">
        <v>0.22309500000000002</v>
      </c>
      <c r="G41" s="74">
        <f>100-(B41/20*100)</f>
        <v>73.162499999999994</v>
      </c>
      <c r="H41" s="90">
        <v>1.0332836009537745</v>
      </c>
      <c r="I41" s="90">
        <v>0.17430863432429053</v>
      </c>
      <c r="J41" s="90">
        <v>0.63332461068554491</v>
      </c>
      <c r="K41" s="90">
        <v>0.26470644117588088</v>
      </c>
      <c r="L41" s="90">
        <v>0.13368972573338109</v>
      </c>
      <c r="M41" s="81"/>
      <c r="N41" s="90">
        <f>H41/SQRT(3)</f>
        <v>0.5965665651598876</v>
      </c>
      <c r="O41" s="90">
        <f t="shared" ref="O41:O44" si="25">I41/SQRT(3)</f>
        <v>0.10063713694920519</v>
      </c>
      <c r="P41" s="90">
        <f t="shared" ref="P41:P44" si="26">J41/SQRT(3)</f>
        <v>0.3656501344637143</v>
      </c>
      <c r="Q41" s="90">
        <f t="shared" ref="Q41:Q44" si="27">K41/SQRT(3)</f>
        <v>0.15282833506912266</v>
      </c>
      <c r="R41" s="90">
        <f t="shared" ref="R41:R44" si="28">L41/SQRT(3)</f>
        <v>7.7185799140054814E-2</v>
      </c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:64" x14ac:dyDescent="0.25">
      <c r="A42" s="74">
        <v>6</v>
      </c>
      <c r="B42" s="75">
        <v>0.23672499999999999</v>
      </c>
      <c r="C42" s="75">
        <v>0.19233749999999999</v>
      </c>
      <c r="D42" s="75">
        <v>0.24554999999999999</v>
      </c>
      <c r="E42" s="75">
        <v>0.28507499999999997</v>
      </c>
      <c r="F42" s="75">
        <v>0.28095000000000003</v>
      </c>
      <c r="G42" s="74">
        <f t="shared" ref="G42:G44" si="29">100-(B42/20*100)</f>
        <v>98.816374999999994</v>
      </c>
      <c r="H42" s="90">
        <v>5.6923728210064861E-2</v>
      </c>
      <c r="I42" s="90">
        <v>1.8496773367266021E-2</v>
      </c>
      <c r="J42" s="90">
        <v>4.8688003313615981E-2</v>
      </c>
      <c r="K42" s="90">
        <v>7.2838800328762762E-2</v>
      </c>
      <c r="L42" s="90">
        <v>4.7544032222772044E-2</v>
      </c>
      <c r="M42" s="81"/>
      <c r="N42" s="90">
        <f t="shared" ref="N42:N44" si="30">H42/SQRT(3)</f>
        <v>3.2864929805358045E-2</v>
      </c>
      <c r="O42" s="90">
        <f t="shared" si="25"/>
        <v>1.0679117082730538E-2</v>
      </c>
      <c r="P42" s="90">
        <f t="shared" si="26"/>
        <v>2.811003181942158E-2</v>
      </c>
      <c r="Q42" s="90">
        <f t="shared" si="27"/>
        <v>4.2053500977260586E-2</v>
      </c>
      <c r="R42" s="90">
        <f t="shared" si="28"/>
        <v>2.7449559802177684E-2</v>
      </c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</row>
    <row r="43" spans="1:64" x14ac:dyDescent="0.25">
      <c r="A43" s="74">
        <v>16</v>
      </c>
      <c r="B43" s="75">
        <v>12.969999999999999</v>
      </c>
      <c r="C43" s="75">
        <v>3.26125</v>
      </c>
      <c r="D43" s="75">
        <v>4.1557500000000003</v>
      </c>
      <c r="E43" s="75">
        <v>5.0075000000000003</v>
      </c>
      <c r="F43" s="75">
        <v>4.8044999999999991</v>
      </c>
      <c r="G43" s="74">
        <f t="shared" si="29"/>
        <v>35.150000000000006</v>
      </c>
      <c r="H43" s="90">
        <v>0.25311394008771654</v>
      </c>
      <c r="I43" s="90">
        <v>0.25084573612747424</v>
      </c>
      <c r="J43" s="90">
        <v>0.52242407741858776</v>
      </c>
      <c r="K43" s="90">
        <v>0.29944559884337252</v>
      </c>
      <c r="L43" s="90">
        <v>0.43839137765244524</v>
      </c>
      <c r="M43" s="81"/>
      <c r="N43" s="90">
        <f t="shared" si="30"/>
        <v>0.14613540144528997</v>
      </c>
      <c r="O43" s="90">
        <f t="shared" si="25"/>
        <v>0.14482585327826708</v>
      </c>
      <c r="P43" s="90">
        <f t="shared" si="26"/>
        <v>0.30162168172876358</v>
      </c>
      <c r="Q43" s="90">
        <f t="shared" si="27"/>
        <v>0.17288499709986982</v>
      </c>
      <c r="R43" s="90">
        <f t="shared" si="28"/>
        <v>0.25310537989805015</v>
      </c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</row>
    <row r="44" spans="1:64" x14ac:dyDescent="0.25">
      <c r="A44" s="74">
        <v>20</v>
      </c>
      <c r="B44" s="75">
        <v>18.260000000000002</v>
      </c>
      <c r="C44" s="75">
        <v>18.462499999999999</v>
      </c>
      <c r="D44" s="75">
        <v>18.824999999999996</v>
      </c>
      <c r="E44" s="75">
        <v>16.442500000000003</v>
      </c>
      <c r="F44" s="75">
        <v>7.4240000000000004</v>
      </c>
      <c r="G44" s="74">
        <f t="shared" si="29"/>
        <v>8.7000000000000028</v>
      </c>
      <c r="H44" s="90">
        <v>0.53435319156273531</v>
      </c>
      <c r="I44" s="90">
        <v>0.41812079594305673</v>
      </c>
      <c r="J44" s="90">
        <v>1.1439259882819763</v>
      </c>
      <c r="K44" s="90">
        <v>0.32458948432338103</v>
      </c>
      <c r="L44" s="90">
        <v>1.0823899482164447</v>
      </c>
      <c r="M44" s="81"/>
      <c r="N44" s="90">
        <f t="shared" si="30"/>
        <v>0.30850895899108088</v>
      </c>
      <c r="O44" s="90">
        <f t="shared" si="25"/>
        <v>0.2414021540915044</v>
      </c>
      <c r="P44" s="90">
        <f t="shared" si="26"/>
        <v>0.66044597726760779</v>
      </c>
      <c r="Q44" s="90">
        <f t="shared" si="27"/>
        <v>0.18740182615022585</v>
      </c>
      <c r="R44" s="90">
        <f t="shared" si="28"/>
        <v>0.62491812797090951</v>
      </c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</row>
    <row r="45" spans="1:64" x14ac:dyDescent="0.25">
      <c r="A45" s="74"/>
      <c r="B45" s="74"/>
      <c r="C45" s="74"/>
      <c r="D45" s="74"/>
      <c r="E45" s="74"/>
      <c r="F45" s="74"/>
    </row>
    <row r="46" spans="1:64" x14ac:dyDescent="0.25">
      <c r="A46" s="74"/>
      <c r="B46" s="74" t="s">
        <v>28</v>
      </c>
      <c r="C46" s="74"/>
      <c r="D46" s="74"/>
      <c r="E46" s="74"/>
      <c r="F46" s="74"/>
      <c r="H46" s="86" t="s">
        <v>28</v>
      </c>
      <c r="I46" s="86"/>
      <c r="J46" s="86"/>
      <c r="K46" s="86"/>
      <c r="L46" s="86"/>
      <c r="N46" s="86" t="s">
        <v>28</v>
      </c>
      <c r="O46" s="86"/>
      <c r="P46" s="86"/>
      <c r="Q46" s="86"/>
      <c r="R46" s="86"/>
    </row>
    <row r="47" spans="1:64" x14ac:dyDescent="0.25">
      <c r="A47" s="74"/>
      <c r="B47" s="74">
        <v>16</v>
      </c>
      <c r="C47" s="74">
        <v>24</v>
      </c>
      <c r="D47" s="74">
        <v>32</v>
      </c>
      <c r="E47" s="74">
        <v>40</v>
      </c>
      <c r="F47" s="74">
        <v>48</v>
      </c>
      <c r="H47" s="91">
        <v>16</v>
      </c>
      <c r="I47" s="91">
        <v>24</v>
      </c>
      <c r="J47" s="91">
        <v>32</v>
      </c>
      <c r="K47" s="91">
        <v>40</v>
      </c>
      <c r="L47" s="91">
        <v>48</v>
      </c>
      <c r="N47" s="91">
        <v>16</v>
      </c>
      <c r="O47" s="91">
        <v>24</v>
      </c>
      <c r="P47" s="91">
        <v>32</v>
      </c>
      <c r="Q47" s="91">
        <v>40</v>
      </c>
      <c r="R47" s="91">
        <v>48</v>
      </c>
    </row>
    <row r="48" spans="1:64" x14ac:dyDescent="0.25">
      <c r="A48" s="74">
        <v>0</v>
      </c>
      <c r="B48" s="75">
        <v>1.836125</v>
      </c>
      <c r="C48" s="75">
        <v>2.5211250000000001</v>
      </c>
      <c r="D48" s="75">
        <v>2.9707500000000002</v>
      </c>
      <c r="E48" s="75">
        <v>3.5945</v>
      </c>
      <c r="F48" s="75">
        <v>4.9554999999999998</v>
      </c>
      <c r="H48" s="90">
        <v>0.13746234332839663</v>
      </c>
      <c r="I48" s="90">
        <v>0.22323656174560469</v>
      </c>
      <c r="J48" s="90">
        <v>0.19679367367879805</v>
      </c>
      <c r="K48" s="90">
        <v>0.28887194394748616</v>
      </c>
      <c r="L48" s="90">
        <v>0.57365175266300117</v>
      </c>
      <c r="N48" s="90">
        <f>H48/SQRT(3)</f>
        <v>7.9363920924086562E-2</v>
      </c>
      <c r="O48" s="90">
        <f t="shared" ref="O48:O51" si="31">I48/SQRT(3)</f>
        <v>0.1288856890167914</v>
      </c>
      <c r="P48" s="90">
        <f t="shared" ref="P48:P51" si="32">J48/SQRT(3)</f>
        <v>0.11361888047326943</v>
      </c>
      <c r="Q48" s="90">
        <f t="shared" ref="Q48:Q51" si="33">K48/SQRT(3)</f>
        <v>0.16678029459941163</v>
      </c>
      <c r="R48" s="90">
        <f t="shared" ref="R48:R51" si="34">L48/SQRT(3)</f>
        <v>0.33119799382108434</v>
      </c>
    </row>
    <row r="49" spans="1:18" x14ac:dyDescent="0.25">
      <c r="A49" s="74">
        <v>6</v>
      </c>
      <c r="B49" s="75">
        <v>5.1812500000000004</v>
      </c>
      <c r="C49" s="75">
        <v>8.1999999999999993</v>
      </c>
      <c r="D49" s="75">
        <v>10.05875</v>
      </c>
      <c r="E49" s="75">
        <v>11.88875</v>
      </c>
      <c r="F49" s="75">
        <v>14.41375</v>
      </c>
      <c r="H49" s="90">
        <v>0.19197981664747885</v>
      </c>
      <c r="I49" s="90">
        <v>0.39408120990477469</v>
      </c>
      <c r="J49" s="90">
        <v>0.10419332992077592</v>
      </c>
      <c r="K49" s="90">
        <v>0.22731677603435094</v>
      </c>
      <c r="L49" s="90">
        <v>0.87627407242256261</v>
      </c>
      <c r="N49" s="90">
        <f t="shared" ref="N49:N51" si="35">H49/SQRT(3)</f>
        <v>0.11083959882039691</v>
      </c>
      <c r="O49" s="90">
        <f t="shared" si="31"/>
        <v>0.2275228926210951</v>
      </c>
      <c r="P49" s="90">
        <f t="shared" si="32"/>
        <v>6.0156047077523464E-2</v>
      </c>
      <c r="Q49" s="90">
        <f t="shared" si="33"/>
        <v>0.13124140183475039</v>
      </c>
      <c r="R49" s="90">
        <f t="shared" si="34"/>
        <v>0.50591707159705612</v>
      </c>
    </row>
    <row r="50" spans="1:18" x14ac:dyDescent="0.25">
      <c r="A50" s="74">
        <v>16</v>
      </c>
      <c r="B50" s="75">
        <v>20.942500000000003</v>
      </c>
      <c r="C50" s="75">
        <v>27.375</v>
      </c>
      <c r="D50" s="75">
        <v>35.450000000000003</v>
      </c>
      <c r="E50" s="75">
        <v>41.8825</v>
      </c>
      <c r="F50" s="75">
        <v>45.197500000000005</v>
      </c>
      <c r="H50" s="90">
        <v>0.72706602176132817</v>
      </c>
      <c r="I50" s="90">
        <v>1.3897361859959934</v>
      </c>
      <c r="J50" s="90">
        <v>2.953619248763601</v>
      </c>
      <c r="K50" s="90">
        <v>2.2488719394397858</v>
      </c>
      <c r="L50" s="90">
        <v>3.0078716173843167</v>
      </c>
      <c r="N50" s="90">
        <f t="shared" si="35"/>
        <v>0.41977176338253314</v>
      </c>
      <c r="O50" s="90">
        <f t="shared" si="31"/>
        <v>0.80236456108735066</v>
      </c>
      <c r="P50" s="90">
        <f t="shared" si="32"/>
        <v>1.7052728683573253</v>
      </c>
      <c r="Q50" s="90">
        <f t="shared" si="33"/>
        <v>1.2983868196085562</v>
      </c>
      <c r="R50" s="90">
        <f t="shared" si="34"/>
        <v>1.7365954879846703</v>
      </c>
    </row>
    <row r="51" spans="1:18" x14ac:dyDescent="0.25">
      <c r="A51" s="74">
        <v>20</v>
      </c>
      <c r="B51" s="75">
        <v>30.497500000000002</v>
      </c>
      <c r="C51" s="75">
        <v>30.987500000000001</v>
      </c>
      <c r="D51" s="75">
        <v>32.085000000000008</v>
      </c>
      <c r="E51" s="75">
        <v>35.172499999999999</v>
      </c>
      <c r="F51" s="75">
        <v>50.352499999999999</v>
      </c>
      <c r="H51" s="90">
        <v>1.4223308335263671</v>
      </c>
      <c r="I51" s="90">
        <v>0.71616455278559754</v>
      </c>
      <c r="J51" s="90">
        <v>2.0174819288738637</v>
      </c>
      <c r="K51" s="90">
        <v>0.87511427825158827</v>
      </c>
      <c r="L51" s="90">
        <v>1.0081129235689832</v>
      </c>
      <c r="N51" s="90">
        <f t="shared" si="35"/>
        <v>0.82118308961315289</v>
      </c>
      <c r="O51" s="90">
        <f t="shared" si="31"/>
        <v>0.4134777973348327</v>
      </c>
      <c r="P51" s="90">
        <f t="shared" si="32"/>
        <v>1.1647937347205306</v>
      </c>
      <c r="Q51" s="90">
        <f t="shared" si="33"/>
        <v>0.50524746412023958</v>
      </c>
      <c r="R51" s="90">
        <f t="shared" si="34"/>
        <v>0.58203426779609313</v>
      </c>
    </row>
    <row r="52" spans="1:18" x14ac:dyDescent="0.25">
      <c r="A52" s="74"/>
      <c r="B52" s="74"/>
      <c r="C52" s="74"/>
      <c r="D52" s="74"/>
      <c r="E52" s="74"/>
      <c r="F52" s="74"/>
    </row>
    <row r="53" spans="1:18" x14ac:dyDescent="0.25">
      <c r="A53" s="74"/>
      <c r="B53" s="74" t="s">
        <v>30</v>
      </c>
      <c r="C53" s="74"/>
      <c r="D53" s="74"/>
      <c r="E53" s="74"/>
      <c r="F53" s="74"/>
      <c r="H53" s="86" t="s">
        <v>30</v>
      </c>
      <c r="I53" s="86"/>
      <c r="J53" s="86"/>
      <c r="K53" s="86"/>
      <c r="L53" s="86"/>
      <c r="N53" s="86" t="s">
        <v>30</v>
      </c>
      <c r="O53" s="86"/>
      <c r="P53" s="86"/>
      <c r="Q53" s="86"/>
      <c r="R53" s="86"/>
    </row>
    <row r="54" spans="1:18" x14ac:dyDescent="0.25">
      <c r="A54" s="107">
        <v>27</v>
      </c>
      <c r="B54" s="74">
        <v>16</v>
      </c>
      <c r="C54" s="74">
        <v>24</v>
      </c>
      <c r="D54" s="74">
        <v>32</v>
      </c>
      <c r="E54" s="74">
        <v>40</v>
      </c>
      <c r="F54" s="74">
        <v>48</v>
      </c>
      <c r="H54" s="91">
        <v>16</v>
      </c>
      <c r="I54" s="91">
        <v>24</v>
      </c>
      <c r="J54" s="91">
        <v>32</v>
      </c>
      <c r="K54" s="91">
        <v>40</v>
      </c>
      <c r="L54" s="91">
        <v>48</v>
      </c>
      <c r="N54" s="91">
        <v>16</v>
      </c>
      <c r="O54" s="91">
        <v>24</v>
      </c>
      <c r="P54" s="91">
        <v>32</v>
      </c>
      <c r="Q54" s="91">
        <v>40</v>
      </c>
      <c r="R54" s="91">
        <v>48</v>
      </c>
    </row>
    <row r="55" spans="1:18" x14ac:dyDescent="0.25">
      <c r="A55" s="74">
        <v>0</v>
      </c>
      <c r="B55" s="75">
        <v>36.664999999999999</v>
      </c>
      <c r="C55" s="75">
        <v>39.4925</v>
      </c>
      <c r="D55" s="75">
        <v>45.662499999999994</v>
      </c>
      <c r="E55" s="75">
        <v>55.157499999999999</v>
      </c>
      <c r="F55" s="75">
        <v>62.887500000000003</v>
      </c>
      <c r="G55" s="110">
        <f>F55/A54</f>
        <v>2.3291666666666666</v>
      </c>
      <c r="H55" s="90">
        <v>4.3929830411691873</v>
      </c>
      <c r="I55" s="90">
        <v>3.8882933274124478</v>
      </c>
      <c r="J55" s="90">
        <v>4.1443726907700107</v>
      </c>
      <c r="K55" s="90">
        <v>2.620907921567059</v>
      </c>
      <c r="L55" s="90">
        <v>4.1470099670324263</v>
      </c>
      <c r="N55" s="90">
        <f>H55/SQRT(3)</f>
        <v>2.5362899413644913</v>
      </c>
      <c r="O55" s="90">
        <f t="shared" ref="O55:O58" si="36">I55/SQRT(3)</f>
        <v>2.2449071992698024</v>
      </c>
      <c r="P55" s="90">
        <f t="shared" ref="P55:P58" si="37">J55/SQRT(3)</f>
        <v>2.3927546886381994</v>
      </c>
      <c r="Q55" s="90">
        <f t="shared" ref="Q55:Q58" si="38">K55/SQRT(3)</f>
        <v>1.5131818940379642</v>
      </c>
      <c r="R55" s="90">
        <f t="shared" ref="R55:R58" si="39">L55/SQRT(3)</f>
        <v>2.3942773207982326</v>
      </c>
    </row>
    <row r="56" spans="1:18" x14ac:dyDescent="0.25">
      <c r="A56" s="74">
        <v>6</v>
      </c>
      <c r="B56" s="75">
        <v>226.89999999999998</v>
      </c>
      <c r="C56" s="75">
        <v>232.92499999999998</v>
      </c>
      <c r="D56" s="75">
        <v>266.5</v>
      </c>
      <c r="E56" s="75">
        <v>264.77499999999998</v>
      </c>
      <c r="F56" s="75">
        <v>301.77500000000003</v>
      </c>
      <c r="G56" s="110">
        <f>B56/A54</f>
        <v>8.4037037037037035</v>
      </c>
      <c r="H56" s="90">
        <v>9.3658955791745377</v>
      </c>
      <c r="I56" s="90">
        <v>13.960987309881048</v>
      </c>
      <c r="J56" s="90">
        <v>25.004132991700896</v>
      </c>
      <c r="K56" s="90">
        <v>12.77350774063393</v>
      </c>
      <c r="L56" s="90">
        <v>12.470331457769532</v>
      </c>
      <c r="N56" s="90">
        <f t="shared" ref="N56:N58" si="40">H56/SQRT(3)</f>
        <v>5.4074023338383457</v>
      </c>
      <c r="O56" s="90">
        <f t="shared" si="36"/>
        <v>8.060379781512772</v>
      </c>
      <c r="P56" s="90">
        <f t="shared" si="37"/>
        <v>14.436142913611716</v>
      </c>
      <c r="Q56" s="90">
        <f t="shared" si="38"/>
        <v>7.3747881325507683</v>
      </c>
      <c r="R56" s="90">
        <f t="shared" si="39"/>
        <v>7.1997492240270979</v>
      </c>
    </row>
    <row r="57" spans="1:18" x14ac:dyDescent="0.25">
      <c r="A57" s="74">
        <v>16</v>
      </c>
      <c r="B57" s="75">
        <v>4846.5</v>
      </c>
      <c r="C57" s="75">
        <v>4767.25</v>
      </c>
      <c r="D57" s="75">
        <v>4608.5</v>
      </c>
      <c r="E57" s="75">
        <v>4542.5</v>
      </c>
      <c r="F57" s="75">
        <v>4983.25</v>
      </c>
      <c r="G57" s="110">
        <f>B57/A54</f>
        <v>179.5</v>
      </c>
      <c r="H57" s="90">
        <v>105.95753866525968</v>
      </c>
      <c r="I57" s="90">
        <v>322.84193758969212</v>
      </c>
      <c r="J57" s="90">
        <v>147.54547321645171</v>
      </c>
      <c r="K57" s="90">
        <v>232.46290026582736</v>
      </c>
      <c r="L57" s="90">
        <v>145.66714340120311</v>
      </c>
      <c r="N57" s="90">
        <f t="shared" si="40"/>
        <v>61.17461347105786</v>
      </c>
      <c r="O57" s="90">
        <f t="shared" si="36"/>
        <v>186.39287957310913</v>
      </c>
      <c r="P57" s="90">
        <f t="shared" si="37"/>
        <v>85.185418679229116</v>
      </c>
      <c r="Q57" s="90">
        <f t="shared" si="38"/>
        <v>134.21251804507656</v>
      </c>
      <c r="R57" s="90">
        <f t="shared" si="39"/>
        <v>84.10096445476843</v>
      </c>
    </row>
    <row r="58" spans="1:18" ht="15.75" thickBot="1" x14ac:dyDescent="0.3">
      <c r="A58" s="74">
        <v>20</v>
      </c>
      <c r="B58" s="75">
        <v>5670</v>
      </c>
      <c r="C58" s="75">
        <v>5996</v>
      </c>
      <c r="D58" s="75">
        <v>5483.25</v>
      </c>
      <c r="E58" s="75">
        <v>5582.5</v>
      </c>
      <c r="F58" s="75">
        <v>6493.25</v>
      </c>
      <c r="G58" s="110">
        <f>B58/A54</f>
        <v>210</v>
      </c>
      <c r="H58" s="90">
        <v>800.5085883361902</v>
      </c>
      <c r="I58" s="90">
        <v>2038.789346646681</v>
      </c>
      <c r="J58" s="90">
        <v>1028.8428370423412</v>
      </c>
      <c r="K58" s="90">
        <v>786.00190839462982</v>
      </c>
      <c r="L58" s="90">
        <v>498.51069864815003</v>
      </c>
      <c r="N58" s="90">
        <f t="shared" si="40"/>
        <v>462.17384896450676</v>
      </c>
      <c r="O58" s="90">
        <f t="shared" si="36"/>
        <v>1177.0955781074026</v>
      </c>
      <c r="P58" s="90">
        <f t="shared" si="37"/>
        <v>594.00268892021404</v>
      </c>
      <c r="Q58" s="90">
        <f t="shared" si="38"/>
        <v>453.79841339519913</v>
      </c>
      <c r="R58" s="90">
        <f t="shared" si="39"/>
        <v>287.81528605841783</v>
      </c>
    </row>
    <row r="59" spans="1:18" ht="15.75" thickBot="1" x14ac:dyDescent="0.3">
      <c r="A59" s="112" t="s">
        <v>71</v>
      </c>
      <c r="B59" s="113">
        <f>B58/B55</f>
        <v>154.64339288149461</v>
      </c>
      <c r="C59" s="113">
        <f t="shared" ref="C59:F59" si="41">C58/C55</f>
        <v>151.82629613217699</v>
      </c>
      <c r="D59" s="113">
        <f t="shared" si="41"/>
        <v>120.08212428141255</v>
      </c>
      <c r="E59" s="113">
        <f t="shared" si="41"/>
        <v>101.21017087431447</v>
      </c>
      <c r="F59" s="113">
        <f t="shared" si="41"/>
        <v>103.25183860067581</v>
      </c>
      <c r="G59" s="114">
        <f>AVERAGE(B59:F59)</f>
        <v>126.20276455401488</v>
      </c>
    </row>
    <row r="60" spans="1:18" x14ac:dyDescent="0.25">
      <c r="A60" s="74"/>
      <c r="B60" s="74" t="s">
        <v>29</v>
      </c>
      <c r="C60" s="74"/>
      <c r="D60" s="74"/>
      <c r="E60" s="74"/>
      <c r="F60" s="74"/>
      <c r="H60" s="86" t="s">
        <v>29</v>
      </c>
      <c r="I60" s="86"/>
      <c r="J60" s="86"/>
      <c r="K60" s="86"/>
      <c r="L60" s="86"/>
      <c r="N60" s="86" t="s">
        <v>29</v>
      </c>
      <c r="O60" s="86"/>
      <c r="P60" s="86"/>
      <c r="Q60" s="86"/>
      <c r="R60" s="86"/>
    </row>
    <row r="61" spans="1:18" x14ac:dyDescent="0.25">
      <c r="A61" s="107">
        <v>2.4</v>
      </c>
      <c r="B61" s="74">
        <v>16</v>
      </c>
      <c r="C61" s="74">
        <v>24</v>
      </c>
      <c r="D61" s="74">
        <v>32</v>
      </c>
      <c r="E61" s="74">
        <v>40</v>
      </c>
      <c r="F61" s="74">
        <v>48</v>
      </c>
      <c r="H61" s="91">
        <v>16</v>
      </c>
      <c r="I61" s="91">
        <v>24</v>
      </c>
      <c r="J61" s="91">
        <v>32</v>
      </c>
      <c r="K61" s="91">
        <v>40</v>
      </c>
      <c r="L61" s="91">
        <v>48</v>
      </c>
      <c r="N61" s="91">
        <v>16</v>
      </c>
      <c r="O61" s="91">
        <v>24</v>
      </c>
      <c r="P61" s="91">
        <v>32</v>
      </c>
      <c r="Q61" s="91">
        <v>40</v>
      </c>
      <c r="R61" s="91">
        <v>48</v>
      </c>
    </row>
    <row r="62" spans="1:18" x14ac:dyDescent="0.25">
      <c r="A62" s="74">
        <v>0</v>
      </c>
      <c r="B62" s="75">
        <v>3.4951249999999994</v>
      </c>
      <c r="C62" s="75">
        <v>5.5756249999999996</v>
      </c>
      <c r="D62" s="75">
        <v>6.1226250000000011</v>
      </c>
      <c r="E62" s="75">
        <v>7.3445000000000009</v>
      </c>
      <c r="F62" s="75">
        <v>7.417654999999999</v>
      </c>
      <c r="G62" s="110">
        <f>F62/A61</f>
        <v>3.090689583333333</v>
      </c>
      <c r="H62" s="90">
        <v>0.71736966005447245</v>
      </c>
      <c r="I62" s="90">
        <v>0.45585311504913334</v>
      </c>
      <c r="J62" s="90">
        <v>0.99680542860680788</v>
      </c>
      <c r="K62" s="90">
        <v>0.30526027146245577</v>
      </c>
      <c r="L62" s="90">
        <v>1.0673300845724021</v>
      </c>
      <c r="N62" s="90">
        <f>H62/SQRT(3)</f>
        <v>0.41417356634092001</v>
      </c>
      <c r="O62" s="90">
        <f t="shared" ref="O62:O65" si="42">I62/SQRT(3)</f>
        <v>0.26318691868454658</v>
      </c>
      <c r="P62" s="90">
        <f t="shared" ref="P62:P65" si="43">J62/SQRT(3)</f>
        <v>0.5755058825358208</v>
      </c>
      <c r="Q62" s="90">
        <f t="shared" ref="Q62:Q65" si="44">K62/SQRT(3)</f>
        <v>0.17624209990174708</v>
      </c>
      <c r="R62" s="90">
        <f t="shared" ref="R62:R65" si="45">L62/SQRT(3)</f>
        <v>0.61622331164206245</v>
      </c>
    </row>
    <row r="63" spans="1:18" x14ac:dyDescent="0.25">
      <c r="A63" s="74">
        <v>6</v>
      </c>
      <c r="B63" s="75">
        <v>18.339525000000002</v>
      </c>
      <c r="C63" s="75">
        <v>15.822056604803496</v>
      </c>
      <c r="D63" s="75">
        <v>16.397665065502188</v>
      </c>
      <c r="E63" s="75">
        <v>18.031415174672492</v>
      </c>
      <c r="F63" s="75">
        <v>21.459230131004372</v>
      </c>
      <c r="G63" s="110">
        <f>F63/A61</f>
        <v>8.9413458879184891</v>
      </c>
      <c r="H63" s="90">
        <v>1.3622765177574336</v>
      </c>
      <c r="I63" s="90">
        <v>3.4932556484818864</v>
      </c>
      <c r="J63" s="90">
        <v>2.4485443262835855</v>
      </c>
      <c r="K63" s="90">
        <v>1.4012483600691275</v>
      </c>
      <c r="L63" s="90">
        <v>2.2098945026021219</v>
      </c>
      <c r="N63" s="90">
        <f t="shared" ref="N63:N65" si="46">H63/SQRT(3)</f>
        <v>0.78651071423796037</v>
      </c>
      <c r="O63" s="90">
        <f t="shared" si="42"/>
        <v>2.0168320889991977</v>
      </c>
      <c r="P63" s="90">
        <f t="shared" si="43"/>
        <v>1.413667725902559</v>
      </c>
      <c r="Q63" s="90">
        <f t="shared" si="44"/>
        <v>0.80901111788743241</v>
      </c>
      <c r="R63" s="90">
        <f t="shared" si="45"/>
        <v>1.2758831859580093</v>
      </c>
    </row>
    <row r="64" spans="1:18" x14ac:dyDescent="0.25">
      <c r="A64" s="74">
        <v>16</v>
      </c>
      <c r="B64" s="75">
        <v>338.28750000000002</v>
      </c>
      <c r="C64" s="75">
        <v>323.36374999999998</v>
      </c>
      <c r="D64" s="75">
        <v>340.49424999999997</v>
      </c>
      <c r="E64" s="75">
        <v>367.31</v>
      </c>
      <c r="F64" s="75">
        <v>335.39799999999997</v>
      </c>
      <c r="G64" s="110">
        <f>F64/A61</f>
        <v>139.74916666666667</v>
      </c>
      <c r="H64" s="90">
        <v>51.234325326548735</v>
      </c>
      <c r="I64" s="90">
        <v>22.443548447530983</v>
      </c>
      <c r="J64" s="90">
        <v>13.420069557074516</v>
      </c>
      <c r="K64" s="90">
        <v>41.393622729433083</v>
      </c>
      <c r="L64" s="90">
        <v>26.241937212536346</v>
      </c>
      <c r="N64" s="90">
        <f t="shared" si="46"/>
        <v>29.580151519031773</v>
      </c>
      <c r="O64" s="90">
        <f t="shared" si="42"/>
        <v>12.957788737752422</v>
      </c>
      <c r="P64" s="90">
        <f t="shared" si="43"/>
        <v>7.748080771320474</v>
      </c>
      <c r="Q64" s="90">
        <f t="shared" si="44"/>
        <v>23.898619225572002</v>
      </c>
      <c r="R64" s="90">
        <f t="shared" si="45"/>
        <v>15.150789513715118</v>
      </c>
    </row>
    <row r="65" spans="1:18" ht="15.75" thickBot="1" x14ac:dyDescent="0.3">
      <c r="A65" s="74">
        <v>20</v>
      </c>
      <c r="B65" s="75">
        <v>440.59249999999997</v>
      </c>
      <c r="C65" s="75">
        <v>490.75</v>
      </c>
      <c r="D65" s="75">
        <v>542.76499999999999</v>
      </c>
      <c r="E65" s="75">
        <v>462.76</v>
      </c>
      <c r="F65" s="75">
        <v>536.19849999999997</v>
      </c>
      <c r="G65" s="110">
        <f>F65/A61</f>
        <v>223.41604166666667</v>
      </c>
      <c r="H65" s="90">
        <v>37.300407839593952</v>
      </c>
      <c r="I65" s="90">
        <v>57.061256558193357</v>
      </c>
      <c r="J65" s="90">
        <v>73.61312767887739</v>
      </c>
      <c r="K65" s="90">
        <v>185.82697992128789</v>
      </c>
      <c r="L65" s="90">
        <v>97.605495574446849</v>
      </c>
      <c r="N65" s="90">
        <f t="shared" si="46"/>
        <v>21.535400507072396</v>
      </c>
      <c r="O65" s="90">
        <f t="shared" si="42"/>
        <v>32.944331834171237</v>
      </c>
      <c r="P65" s="90">
        <f t="shared" si="43"/>
        <v>42.500559081290156</v>
      </c>
      <c r="Q65" s="90">
        <f t="shared" si="44"/>
        <v>107.28725688025075</v>
      </c>
      <c r="R65" s="90">
        <f t="shared" si="45"/>
        <v>56.352559144293714</v>
      </c>
    </row>
    <row r="66" spans="1:18" ht="15.75" thickBot="1" x14ac:dyDescent="0.3">
      <c r="A66" s="112" t="s">
        <v>71</v>
      </c>
      <c r="B66" s="113">
        <f>B65/B62</f>
        <v>126.0591538213941</v>
      </c>
      <c r="C66" s="113">
        <f t="shared" ref="C66:E66" si="47">C65/C62</f>
        <v>88.017038448604424</v>
      </c>
      <c r="D66" s="113">
        <f t="shared" si="47"/>
        <v>88.649068005961482</v>
      </c>
      <c r="E66" s="113">
        <f t="shared" si="47"/>
        <v>63.007692831370406</v>
      </c>
      <c r="F66" s="113">
        <f>F65/F62</f>
        <v>72.286794141814369</v>
      </c>
      <c r="G66" s="114">
        <f>AVERAGE(B66:F66)</f>
        <v>87.60394944982896</v>
      </c>
    </row>
    <row r="67" spans="1:18" x14ac:dyDescent="0.25">
      <c r="A67" s="74"/>
      <c r="B67" s="76" t="s">
        <v>31</v>
      </c>
      <c r="C67" s="76"/>
      <c r="D67" s="76"/>
      <c r="E67" s="76"/>
      <c r="F67" s="76"/>
      <c r="H67" s="86" t="s">
        <v>31</v>
      </c>
      <c r="I67" s="86"/>
      <c r="J67" s="86"/>
      <c r="K67" s="86"/>
      <c r="L67" s="86"/>
      <c r="N67" s="86" t="s">
        <v>31</v>
      </c>
      <c r="O67" s="86"/>
      <c r="P67" s="86"/>
      <c r="Q67" s="86"/>
      <c r="R67" s="86"/>
    </row>
    <row r="68" spans="1:18" x14ac:dyDescent="0.25">
      <c r="A68" s="74"/>
      <c r="B68" s="76">
        <v>16</v>
      </c>
      <c r="C68" s="76">
        <v>24</v>
      </c>
      <c r="D68" s="76">
        <v>32</v>
      </c>
      <c r="E68" s="76">
        <v>40</v>
      </c>
      <c r="F68" s="76">
        <v>48</v>
      </c>
      <c r="H68" s="91">
        <v>16</v>
      </c>
      <c r="I68" s="91">
        <v>24</v>
      </c>
      <c r="J68" s="91">
        <v>32</v>
      </c>
      <c r="K68" s="91">
        <v>40</v>
      </c>
      <c r="L68" s="91">
        <v>48</v>
      </c>
      <c r="N68" s="91">
        <v>16</v>
      </c>
      <c r="O68" s="91">
        <v>24</v>
      </c>
      <c r="P68" s="91">
        <v>32</v>
      </c>
      <c r="Q68" s="91">
        <v>40</v>
      </c>
      <c r="R68" s="91">
        <v>48</v>
      </c>
    </row>
    <row r="69" spans="1:18" x14ac:dyDescent="0.25">
      <c r="A69" s="74">
        <v>0</v>
      </c>
      <c r="B69" s="77">
        <v>4.99</v>
      </c>
      <c r="C69" s="77">
        <v>5.8949999999999996</v>
      </c>
      <c r="D69" s="77">
        <v>6.4249999999999998</v>
      </c>
      <c r="E69" s="77">
        <v>6.4</v>
      </c>
      <c r="F69" s="77">
        <v>6.3650000000000002</v>
      </c>
      <c r="G69" s="75">
        <f>F69-B69</f>
        <v>1.375</v>
      </c>
      <c r="H69" s="90">
        <v>2.5819888974777754E-2</v>
      </c>
      <c r="I69" s="90">
        <v>0.11474609652039565</v>
      </c>
      <c r="J69" s="90">
        <v>4.4347115652262098E-2</v>
      </c>
      <c r="K69" s="90">
        <v>4.8989794855606478E-2</v>
      </c>
      <c r="L69" s="90">
        <v>8.0622577482972343E-2</v>
      </c>
      <c r="N69" s="90">
        <f>H69/SQRT(3)</f>
        <v>1.4907119850034187E-2</v>
      </c>
      <c r="O69" s="90">
        <f t="shared" ref="O69:O72" si="48">I69/SQRT(3)</f>
        <v>6.6248689714509215E-2</v>
      </c>
      <c r="P69" s="90">
        <f t="shared" ref="P69:P72" si="49">J69/SQRT(3)</f>
        <v>2.560381915961699E-2</v>
      </c>
      <c r="Q69" s="90">
        <f t="shared" ref="Q69:Q72" si="50">K69/SQRT(3)</f>
        <v>2.8284271247428945E-2</v>
      </c>
      <c r="R69" s="90">
        <f t="shared" ref="R69:R72" si="51">L69/SQRT(3)</f>
        <v>4.6547466812555546E-2</v>
      </c>
    </row>
    <row r="70" spans="1:18" x14ac:dyDescent="0.25">
      <c r="A70" s="74">
        <v>6</v>
      </c>
      <c r="B70" s="77">
        <v>4.4450000000000003</v>
      </c>
      <c r="C70" s="77">
        <v>5.22</v>
      </c>
      <c r="D70" s="77">
        <v>5.66</v>
      </c>
      <c r="E70" s="77">
        <v>5.6750000000000007</v>
      </c>
      <c r="F70" s="77">
        <v>5.7350000000000003</v>
      </c>
      <c r="G70" s="75">
        <f t="shared" ref="G70:G72" si="52">F70-B70</f>
        <v>1.29</v>
      </c>
      <c r="H70" s="90">
        <v>4.9999999999929892E-2</v>
      </c>
      <c r="I70" s="90">
        <v>9.9331096171702923E-2</v>
      </c>
      <c r="J70" s="90">
        <v>5.416025603084329E-2</v>
      </c>
      <c r="K70" s="90">
        <v>5.9721576223856543E-2</v>
      </c>
      <c r="L70" s="90">
        <v>9.2915732431788495E-2</v>
      </c>
      <c r="N70" s="90">
        <f t="shared" ref="N70:N72" si="53">H70/SQRT(3)</f>
        <v>2.8867513459440813E-2</v>
      </c>
      <c r="O70" s="90">
        <f t="shared" si="48"/>
        <v>5.7348835113633291E-2</v>
      </c>
      <c r="P70" s="90">
        <f t="shared" si="49"/>
        <v>3.1269438398786431E-2</v>
      </c>
      <c r="Q70" s="90">
        <f t="shared" si="50"/>
        <v>3.4480268109272329E-2</v>
      </c>
      <c r="R70" s="90">
        <f t="shared" si="51"/>
        <v>5.3644923131444332E-2</v>
      </c>
    </row>
    <row r="71" spans="1:18" x14ac:dyDescent="0.25">
      <c r="A71" s="74">
        <v>16</v>
      </c>
      <c r="B71" s="77">
        <v>5.37</v>
      </c>
      <c r="C71" s="77">
        <v>6.0200000000000005</v>
      </c>
      <c r="D71" s="77">
        <v>6.1899999999999995</v>
      </c>
      <c r="E71" s="77">
        <v>6.25</v>
      </c>
      <c r="F71" s="77">
        <v>6.4450000000000003</v>
      </c>
      <c r="G71" s="75">
        <f t="shared" si="52"/>
        <v>1.0750000000000002</v>
      </c>
      <c r="H71" s="90">
        <v>0.10132456102380323</v>
      </c>
      <c r="I71" s="90">
        <v>0.16329931618552895</v>
      </c>
      <c r="J71" s="90">
        <v>0.11135528725666211</v>
      </c>
      <c r="K71" s="90">
        <v>3.4641016151405551E-2</v>
      </c>
      <c r="L71" s="90">
        <v>0.21377558326430027</v>
      </c>
      <c r="N71" s="90">
        <f t="shared" si="53"/>
        <v>5.8499762582613461E-2</v>
      </c>
      <c r="O71" s="90">
        <f t="shared" si="48"/>
        <v>9.4280904158196954E-2</v>
      </c>
      <c r="P71" s="90">
        <f t="shared" si="49"/>
        <v>6.4291005073321972E-2</v>
      </c>
      <c r="Q71" s="90">
        <f t="shared" si="50"/>
        <v>2.0000000000016172E-2</v>
      </c>
      <c r="R71" s="90">
        <f t="shared" si="51"/>
        <v>0.12342339054381302</v>
      </c>
    </row>
    <row r="72" spans="1:18" x14ac:dyDescent="0.25">
      <c r="A72" s="74">
        <v>20</v>
      </c>
      <c r="B72" s="77">
        <v>5.8250000000000002</v>
      </c>
      <c r="C72" s="77">
        <v>5.9749999999999996</v>
      </c>
      <c r="D72" s="77">
        <v>6.0850000000000009</v>
      </c>
      <c r="E72" s="77">
        <v>6.1449999999999996</v>
      </c>
      <c r="F72" s="77">
        <v>6.375</v>
      </c>
      <c r="G72" s="75">
        <f t="shared" si="52"/>
        <v>0.54999999999999982</v>
      </c>
      <c r="H72" s="90">
        <v>0.20808652046686457</v>
      </c>
      <c r="I72" s="90">
        <v>9.5742710775639742E-2</v>
      </c>
      <c r="J72" s="90">
        <v>9.8488578017912415E-2</v>
      </c>
      <c r="K72" s="90">
        <v>0.1526433752247264</v>
      </c>
      <c r="L72" s="90">
        <v>5.0000000000072001E-2</v>
      </c>
      <c r="N72" s="90">
        <f t="shared" si="53"/>
        <v>0.12013880860627683</v>
      </c>
      <c r="O72" s="90">
        <f t="shared" si="48"/>
        <v>5.5277079839260092E-2</v>
      </c>
      <c r="P72" s="90">
        <f t="shared" si="49"/>
        <v>5.6862407030745195E-2</v>
      </c>
      <c r="Q72" s="90">
        <f t="shared" si="50"/>
        <v>8.8128693776008848E-2</v>
      </c>
      <c r="R72" s="90">
        <f t="shared" si="51"/>
        <v>2.8867513459522858E-2</v>
      </c>
    </row>
    <row r="73" spans="1:18" x14ac:dyDescent="0.25">
      <c r="G73" s="75">
        <f>AVERAGE(F69:F72)</f>
        <v>6.23</v>
      </c>
    </row>
    <row r="74" spans="1:18" x14ac:dyDescent="0.25">
      <c r="A74" s="111" t="s">
        <v>72</v>
      </c>
      <c r="B74" s="111">
        <f>B55/B55</f>
        <v>1</v>
      </c>
      <c r="C74" s="111">
        <f>C55/B55</f>
        <v>1.0771171416882586</v>
      </c>
      <c r="D74" s="111">
        <f>D55/B55</f>
        <v>1.2453975180690031</v>
      </c>
      <c r="E74" s="111">
        <f>E55/B55</f>
        <v>1.5043638347197601</v>
      </c>
      <c r="F74" s="111">
        <f>F55/B55</f>
        <v>1.7151915996181646</v>
      </c>
    </row>
    <row r="75" spans="1:18" x14ac:dyDescent="0.25">
      <c r="B75" s="111">
        <f t="shared" ref="B75:B77" si="54">B56/B56</f>
        <v>1</v>
      </c>
      <c r="C75" s="111">
        <f t="shared" ref="C75:C77" si="55">C56/B56</f>
        <v>1.0265535478184222</v>
      </c>
      <c r="D75" s="111">
        <f t="shared" ref="D75:D77" si="56">D56/B56</f>
        <v>1.1745262230057296</v>
      </c>
      <c r="E75" s="111">
        <f t="shared" ref="E75:E77" si="57">E56/B56</f>
        <v>1.1669237549581313</v>
      </c>
      <c r="F75" s="111">
        <f t="shared" ref="F75:F77" si="58">F56/B56</f>
        <v>1.329991185544293</v>
      </c>
    </row>
    <row r="76" spans="1:18" x14ac:dyDescent="0.25">
      <c r="B76" s="111">
        <f t="shared" si="54"/>
        <v>1</v>
      </c>
      <c r="C76" s="111">
        <f t="shared" si="55"/>
        <v>0.98364799339729703</v>
      </c>
      <c r="D76" s="111">
        <f t="shared" si="56"/>
        <v>0.95089239657484781</v>
      </c>
      <c r="E76" s="111">
        <f t="shared" si="57"/>
        <v>0.9372743216754359</v>
      </c>
      <c r="F76" s="111">
        <f t="shared" si="58"/>
        <v>1.0282162385226452</v>
      </c>
    </row>
    <row r="77" spans="1:18" x14ac:dyDescent="0.25">
      <c r="B77" s="111">
        <f t="shared" si="54"/>
        <v>1</v>
      </c>
      <c r="C77" s="111">
        <f t="shared" si="55"/>
        <v>1.0574955908289241</v>
      </c>
      <c r="D77" s="111">
        <f t="shared" si="56"/>
        <v>0.96706349206349207</v>
      </c>
      <c r="E77" s="111">
        <f t="shared" si="57"/>
        <v>0.98456790123456794</v>
      </c>
      <c r="F77" s="111">
        <f t="shared" si="58"/>
        <v>1.1451940035273369</v>
      </c>
    </row>
    <row r="78" spans="1:18" x14ac:dyDescent="0.25">
      <c r="B78" t="s">
        <v>40</v>
      </c>
      <c r="C78" t="s">
        <v>30</v>
      </c>
      <c r="D78" t="s">
        <v>29</v>
      </c>
      <c r="E78" t="s">
        <v>46</v>
      </c>
      <c r="F78" s="74"/>
    </row>
    <row r="79" spans="1:18" x14ac:dyDescent="0.25">
      <c r="A79" s="74">
        <v>0</v>
      </c>
      <c r="B79">
        <v>8187.4197511344864</v>
      </c>
      <c r="C79" s="75">
        <v>36.664999999999999</v>
      </c>
      <c r="D79" s="75">
        <v>3.4951249999999994</v>
      </c>
      <c r="E79" s="75">
        <v>5.3675000000000006</v>
      </c>
      <c r="F79" s="74">
        <f>D79/C79*100</f>
        <v>9.532592390563206</v>
      </c>
      <c r="G79" s="74">
        <f>(C79+D79)/D79</f>
        <v>11.490325810950969</v>
      </c>
      <c r="H79" s="74">
        <f>C79/E79</f>
        <v>6.8309268747088954</v>
      </c>
    </row>
    <row r="80" spans="1:18" x14ac:dyDescent="0.25">
      <c r="A80" s="74">
        <v>6</v>
      </c>
      <c r="B80">
        <v>17452.301242818208</v>
      </c>
      <c r="C80" s="75">
        <v>226.89999999999998</v>
      </c>
      <c r="D80" s="75">
        <v>18.339525000000002</v>
      </c>
      <c r="E80" s="75">
        <v>0.23672499999999999</v>
      </c>
      <c r="F80" s="74">
        <f t="shared" ref="F80:F98" si="59">D80/C80*100</f>
        <v>8.0826465403261363</v>
      </c>
      <c r="G80" s="74">
        <f t="shared" ref="G80:G98" si="60">(C80+D80)/D80</f>
        <v>13.37218521199431</v>
      </c>
      <c r="H80" s="74">
        <f t="shared" ref="H80:H98" si="61">C80/E80</f>
        <v>958.49614531629527</v>
      </c>
    </row>
    <row r="81" spans="1:8" x14ac:dyDescent="0.25">
      <c r="A81" s="74">
        <v>16</v>
      </c>
      <c r="B81">
        <v>15394.128458529243</v>
      </c>
      <c r="C81" s="75">
        <v>4846.5</v>
      </c>
      <c r="D81" s="75">
        <v>338.28750000000002</v>
      </c>
      <c r="E81" s="75">
        <v>12.969999999999999</v>
      </c>
      <c r="F81" s="74">
        <f t="shared" si="59"/>
        <v>6.9800371402042716</v>
      </c>
      <c r="G81" s="74">
        <f t="shared" si="60"/>
        <v>15.326571333555039</v>
      </c>
      <c r="H81" s="74">
        <f t="shared" si="61"/>
        <v>373.67000771010026</v>
      </c>
    </row>
    <row r="82" spans="1:8" x14ac:dyDescent="0.25">
      <c r="A82" s="74">
        <v>20</v>
      </c>
      <c r="B82">
        <v>13536.461556005212</v>
      </c>
      <c r="C82" s="75">
        <v>5670</v>
      </c>
      <c r="D82" s="75">
        <v>440.59249999999997</v>
      </c>
      <c r="E82" s="75">
        <v>18.260000000000002</v>
      </c>
      <c r="F82" s="74">
        <f t="shared" si="59"/>
        <v>7.7705908289241616</v>
      </c>
      <c r="G82" s="74">
        <f t="shared" si="60"/>
        <v>13.869034311750655</v>
      </c>
      <c r="H82" s="74">
        <f t="shared" si="61"/>
        <v>310.51478641840083</v>
      </c>
    </row>
    <row r="83" spans="1:8" x14ac:dyDescent="0.25">
      <c r="A83" s="74">
        <v>0</v>
      </c>
      <c r="B83">
        <v>14611.086071515274</v>
      </c>
      <c r="C83" s="75">
        <v>39.4925</v>
      </c>
      <c r="D83" s="75">
        <v>5.5756249999999996</v>
      </c>
      <c r="E83" s="75">
        <v>3.9020000000000001</v>
      </c>
      <c r="F83" s="74">
        <f t="shared" si="59"/>
        <v>14.118186997531176</v>
      </c>
      <c r="G83" s="74">
        <f t="shared" si="60"/>
        <v>8.0830624369465323</v>
      </c>
      <c r="H83" s="74">
        <f t="shared" si="61"/>
        <v>10.12109174782163</v>
      </c>
    </row>
    <row r="84" spans="1:8" x14ac:dyDescent="0.25">
      <c r="A84" s="74">
        <v>6</v>
      </c>
      <c r="B84">
        <v>34393.041391898041</v>
      </c>
      <c r="C84" s="75">
        <v>232.92499999999998</v>
      </c>
      <c r="D84" s="75">
        <v>15.822056604803496</v>
      </c>
      <c r="E84" s="75">
        <v>0.19233749999999999</v>
      </c>
      <c r="F84" s="74">
        <f t="shared" si="59"/>
        <v>6.7927687473665328</v>
      </c>
      <c r="G84" s="74">
        <f t="shared" si="60"/>
        <v>15.721537523085662</v>
      </c>
      <c r="H84" s="74">
        <f t="shared" si="61"/>
        <v>1211.0222915448105</v>
      </c>
    </row>
    <row r="85" spans="1:8" x14ac:dyDescent="0.25">
      <c r="A85" s="74">
        <v>16</v>
      </c>
      <c r="B85">
        <v>22974.517029968982</v>
      </c>
      <c r="C85" s="75">
        <v>4767.25</v>
      </c>
      <c r="D85" s="75">
        <v>323.36374999999998</v>
      </c>
      <c r="E85" s="75">
        <v>3.26125</v>
      </c>
      <c r="F85" s="74">
        <f t="shared" si="59"/>
        <v>6.7830248046567716</v>
      </c>
      <c r="G85" s="74">
        <f t="shared" si="60"/>
        <v>15.742685288626202</v>
      </c>
      <c r="H85" s="74">
        <f t="shared" si="61"/>
        <v>1461.786124952089</v>
      </c>
    </row>
    <row r="86" spans="1:8" x14ac:dyDescent="0.25">
      <c r="A86" s="74">
        <v>20</v>
      </c>
      <c r="B86">
        <v>11976.385410031558</v>
      </c>
      <c r="C86" s="75">
        <v>5996</v>
      </c>
      <c r="D86" s="75">
        <v>490.75</v>
      </c>
      <c r="E86" s="75">
        <v>18.462499999999999</v>
      </c>
      <c r="F86" s="74">
        <f t="shared" si="59"/>
        <v>8.1846230820547028</v>
      </c>
      <c r="G86" s="74">
        <f t="shared" si="60"/>
        <v>13.218033622007132</v>
      </c>
      <c r="H86" s="74">
        <f t="shared" si="61"/>
        <v>324.76641841570756</v>
      </c>
    </row>
    <row r="87" spans="1:8" x14ac:dyDescent="0.25">
      <c r="A87" s="74">
        <v>0</v>
      </c>
      <c r="B87">
        <v>25494.711469670059</v>
      </c>
      <c r="C87" s="75">
        <v>45.662499999999994</v>
      </c>
      <c r="D87" s="75">
        <v>6.1226250000000011</v>
      </c>
      <c r="E87" s="75">
        <v>4.6741250000000001</v>
      </c>
      <c r="F87" s="74">
        <f t="shared" si="59"/>
        <v>13.408431426225025</v>
      </c>
      <c r="G87" s="74">
        <f t="shared" si="60"/>
        <v>8.4579939160082453</v>
      </c>
      <c r="H87" s="74">
        <f t="shared" si="61"/>
        <v>9.7692081405610658</v>
      </c>
    </row>
    <row r="88" spans="1:8" x14ac:dyDescent="0.25">
      <c r="A88" s="74">
        <v>6</v>
      </c>
      <c r="B88">
        <v>56641.758393054864</v>
      </c>
      <c r="C88" s="75">
        <v>266.5</v>
      </c>
      <c r="D88" s="75">
        <v>16.397665065502188</v>
      </c>
      <c r="E88" s="75">
        <v>0.24554999999999999</v>
      </c>
      <c r="F88" s="74">
        <f t="shared" si="59"/>
        <v>6.1529700058169565</v>
      </c>
      <c r="G88" s="74">
        <f t="shared" si="60"/>
        <v>17.25231390783004</v>
      </c>
      <c r="H88" s="74">
        <f t="shared" si="61"/>
        <v>1085.3186723681531</v>
      </c>
    </row>
    <row r="89" spans="1:8" x14ac:dyDescent="0.25">
      <c r="A89" s="74">
        <v>16</v>
      </c>
      <c r="B89">
        <v>34063.397749347569</v>
      </c>
      <c r="C89" s="75">
        <v>4608.5</v>
      </c>
      <c r="D89" s="75">
        <v>340.49424999999997</v>
      </c>
      <c r="E89" s="75">
        <v>4.1557500000000003</v>
      </c>
      <c r="F89" s="74">
        <f t="shared" si="59"/>
        <v>7.3883964413583598</v>
      </c>
      <c r="G89" s="74">
        <f t="shared" si="60"/>
        <v>14.534736636521762</v>
      </c>
      <c r="H89" s="74">
        <f t="shared" si="61"/>
        <v>1108.945437045058</v>
      </c>
    </row>
    <row r="90" spans="1:8" x14ac:dyDescent="0.25">
      <c r="A90" s="74">
        <v>20</v>
      </c>
      <c r="B90">
        <v>8240.4037994969658</v>
      </c>
      <c r="C90" s="75">
        <v>5483.25</v>
      </c>
      <c r="D90" s="75">
        <v>542.76499999999999</v>
      </c>
      <c r="E90" s="75">
        <v>18.824999999999996</v>
      </c>
      <c r="F90" s="74">
        <f t="shared" si="59"/>
        <v>9.8986002826790678</v>
      </c>
      <c r="G90" s="74">
        <f t="shared" si="60"/>
        <v>11.102438440208932</v>
      </c>
      <c r="H90" s="74">
        <f t="shared" si="61"/>
        <v>291.27490039840643</v>
      </c>
    </row>
    <row r="91" spans="1:8" x14ac:dyDescent="0.25">
      <c r="A91" s="74">
        <v>0</v>
      </c>
      <c r="B91">
        <v>19576.361524241929</v>
      </c>
      <c r="C91" s="75">
        <v>55.157499999999999</v>
      </c>
      <c r="D91" s="75">
        <v>7.3445000000000009</v>
      </c>
      <c r="E91" s="75">
        <v>0.89100000000000001</v>
      </c>
      <c r="F91" s="74">
        <f t="shared" si="59"/>
        <v>13.315505597606855</v>
      </c>
      <c r="G91" s="74">
        <f t="shared" si="60"/>
        <v>8.5100415276737689</v>
      </c>
      <c r="H91" s="74">
        <f t="shared" si="61"/>
        <v>61.905162738496067</v>
      </c>
    </row>
    <row r="92" spans="1:8" x14ac:dyDescent="0.25">
      <c r="A92" s="74">
        <v>6</v>
      </c>
      <c r="B92">
        <v>43653.35171011449</v>
      </c>
      <c r="C92" s="75">
        <v>264.77499999999998</v>
      </c>
      <c r="D92" s="75">
        <v>18.031415174672492</v>
      </c>
      <c r="E92" s="75">
        <v>0.28507499999999997</v>
      </c>
      <c r="F92" s="74">
        <f t="shared" si="59"/>
        <v>6.8100897647710292</v>
      </c>
      <c r="G92" s="74">
        <f t="shared" si="60"/>
        <v>15.684094256334992</v>
      </c>
      <c r="H92" s="74">
        <f t="shared" si="61"/>
        <v>928.79066912216081</v>
      </c>
    </row>
    <row r="93" spans="1:8" x14ac:dyDescent="0.25">
      <c r="A93" s="74">
        <v>16</v>
      </c>
      <c r="B93">
        <v>58629.961936996981</v>
      </c>
      <c r="C93" s="75">
        <v>4542.5</v>
      </c>
      <c r="D93" s="75">
        <v>367.31</v>
      </c>
      <c r="E93" s="75">
        <v>5.0075000000000003</v>
      </c>
      <c r="F93" s="74">
        <f t="shared" si="59"/>
        <v>8.0860759493670891</v>
      </c>
      <c r="G93" s="74">
        <f t="shared" si="60"/>
        <v>13.366938008766438</v>
      </c>
      <c r="H93" s="74">
        <f t="shared" si="61"/>
        <v>907.13929106340481</v>
      </c>
    </row>
    <row r="94" spans="1:8" x14ac:dyDescent="0.25">
      <c r="A94" s="74">
        <v>20</v>
      </c>
      <c r="B94">
        <v>15745.040404840098</v>
      </c>
      <c r="C94" s="75">
        <v>5582.5</v>
      </c>
      <c r="D94" s="75">
        <v>462.76</v>
      </c>
      <c r="E94" s="75">
        <v>16.442500000000003</v>
      </c>
      <c r="F94" s="74">
        <f t="shared" si="59"/>
        <v>8.2894760412001798</v>
      </c>
      <c r="G94" s="74">
        <f t="shared" si="60"/>
        <v>13.06348863341689</v>
      </c>
      <c r="H94" s="74">
        <f t="shared" si="61"/>
        <v>339.51649688307737</v>
      </c>
    </row>
    <row r="95" spans="1:8" x14ac:dyDescent="0.25">
      <c r="A95" s="74">
        <v>0</v>
      </c>
      <c r="B95">
        <v>21140.269764798824</v>
      </c>
      <c r="C95" s="75">
        <v>62.887500000000003</v>
      </c>
      <c r="D95" s="75">
        <v>7.417654999999999</v>
      </c>
      <c r="E95" s="75">
        <v>0.22309500000000002</v>
      </c>
      <c r="F95" s="74">
        <f t="shared" si="59"/>
        <v>11.79511826674617</v>
      </c>
      <c r="G95" s="74">
        <f t="shared" si="60"/>
        <v>9.4780837070475794</v>
      </c>
      <c r="H95" s="74">
        <f t="shared" si="61"/>
        <v>281.88664022053382</v>
      </c>
    </row>
    <row r="96" spans="1:8" x14ac:dyDescent="0.25">
      <c r="A96" s="74">
        <v>6</v>
      </c>
      <c r="B96">
        <v>49329.1347949501</v>
      </c>
      <c r="C96" s="75">
        <v>301.77500000000003</v>
      </c>
      <c r="D96" s="75">
        <v>21.459230131004372</v>
      </c>
      <c r="E96" s="75">
        <v>0.28095000000000003</v>
      </c>
      <c r="F96" s="74">
        <f t="shared" si="59"/>
        <v>7.111003274295209</v>
      </c>
      <c r="G96" s="74">
        <f t="shared" si="60"/>
        <v>15.062713254749733</v>
      </c>
      <c r="H96" s="74">
        <f t="shared" si="61"/>
        <v>1074.1235095212671</v>
      </c>
    </row>
    <row r="97" spans="1:8" x14ac:dyDescent="0.25">
      <c r="A97" s="74">
        <v>16</v>
      </c>
      <c r="B97">
        <v>76753.564263630382</v>
      </c>
      <c r="C97" s="75">
        <v>4983.25</v>
      </c>
      <c r="D97" s="75">
        <v>335.39799999999997</v>
      </c>
      <c r="E97" s="75">
        <v>4.8044999999999991</v>
      </c>
      <c r="F97" s="74">
        <f t="shared" si="59"/>
        <v>6.7305071991170422</v>
      </c>
      <c r="G97" s="74">
        <f t="shared" si="60"/>
        <v>15.857721274426206</v>
      </c>
      <c r="H97" s="74">
        <f t="shared" si="61"/>
        <v>1037.2047039234053</v>
      </c>
    </row>
    <row r="98" spans="1:8" x14ac:dyDescent="0.25">
      <c r="A98" s="74">
        <v>20</v>
      </c>
      <c r="B98">
        <v>39168.032134769943</v>
      </c>
      <c r="C98" s="75">
        <v>6493.25</v>
      </c>
      <c r="D98" s="75">
        <v>536.19849999999997</v>
      </c>
      <c r="E98" s="75">
        <v>7.4240000000000004</v>
      </c>
      <c r="F98" s="74">
        <f t="shared" si="59"/>
        <v>8.2577830824317555</v>
      </c>
      <c r="G98" s="74">
        <f t="shared" si="60"/>
        <v>13.109787699890994</v>
      </c>
      <c r="H98" s="74">
        <f t="shared" si="61"/>
        <v>874.6295797413793</v>
      </c>
    </row>
    <row r="106" spans="1:8" x14ac:dyDescent="0.25">
      <c r="B106" t="s">
        <v>40</v>
      </c>
      <c r="C106" t="s">
        <v>30</v>
      </c>
      <c r="D106" t="s">
        <v>29</v>
      </c>
      <c r="E106" t="s">
        <v>69</v>
      </c>
      <c r="F106" t="s">
        <v>70</v>
      </c>
    </row>
    <row r="107" spans="1:8" x14ac:dyDescent="0.25">
      <c r="A107" s="74">
        <v>0</v>
      </c>
      <c r="B107">
        <v>8187.4197511344864</v>
      </c>
      <c r="C107" s="75">
        <v>36.664999999999999</v>
      </c>
      <c r="D107" s="75">
        <v>3.4951249999999994</v>
      </c>
      <c r="E107" s="90">
        <v>2.5362899413644913</v>
      </c>
      <c r="F107">
        <v>0.41417356634092001</v>
      </c>
      <c r="G107">
        <v>511.7137344459054</v>
      </c>
      <c r="H107" s="75">
        <v>36.664999999999999</v>
      </c>
    </row>
    <row r="108" spans="1:8" x14ac:dyDescent="0.25">
      <c r="A108" s="74">
        <v>0</v>
      </c>
      <c r="B108">
        <v>14611.086071515274</v>
      </c>
      <c r="C108" s="75">
        <v>39.4925</v>
      </c>
      <c r="D108" s="75">
        <v>5.5756249999999996</v>
      </c>
      <c r="E108" s="90">
        <v>2.2449071992698024</v>
      </c>
      <c r="F108">
        <v>0.26318691868454658</v>
      </c>
      <c r="G108">
        <v>1090.768827676138</v>
      </c>
      <c r="H108" s="75">
        <v>226.89999999999998</v>
      </c>
    </row>
    <row r="109" spans="1:8" x14ac:dyDescent="0.25">
      <c r="A109" s="74">
        <v>0</v>
      </c>
      <c r="B109">
        <v>25494.711469670059</v>
      </c>
      <c r="C109" s="75">
        <v>45.662499999999994</v>
      </c>
      <c r="D109" s="75">
        <v>6.1226250000000011</v>
      </c>
      <c r="E109" s="90">
        <v>2.3927546886381994</v>
      </c>
      <c r="F109">
        <v>0.5755058825358208</v>
      </c>
      <c r="G109">
        <v>962.13302865807771</v>
      </c>
      <c r="H109" s="75">
        <v>4846.5</v>
      </c>
    </row>
    <row r="110" spans="1:8" x14ac:dyDescent="0.25">
      <c r="A110" s="74">
        <v>0</v>
      </c>
      <c r="B110">
        <v>19576.361524241929</v>
      </c>
      <c r="C110" s="75">
        <v>55.157499999999999</v>
      </c>
      <c r="D110" s="75">
        <v>7.3445000000000009</v>
      </c>
      <c r="E110" s="90">
        <v>1.5131818940379642</v>
      </c>
      <c r="F110">
        <v>0.17624209990174708</v>
      </c>
      <c r="G110">
        <v>846.02884725032573</v>
      </c>
      <c r="H110" s="75">
        <v>5670</v>
      </c>
    </row>
    <row r="111" spans="1:8" x14ac:dyDescent="0.25">
      <c r="A111" s="74">
        <v>0</v>
      </c>
      <c r="B111">
        <v>21140.269764798824</v>
      </c>
      <c r="C111" s="75">
        <v>62.887500000000003</v>
      </c>
      <c r="D111" s="75">
        <v>7.417654999999999</v>
      </c>
      <c r="E111" s="90">
        <v>2.3942773207982326</v>
      </c>
      <c r="F111">
        <v>0.61622331164206245</v>
      </c>
      <c r="G111">
        <v>608.79525297980308</v>
      </c>
      <c r="H111" s="75">
        <v>39.4925</v>
      </c>
    </row>
    <row r="112" spans="1:8" x14ac:dyDescent="0.25">
      <c r="A112" s="74">
        <v>6</v>
      </c>
      <c r="B112">
        <v>17452.301242818208</v>
      </c>
      <c r="C112" s="75">
        <v>226.89999999999998</v>
      </c>
      <c r="D112" s="75">
        <v>18.339525000000002</v>
      </c>
      <c r="E112" s="90">
        <v>5.4074023338383457</v>
      </c>
      <c r="F112">
        <v>0.78651071423796037</v>
      </c>
      <c r="G112">
        <v>1433.0433913290851</v>
      </c>
      <c r="H112" s="75">
        <v>232.92499999999998</v>
      </c>
    </row>
    <row r="113" spans="1:8" x14ac:dyDescent="0.25">
      <c r="A113" s="74">
        <v>6</v>
      </c>
      <c r="B113">
        <v>34393.041391898041</v>
      </c>
      <c r="C113" s="75">
        <v>232.92499999999998</v>
      </c>
      <c r="D113" s="75">
        <v>15.822056604803496</v>
      </c>
      <c r="E113" s="90">
        <v>8.060379781512772</v>
      </c>
      <c r="F113">
        <v>2.0168320889991977</v>
      </c>
      <c r="G113">
        <v>957.2715429153742</v>
      </c>
      <c r="H113" s="75">
        <v>4767.25</v>
      </c>
    </row>
    <row r="114" spans="1:8" x14ac:dyDescent="0.25">
      <c r="A114" s="74">
        <v>6</v>
      </c>
      <c r="B114">
        <v>56641.758393054864</v>
      </c>
      <c r="C114" s="75">
        <v>266.5</v>
      </c>
      <c r="D114" s="75">
        <v>16.397665065502188</v>
      </c>
      <c r="E114" s="90">
        <v>14.436142913611716</v>
      </c>
      <c r="F114">
        <v>1.413667725902559</v>
      </c>
      <c r="G114">
        <v>499.01605875131492</v>
      </c>
      <c r="H114" s="75">
        <v>5996</v>
      </c>
    </row>
    <row r="115" spans="1:8" x14ac:dyDescent="0.25">
      <c r="A115" s="74">
        <v>6</v>
      </c>
      <c r="B115">
        <v>43653.35171011449</v>
      </c>
      <c r="C115" s="75">
        <v>264.77499999999998</v>
      </c>
      <c r="D115" s="75">
        <v>18.031415174672492</v>
      </c>
      <c r="E115" s="90">
        <v>7.3747881325507683</v>
      </c>
      <c r="F115">
        <v>0.80901111788743241</v>
      </c>
      <c r="G115">
        <v>796.70973342718935</v>
      </c>
      <c r="H115" s="75">
        <v>45.662499999999994</v>
      </c>
    </row>
    <row r="116" spans="1:8" x14ac:dyDescent="0.25">
      <c r="A116" s="74">
        <v>6</v>
      </c>
      <c r="B116">
        <v>49329.1347949501</v>
      </c>
      <c r="C116" s="75">
        <v>301.77500000000003</v>
      </c>
      <c r="D116" s="75">
        <v>21.459230131004372</v>
      </c>
      <c r="E116" s="90">
        <v>7.1997492240270979</v>
      </c>
      <c r="F116">
        <v>1.2758831859580093</v>
      </c>
      <c r="G116">
        <v>1770.0549497829645</v>
      </c>
      <c r="H116" s="75">
        <v>266.5</v>
      </c>
    </row>
    <row r="117" spans="1:8" x14ac:dyDescent="0.25">
      <c r="A117" s="74">
        <v>16</v>
      </c>
      <c r="B117">
        <v>15394.128458529243</v>
      </c>
      <c r="C117" s="75">
        <v>4846.5</v>
      </c>
      <c r="D117" s="75">
        <v>338.28750000000002</v>
      </c>
      <c r="E117" s="90">
        <v>61.17461347105786</v>
      </c>
      <c r="F117">
        <v>29.580151519031773</v>
      </c>
      <c r="G117">
        <v>1064.4811796671115</v>
      </c>
      <c r="H117" s="75">
        <v>4608.5</v>
      </c>
    </row>
    <row r="118" spans="1:8" x14ac:dyDescent="0.25">
      <c r="A118" s="74">
        <v>16</v>
      </c>
      <c r="B118">
        <v>22974.517029968982</v>
      </c>
      <c r="C118" s="75">
        <v>4767.25</v>
      </c>
      <c r="D118" s="75">
        <v>323.36374999999998</v>
      </c>
      <c r="E118" s="90">
        <v>186.39287957310913</v>
      </c>
      <c r="F118">
        <v>12.957788737752422</v>
      </c>
      <c r="G118">
        <v>257.51261873428018</v>
      </c>
      <c r="H118" s="75">
        <v>5483.25</v>
      </c>
    </row>
    <row r="119" spans="1:8" x14ac:dyDescent="0.25">
      <c r="A119" s="74">
        <v>16</v>
      </c>
      <c r="B119">
        <v>34063.397749347569</v>
      </c>
      <c r="C119" s="75">
        <v>4608.5</v>
      </c>
      <c r="D119" s="75">
        <v>340.49424999999997</v>
      </c>
      <c r="E119" s="90">
        <v>85.185418679229116</v>
      </c>
      <c r="F119">
        <v>7.748080771320474</v>
      </c>
      <c r="G119">
        <v>489.40903810604823</v>
      </c>
      <c r="H119" s="75">
        <v>55.157499999999999</v>
      </c>
    </row>
    <row r="120" spans="1:8" x14ac:dyDescent="0.25">
      <c r="A120" s="74">
        <v>16</v>
      </c>
      <c r="B120">
        <v>58629.961936996981</v>
      </c>
      <c r="C120" s="75">
        <v>4542.5</v>
      </c>
      <c r="D120" s="75">
        <v>367.31</v>
      </c>
      <c r="E120" s="90">
        <v>134.21251804507656</v>
      </c>
      <c r="F120">
        <v>23.898619225572002</v>
      </c>
      <c r="G120">
        <v>1091.3337927528623</v>
      </c>
      <c r="H120" s="75">
        <v>264.77499999999998</v>
      </c>
    </row>
    <row r="121" spans="1:8" x14ac:dyDescent="0.25">
      <c r="A121" s="74">
        <v>16</v>
      </c>
      <c r="B121">
        <v>76753.564263630382</v>
      </c>
      <c r="C121" s="75">
        <v>4983.25</v>
      </c>
      <c r="D121" s="75">
        <v>335.39799999999997</v>
      </c>
      <c r="E121" s="90">
        <v>84.10096445476843</v>
      </c>
      <c r="F121">
        <v>15.150789513715118</v>
      </c>
      <c r="G121">
        <v>1465.7490484249245</v>
      </c>
      <c r="H121" s="75">
        <v>4542.5</v>
      </c>
    </row>
    <row r="122" spans="1:8" x14ac:dyDescent="0.25">
      <c r="A122" s="74">
        <v>20</v>
      </c>
      <c r="B122">
        <v>13536.461556005212</v>
      </c>
      <c r="C122" s="75">
        <v>5670</v>
      </c>
      <c r="D122" s="75">
        <v>440.59249999999997</v>
      </c>
      <c r="E122" s="90">
        <v>462.17384896450676</v>
      </c>
      <c r="F122">
        <v>21.535400507072396</v>
      </c>
      <c r="G122">
        <v>393.62601012100242</v>
      </c>
      <c r="H122" s="75">
        <v>5582.5</v>
      </c>
    </row>
    <row r="123" spans="1:8" x14ac:dyDescent="0.25">
      <c r="A123" s="74">
        <v>20</v>
      </c>
      <c r="B123">
        <v>11976.385410031558</v>
      </c>
      <c r="C123" s="75">
        <v>5996</v>
      </c>
      <c r="D123" s="75">
        <v>490.75</v>
      </c>
      <c r="E123" s="90">
        <v>1177.0955781074026</v>
      </c>
      <c r="F123">
        <v>32.944331834171237</v>
      </c>
      <c r="G123">
        <v>440.42228676664217</v>
      </c>
      <c r="H123" s="75">
        <v>62.887500000000003</v>
      </c>
    </row>
    <row r="124" spans="1:8" x14ac:dyDescent="0.25">
      <c r="A124" s="74">
        <v>20</v>
      </c>
      <c r="B124">
        <v>8240.4037994969658</v>
      </c>
      <c r="C124" s="75">
        <v>5483.25</v>
      </c>
      <c r="D124" s="75">
        <v>542.76499999999999</v>
      </c>
      <c r="E124" s="90">
        <v>594.00268892021404</v>
      </c>
      <c r="F124">
        <v>42.500559081290156</v>
      </c>
      <c r="G124">
        <v>1027.6903082281272</v>
      </c>
      <c r="H124" s="75">
        <v>301.77500000000003</v>
      </c>
    </row>
    <row r="125" spans="1:8" x14ac:dyDescent="0.25">
      <c r="A125" s="74">
        <v>20</v>
      </c>
      <c r="B125">
        <v>15745.040404840098</v>
      </c>
      <c r="C125" s="75">
        <v>5582.5</v>
      </c>
      <c r="D125" s="75">
        <v>462.76</v>
      </c>
      <c r="E125" s="90">
        <v>453.79841339519913</v>
      </c>
      <c r="F125">
        <v>107.28725688025075</v>
      </c>
      <c r="G125">
        <v>1599.032588825633</v>
      </c>
      <c r="H125" s="75">
        <v>4983.25</v>
      </c>
    </row>
    <row r="126" spans="1:8" x14ac:dyDescent="0.25">
      <c r="A126" s="74">
        <v>20</v>
      </c>
      <c r="B126">
        <v>39168.032134769943</v>
      </c>
      <c r="C126" s="75">
        <v>6493.25</v>
      </c>
      <c r="D126" s="75">
        <v>536.19849999999997</v>
      </c>
      <c r="E126" s="90">
        <v>287.81528605841783</v>
      </c>
      <c r="F126">
        <v>56.352559144293714</v>
      </c>
      <c r="G126">
        <v>816.00066947437381</v>
      </c>
      <c r="H126" s="75">
        <v>6493.25</v>
      </c>
    </row>
    <row r="135" spans="2:7" x14ac:dyDescent="0.25">
      <c r="C135">
        <v>16</v>
      </c>
      <c r="D135">
        <v>24</v>
      </c>
      <c r="E135">
        <v>32</v>
      </c>
      <c r="F135">
        <v>40</v>
      </c>
      <c r="G135">
        <v>48</v>
      </c>
    </row>
    <row r="136" spans="2:7" x14ac:dyDescent="0.25">
      <c r="B136">
        <v>0</v>
      </c>
      <c r="C136">
        <v>8187.4197511344864</v>
      </c>
      <c r="D136">
        <v>14611.086071515274</v>
      </c>
      <c r="E136">
        <v>25494.711469670059</v>
      </c>
      <c r="F136">
        <v>19576.361524241929</v>
      </c>
      <c r="G136">
        <v>21140.269764798824</v>
      </c>
    </row>
    <row r="137" spans="2:7" x14ac:dyDescent="0.25">
      <c r="B137">
        <v>6</v>
      </c>
      <c r="C137">
        <v>17452.301242818208</v>
      </c>
      <c r="D137">
        <v>34393.041391898041</v>
      </c>
      <c r="E137">
        <v>56641.758393054864</v>
      </c>
      <c r="F137">
        <v>43653.35171011449</v>
      </c>
      <c r="G137">
        <v>49329.1347949501</v>
      </c>
    </row>
    <row r="138" spans="2:7" x14ac:dyDescent="0.25">
      <c r="B138">
        <v>16</v>
      </c>
      <c r="C138">
        <v>15394.128458529243</v>
      </c>
      <c r="D138">
        <v>22974.517029968982</v>
      </c>
      <c r="E138">
        <v>34063.397749347569</v>
      </c>
      <c r="F138">
        <v>58629.961936996981</v>
      </c>
      <c r="G138">
        <v>76753.564263630382</v>
      </c>
    </row>
    <row r="139" spans="2:7" x14ac:dyDescent="0.25">
      <c r="B139">
        <v>20</v>
      </c>
      <c r="C139">
        <v>13536.461556005212</v>
      </c>
      <c r="D139">
        <v>11976.385410031558</v>
      </c>
      <c r="E139">
        <v>8240.4037994969658</v>
      </c>
      <c r="F139">
        <v>15745.040404840098</v>
      </c>
      <c r="G139">
        <v>39168.032134769943</v>
      </c>
    </row>
    <row r="141" spans="2:7" x14ac:dyDescent="0.25">
      <c r="C141">
        <v>16</v>
      </c>
      <c r="D141">
        <v>24</v>
      </c>
      <c r="E141">
        <v>32</v>
      </c>
      <c r="F141">
        <v>40</v>
      </c>
      <c r="G141">
        <v>48</v>
      </c>
    </row>
    <row r="142" spans="2:7" x14ac:dyDescent="0.25">
      <c r="B142">
        <v>0</v>
      </c>
      <c r="C142">
        <f>C136/C$135</f>
        <v>511.7137344459054</v>
      </c>
      <c r="D142">
        <f t="shared" ref="D142:G142" si="62">D136/D$135</f>
        <v>608.79525297980308</v>
      </c>
      <c r="E142">
        <f t="shared" si="62"/>
        <v>796.70973342718935</v>
      </c>
      <c r="F142">
        <f t="shared" si="62"/>
        <v>489.40903810604823</v>
      </c>
      <c r="G142">
        <f t="shared" si="62"/>
        <v>440.42228676664217</v>
      </c>
    </row>
    <row r="143" spans="2:7" x14ac:dyDescent="0.25">
      <c r="B143">
        <v>6</v>
      </c>
      <c r="C143">
        <f t="shared" ref="C143:G143" si="63">C137/C$135</f>
        <v>1090.768827676138</v>
      </c>
      <c r="D143">
        <f t="shared" si="63"/>
        <v>1433.0433913290851</v>
      </c>
      <c r="E143">
        <f t="shared" si="63"/>
        <v>1770.0549497829645</v>
      </c>
      <c r="F143">
        <f t="shared" si="63"/>
        <v>1091.3337927528623</v>
      </c>
      <c r="G143">
        <f t="shared" si="63"/>
        <v>1027.6903082281272</v>
      </c>
    </row>
    <row r="144" spans="2:7" x14ac:dyDescent="0.25">
      <c r="B144">
        <v>16</v>
      </c>
      <c r="C144">
        <f t="shared" ref="C144:G144" si="64">C138/C$135</f>
        <v>962.13302865807771</v>
      </c>
      <c r="D144">
        <f t="shared" si="64"/>
        <v>957.2715429153742</v>
      </c>
      <c r="E144">
        <f t="shared" si="64"/>
        <v>1064.4811796671115</v>
      </c>
      <c r="F144">
        <f t="shared" si="64"/>
        <v>1465.7490484249245</v>
      </c>
      <c r="G144">
        <f t="shared" si="64"/>
        <v>1599.032588825633</v>
      </c>
    </row>
    <row r="145" spans="1:7" x14ac:dyDescent="0.25">
      <c r="B145">
        <v>20</v>
      </c>
      <c r="C145">
        <f t="shared" ref="C145:G145" si="65">C139/C$135</f>
        <v>846.02884725032573</v>
      </c>
      <c r="D145">
        <f t="shared" si="65"/>
        <v>499.01605875131492</v>
      </c>
      <c r="E145">
        <f t="shared" si="65"/>
        <v>257.51261873428018</v>
      </c>
      <c r="F145">
        <f t="shared" si="65"/>
        <v>393.62601012100242</v>
      </c>
      <c r="G145">
        <f t="shared" si="65"/>
        <v>816.00066947437381</v>
      </c>
    </row>
    <row r="154" spans="1:7" x14ac:dyDescent="0.25">
      <c r="B154" t="s">
        <v>40</v>
      </c>
      <c r="C154" t="s">
        <v>30</v>
      </c>
      <c r="D154" t="s">
        <v>29</v>
      </c>
      <c r="E154" t="s">
        <v>46</v>
      </c>
    </row>
    <row r="155" spans="1:7" x14ac:dyDescent="0.25">
      <c r="A155" s="74">
        <v>0</v>
      </c>
      <c r="B155">
        <v>8187.4197511344864</v>
      </c>
      <c r="C155" s="75">
        <v>36.664999999999999</v>
      </c>
      <c r="D155" s="75">
        <v>3.4951249999999994</v>
      </c>
      <c r="E155" s="75">
        <v>5.3675000000000006</v>
      </c>
      <c r="F155">
        <f>C155/D155</f>
        <v>10.490325810950969</v>
      </c>
    </row>
    <row r="156" spans="1:7" x14ac:dyDescent="0.25">
      <c r="A156" s="74">
        <v>6</v>
      </c>
      <c r="B156">
        <v>17452.301242818208</v>
      </c>
      <c r="C156" s="75">
        <v>226.89999999999998</v>
      </c>
      <c r="D156" s="75">
        <v>18.339525000000002</v>
      </c>
      <c r="E156" s="75">
        <v>0.23672499999999999</v>
      </c>
      <c r="F156">
        <f t="shared" ref="F156:F173" si="66">C156/D156</f>
        <v>12.37218521199431</v>
      </c>
    </row>
    <row r="157" spans="1:7" x14ac:dyDescent="0.25">
      <c r="A157" s="74">
        <v>16</v>
      </c>
      <c r="B157">
        <v>15394.128458529243</v>
      </c>
      <c r="C157" s="75">
        <v>4846.5</v>
      </c>
      <c r="D157" s="75">
        <v>338.28750000000002</v>
      </c>
      <c r="E157" s="75">
        <v>12.969999999999999</v>
      </c>
      <c r="F157">
        <f t="shared" si="66"/>
        <v>14.326571333555037</v>
      </c>
    </row>
    <row r="158" spans="1:7" x14ac:dyDescent="0.25">
      <c r="A158" s="74">
        <v>20</v>
      </c>
      <c r="B158">
        <v>13536.461556005212</v>
      </c>
      <c r="C158" s="75">
        <v>5670</v>
      </c>
      <c r="D158" s="75">
        <v>440.59249999999997</v>
      </c>
      <c r="E158" s="75"/>
    </row>
    <row r="159" spans="1:7" x14ac:dyDescent="0.25">
      <c r="A159" s="74">
        <v>0</v>
      </c>
      <c r="B159">
        <v>14611.086071515274</v>
      </c>
      <c r="C159" s="75">
        <v>39.4925</v>
      </c>
      <c r="D159" s="75">
        <v>5.5756249999999996</v>
      </c>
      <c r="E159" s="75">
        <v>3.9020000000000001</v>
      </c>
      <c r="F159">
        <f t="shared" si="66"/>
        <v>7.0830624369465314</v>
      </c>
    </row>
    <row r="160" spans="1:7" x14ac:dyDescent="0.25">
      <c r="A160" s="74">
        <v>6</v>
      </c>
      <c r="B160">
        <v>34393.041391898041</v>
      </c>
      <c r="C160" s="75">
        <v>232.92499999999998</v>
      </c>
      <c r="D160" s="75">
        <v>15.822056604803496</v>
      </c>
      <c r="E160" s="75">
        <v>0.19233749999999999</v>
      </c>
      <c r="F160">
        <f t="shared" si="66"/>
        <v>14.721537523085662</v>
      </c>
    </row>
    <row r="161" spans="1:6" x14ac:dyDescent="0.25">
      <c r="A161" s="74">
        <v>16</v>
      </c>
      <c r="B161">
        <v>22974.517029968982</v>
      </c>
      <c r="C161" s="75">
        <v>4767.25</v>
      </c>
      <c r="D161" s="75">
        <v>323.36374999999998</v>
      </c>
      <c r="E161" s="75">
        <v>3.26125</v>
      </c>
      <c r="F161">
        <f t="shared" si="66"/>
        <v>14.7426852886262</v>
      </c>
    </row>
    <row r="162" spans="1:6" x14ac:dyDescent="0.25">
      <c r="A162" s="74">
        <v>20</v>
      </c>
      <c r="B162">
        <v>11976.385410031558</v>
      </c>
      <c r="C162" s="75">
        <v>5996</v>
      </c>
      <c r="D162" s="75">
        <v>490.75</v>
      </c>
      <c r="E162" s="75"/>
    </row>
    <row r="163" spans="1:6" x14ac:dyDescent="0.25">
      <c r="A163" s="74">
        <v>0</v>
      </c>
      <c r="B163">
        <v>25494.711469670059</v>
      </c>
      <c r="C163" s="75">
        <v>45.662499999999994</v>
      </c>
      <c r="D163" s="75">
        <v>6.1226250000000011</v>
      </c>
      <c r="E163" s="75">
        <v>4.6741250000000001</v>
      </c>
      <c r="F163">
        <f t="shared" si="66"/>
        <v>7.4579939160082462</v>
      </c>
    </row>
    <row r="164" spans="1:6" x14ac:dyDescent="0.25">
      <c r="A164" s="74">
        <v>6</v>
      </c>
      <c r="B164">
        <v>56641.758393054864</v>
      </c>
      <c r="C164" s="75">
        <v>266.5</v>
      </c>
      <c r="D164" s="75">
        <v>16.397665065502188</v>
      </c>
      <c r="E164" s="75">
        <v>0.24554999999999999</v>
      </c>
      <c r="F164">
        <f t="shared" si="66"/>
        <v>16.25231390783004</v>
      </c>
    </row>
    <row r="165" spans="1:6" x14ac:dyDescent="0.25">
      <c r="A165" s="74">
        <v>16</v>
      </c>
      <c r="B165">
        <v>34063.397749347569</v>
      </c>
      <c r="C165" s="75">
        <v>4608.5</v>
      </c>
      <c r="D165" s="75">
        <v>340.49424999999997</v>
      </c>
      <c r="E165" s="75">
        <v>4.1557500000000003</v>
      </c>
      <c r="F165">
        <f t="shared" si="66"/>
        <v>13.534736636521764</v>
      </c>
    </row>
    <row r="166" spans="1:6" x14ac:dyDescent="0.25">
      <c r="A166" s="74">
        <v>20</v>
      </c>
      <c r="B166">
        <v>8240.4037994969658</v>
      </c>
      <c r="C166" s="75">
        <v>5483.25</v>
      </c>
      <c r="D166" s="75">
        <v>542.76499999999999</v>
      </c>
      <c r="E166" s="75"/>
    </row>
    <row r="167" spans="1:6" x14ac:dyDescent="0.25">
      <c r="A167" s="74">
        <v>0</v>
      </c>
      <c r="B167">
        <v>19576.361524241929</v>
      </c>
      <c r="C167" s="75">
        <v>55.157499999999999</v>
      </c>
      <c r="D167" s="75">
        <v>7.3445000000000009</v>
      </c>
      <c r="E167" s="75">
        <v>0.89100000000000001</v>
      </c>
      <c r="F167">
        <f t="shared" si="66"/>
        <v>7.510041527673768</v>
      </c>
    </row>
    <row r="168" spans="1:6" x14ac:dyDescent="0.25">
      <c r="A168" s="74">
        <v>6</v>
      </c>
      <c r="B168">
        <v>43653.35171011449</v>
      </c>
      <c r="C168" s="75">
        <v>264.77499999999998</v>
      </c>
      <c r="D168" s="75">
        <v>18.031415174672492</v>
      </c>
      <c r="E168" s="75">
        <v>0.28507499999999997</v>
      </c>
      <c r="F168">
        <f t="shared" si="66"/>
        <v>14.684094256334992</v>
      </c>
    </row>
    <row r="169" spans="1:6" x14ac:dyDescent="0.25">
      <c r="A169" s="74">
        <v>16</v>
      </c>
      <c r="B169">
        <v>58629.961936996981</v>
      </c>
      <c r="C169" s="75">
        <v>4542.5</v>
      </c>
      <c r="D169" s="75">
        <v>367.31</v>
      </c>
      <c r="E169" s="75">
        <v>5.0075000000000003</v>
      </c>
      <c r="F169">
        <f t="shared" si="66"/>
        <v>12.366938008766438</v>
      </c>
    </row>
    <row r="170" spans="1:6" x14ac:dyDescent="0.25">
      <c r="A170" s="74">
        <v>20</v>
      </c>
      <c r="B170">
        <v>15745.040404840098</v>
      </c>
      <c r="C170" s="75">
        <v>5582.5</v>
      </c>
      <c r="D170" s="75">
        <v>462.76</v>
      </c>
      <c r="E170" s="75"/>
    </row>
    <row r="171" spans="1:6" x14ac:dyDescent="0.25">
      <c r="A171" s="74">
        <v>0</v>
      </c>
      <c r="B171">
        <v>21140.269764798824</v>
      </c>
      <c r="C171" s="75">
        <v>62.887500000000003</v>
      </c>
      <c r="D171" s="75">
        <v>7.417654999999999</v>
      </c>
      <c r="E171" s="75">
        <v>0.22309500000000002</v>
      </c>
      <c r="F171">
        <f t="shared" si="66"/>
        <v>8.4780837070475794</v>
      </c>
    </row>
    <row r="172" spans="1:6" x14ac:dyDescent="0.25">
      <c r="A172" s="74">
        <v>6</v>
      </c>
      <c r="B172">
        <v>49329.1347949501</v>
      </c>
      <c r="C172" s="75">
        <v>301.77500000000003</v>
      </c>
      <c r="D172" s="75">
        <v>21.459230131004372</v>
      </c>
      <c r="E172" s="75">
        <v>0.28095000000000003</v>
      </c>
      <c r="F172">
        <f t="shared" si="66"/>
        <v>14.062713254749733</v>
      </c>
    </row>
    <row r="173" spans="1:6" x14ac:dyDescent="0.25">
      <c r="A173" s="74">
        <v>16</v>
      </c>
      <c r="B173">
        <v>76753.564263630382</v>
      </c>
      <c r="C173" s="75">
        <v>4983.25</v>
      </c>
      <c r="D173" s="75">
        <v>335.39799999999997</v>
      </c>
      <c r="E173" s="75">
        <v>4.8044999999999991</v>
      </c>
      <c r="F173">
        <f t="shared" si="66"/>
        <v>14.857721274426206</v>
      </c>
    </row>
    <row r="174" spans="1:6" x14ac:dyDescent="0.25">
      <c r="A174" s="74">
        <v>20</v>
      </c>
      <c r="B174">
        <v>39168.032134769943</v>
      </c>
      <c r="C174" s="75">
        <v>6493.25</v>
      </c>
      <c r="D174" s="75">
        <v>536.19849999999997</v>
      </c>
      <c r="E174" s="7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topLeftCell="A28" workbookViewId="0">
      <selection activeCell="D84" sqref="D84"/>
    </sheetView>
  </sheetViews>
  <sheetFormatPr defaultRowHeight="15" x14ac:dyDescent="0.25"/>
  <cols>
    <col min="1" max="1" width="21.28515625" customWidth="1"/>
    <col min="2" max="19" width="9.28515625" bestFit="1" customWidth="1"/>
    <col min="20" max="20" width="9.5703125" bestFit="1" customWidth="1"/>
    <col min="21" max="35" width="9.28515625" bestFit="1" customWidth="1"/>
    <col min="36" max="36" width="9.5703125" bestFit="1" customWidth="1"/>
    <col min="37" max="39" width="9.28515625" bestFit="1" customWidth="1"/>
    <col min="40" max="40" width="9.5703125" bestFit="1" customWidth="1"/>
    <col min="41" max="41" width="9.28515625" bestFit="1" customWidth="1"/>
  </cols>
  <sheetData>
    <row r="1" spans="1:13" x14ac:dyDescent="0.25">
      <c r="A1" s="56"/>
      <c r="B1" s="55"/>
      <c r="C1" s="50" t="s">
        <v>20</v>
      </c>
      <c r="D1" s="55"/>
      <c r="E1" s="55"/>
      <c r="F1" s="55"/>
      <c r="G1" s="55"/>
      <c r="I1" t="s">
        <v>13</v>
      </c>
    </row>
    <row r="2" spans="1:13" x14ac:dyDescent="0.25">
      <c r="A2" s="50" t="s">
        <v>21</v>
      </c>
      <c r="B2" s="50" t="s">
        <v>22</v>
      </c>
      <c r="C2" s="52">
        <v>16</v>
      </c>
      <c r="D2" s="53">
        <v>24</v>
      </c>
      <c r="E2" s="53">
        <v>32</v>
      </c>
      <c r="F2" s="53">
        <v>40</v>
      </c>
      <c r="G2" s="54">
        <v>48</v>
      </c>
      <c r="I2" s="52">
        <v>16</v>
      </c>
      <c r="J2" s="53">
        <v>24</v>
      </c>
      <c r="K2" s="53">
        <v>32</v>
      </c>
      <c r="L2" s="53">
        <v>40</v>
      </c>
      <c r="M2" s="54">
        <v>48</v>
      </c>
    </row>
    <row r="3" spans="1:13" x14ac:dyDescent="0.25">
      <c r="A3" s="57" t="s">
        <v>7</v>
      </c>
      <c r="B3" s="55">
        <v>0</v>
      </c>
      <c r="C3" s="55">
        <v>7587.9230401531795</v>
      </c>
      <c r="D3" s="49">
        <v>7493.3468138039834</v>
      </c>
      <c r="E3" s="49">
        <v>7667.5670845043796</v>
      </c>
      <c r="F3" s="49">
        <v>6462.838691427427</v>
      </c>
      <c r="G3" s="49">
        <v>6654.0742658236059</v>
      </c>
      <c r="I3">
        <v>524.70282498195729</v>
      </c>
      <c r="J3">
        <v>167.81741609378523</v>
      </c>
      <c r="K3">
        <v>543.90623747715938</v>
      </c>
      <c r="L3">
        <v>314.21153496856624</v>
      </c>
      <c r="M3">
        <v>325.23993517349993</v>
      </c>
    </row>
    <row r="4" spans="1:13" x14ac:dyDescent="0.25">
      <c r="A4" s="58"/>
      <c r="B4" s="55">
        <v>6</v>
      </c>
      <c r="C4" s="55">
        <v>19118.493498662949</v>
      </c>
      <c r="D4" s="49">
        <v>22161.470499484571</v>
      </c>
      <c r="E4" s="49">
        <v>23855.891340192971</v>
      </c>
      <c r="F4" s="49">
        <v>18300.816919901677</v>
      </c>
      <c r="G4" s="49">
        <v>20362.908315576959</v>
      </c>
      <c r="I4">
        <v>1098.806560382955</v>
      </c>
      <c r="J4">
        <v>822.90111406443327</v>
      </c>
      <c r="K4">
        <v>528.78794028305003</v>
      </c>
      <c r="L4">
        <v>27.447375024497752</v>
      </c>
      <c r="M4">
        <v>2130.2713107877512</v>
      </c>
    </row>
    <row r="5" spans="1:13" x14ac:dyDescent="0.25">
      <c r="A5" s="58"/>
      <c r="B5" s="55">
        <v>16</v>
      </c>
      <c r="C5" s="55">
        <v>25788.436351952812</v>
      </c>
      <c r="D5" s="49">
        <v>39078.956220951375</v>
      </c>
      <c r="E5" s="49">
        <v>41334.554029910425</v>
      </c>
      <c r="F5" s="49">
        <v>72228.006270915736</v>
      </c>
      <c r="G5" s="49">
        <v>86675.922391753425</v>
      </c>
      <c r="I5">
        <v>1810.7258768583472</v>
      </c>
      <c r="J5">
        <v>1703.069773651094</v>
      </c>
      <c r="K5">
        <v>9426.7182510985895</v>
      </c>
      <c r="L5">
        <v>2098.3482367688748</v>
      </c>
      <c r="M5">
        <v>4065.9681516136661</v>
      </c>
    </row>
    <row r="6" spans="1:13" x14ac:dyDescent="0.25">
      <c r="A6" s="58"/>
      <c r="B6" s="55">
        <v>20</v>
      </c>
      <c r="C6" s="55">
        <v>16290.541199392494</v>
      </c>
      <c r="D6" s="49">
        <v>13169.171041200303</v>
      </c>
      <c r="E6" s="49">
        <v>8881.0823653142634</v>
      </c>
      <c r="F6" s="49">
        <v>25987.510273798296</v>
      </c>
      <c r="G6" s="49">
        <v>58549.21003304296</v>
      </c>
      <c r="I6">
        <v>960.93548404876015</v>
      </c>
      <c r="J6">
        <v>149.58668453102871</v>
      </c>
      <c r="K6">
        <v>356.1274826183195</v>
      </c>
      <c r="L6">
        <v>3706.9919943340924</v>
      </c>
      <c r="M6">
        <v>6994.5925627812312</v>
      </c>
    </row>
    <row r="7" spans="1:13" x14ac:dyDescent="0.25">
      <c r="A7" s="59" t="s">
        <v>6</v>
      </c>
      <c r="B7" s="55">
        <v>0</v>
      </c>
      <c r="C7" s="55">
        <v>6435.4693452212668</v>
      </c>
      <c r="D7" s="49">
        <v>7925.6147520913664</v>
      </c>
      <c r="E7" s="49">
        <v>7679.9764542947933</v>
      </c>
      <c r="F7" s="49">
        <v>6360.3942157529191</v>
      </c>
      <c r="G7" s="49">
        <v>7418.085875978948</v>
      </c>
      <c r="I7">
        <v>226.22800651700516</v>
      </c>
      <c r="J7">
        <v>152.61345782300634</v>
      </c>
      <c r="K7">
        <v>628.65143926738745</v>
      </c>
      <c r="L7">
        <v>55.399980009343594</v>
      </c>
      <c r="M7">
        <v>153.17607935181692</v>
      </c>
    </row>
    <row r="8" spans="1:13" x14ac:dyDescent="0.25">
      <c r="A8" s="49"/>
      <c r="B8" s="51">
        <v>6</v>
      </c>
      <c r="C8" s="51">
        <v>16712.986596748222</v>
      </c>
      <c r="D8" s="49">
        <v>20421.537583411937</v>
      </c>
      <c r="E8" s="49">
        <v>25137.907784175699</v>
      </c>
      <c r="F8" s="49">
        <v>21505.975920922156</v>
      </c>
      <c r="G8" s="49">
        <v>20058.141114563863</v>
      </c>
      <c r="I8">
        <v>717.6865711810068</v>
      </c>
      <c r="J8">
        <v>541.94364787766028</v>
      </c>
      <c r="K8">
        <v>2051.9205474104524</v>
      </c>
      <c r="L8">
        <v>1879.0805423354859</v>
      </c>
      <c r="M8">
        <v>1104.6343533824029</v>
      </c>
    </row>
    <row r="9" spans="1:13" x14ac:dyDescent="0.25">
      <c r="A9" s="49"/>
      <c r="B9" s="49">
        <v>16</v>
      </c>
      <c r="C9" s="49">
        <v>36590.726719702485</v>
      </c>
      <c r="D9" s="49">
        <v>33859.556043590746</v>
      </c>
      <c r="E9" s="49">
        <v>42948.751298609764</v>
      </c>
      <c r="F9" s="49">
        <v>86854.698779251543</v>
      </c>
      <c r="G9" s="49">
        <v>119784.83410239498</v>
      </c>
      <c r="I9">
        <v>694.86142902814538</v>
      </c>
      <c r="J9">
        <v>1678.5820893370148</v>
      </c>
      <c r="K9">
        <v>2798.6426122493931</v>
      </c>
      <c r="L9">
        <v>5351.3270957565564</v>
      </c>
      <c r="M9">
        <v>3488.005194686199</v>
      </c>
    </row>
    <row r="10" spans="1:13" x14ac:dyDescent="0.25">
      <c r="A10" s="49"/>
      <c r="B10" s="49">
        <v>20</v>
      </c>
      <c r="C10" s="49">
        <v>20762.561760926983</v>
      </c>
      <c r="D10" s="49">
        <v>15327.474965482972</v>
      </c>
      <c r="E10" s="49">
        <v>11918.208827204711</v>
      </c>
      <c r="F10" s="49">
        <v>29549.818104418951</v>
      </c>
      <c r="G10" s="49">
        <v>92000.524098472437</v>
      </c>
      <c r="I10">
        <v>1868.2032997969939</v>
      </c>
      <c r="J10">
        <v>329.46443588953258</v>
      </c>
      <c r="K10">
        <v>57.481915550157488</v>
      </c>
      <c r="L10">
        <v>2532.5869641315226</v>
      </c>
      <c r="M10">
        <v>5380.7121545610707</v>
      </c>
    </row>
    <row r="11" spans="1:13" x14ac:dyDescent="0.25">
      <c r="A11" s="49"/>
      <c r="B11" s="49"/>
      <c r="C11" s="49"/>
      <c r="D11" s="49"/>
      <c r="E11" s="49"/>
      <c r="F11" s="49"/>
      <c r="G11" s="49"/>
    </row>
    <row r="12" spans="1:13" x14ac:dyDescent="0.25">
      <c r="A12" s="49"/>
      <c r="B12" s="49"/>
      <c r="C12" s="50" t="s">
        <v>23</v>
      </c>
      <c r="D12" s="49"/>
      <c r="E12" s="49"/>
      <c r="F12" s="49"/>
      <c r="G12" s="49"/>
      <c r="I12" t="s">
        <v>13</v>
      </c>
    </row>
    <row r="13" spans="1:13" x14ac:dyDescent="0.25">
      <c r="A13" s="49"/>
      <c r="B13" s="50" t="s">
        <v>22</v>
      </c>
      <c r="C13" s="52">
        <v>16</v>
      </c>
      <c r="D13" s="53">
        <v>24</v>
      </c>
      <c r="E13" s="53">
        <v>32</v>
      </c>
      <c r="F13" s="53">
        <v>40</v>
      </c>
      <c r="G13" s="54">
        <v>48</v>
      </c>
      <c r="I13" s="52">
        <v>16</v>
      </c>
      <c r="J13" s="53">
        <v>24</v>
      </c>
      <c r="K13" s="53">
        <v>32</v>
      </c>
      <c r="L13" s="53">
        <v>40</v>
      </c>
      <c r="M13" s="54">
        <v>48</v>
      </c>
    </row>
    <row r="14" spans="1:13" x14ac:dyDescent="0.25">
      <c r="A14" s="57" t="s">
        <v>7</v>
      </c>
      <c r="B14" s="55">
        <v>0</v>
      </c>
      <c r="C14" s="55">
        <v>2373.8090954372192</v>
      </c>
      <c r="D14" s="49">
        <v>4518.4741287524266</v>
      </c>
      <c r="E14" s="49">
        <v>6236.5180569772156</v>
      </c>
      <c r="F14" s="49">
        <v>3276.8754374404984</v>
      </c>
      <c r="G14" s="49">
        <v>3205.8085593828887</v>
      </c>
      <c r="I14">
        <v>57.554736698997452</v>
      </c>
      <c r="J14">
        <v>162.56248907192</v>
      </c>
      <c r="K14">
        <v>539.84107498162211</v>
      </c>
      <c r="L14">
        <v>216.95192628162889</v>
      </c>
      <c r="M14">
        <v>157.09410284169095</v>
      </c>
    </row>
    <row r="15" spans="1:13" x14ac:dyDescent="0.25">
      <c r="A15" s="58"/>
      <c r="B15" s="55">
        <v>6</v>
      </c>
      <c r="C15" s="55">
        <v>9419.5958727869165</v>
      </c>
      <c r="D15" s="49">
        <v>20145.597264757267</v>
      </c>
      <c r="E15" s="49">
        <v>25072.852978849351</v>
      </c>
      <c r="F15" s="49">
        <v>14236.105678440295</v>
      </c>
      <c r="G15" s="49">
        <v>15822.898143435808</v>
      </c>
      <c r="I15">
        <v>551.82082117052471</v>
      </c>
      <c r="J15">
        <v>858.52935469536249</v>
      </c>
      <c r="K15">
        <v>349.22417823731598</v>
      </c>
      <c r="L15">
        <v>12.667746609475046</v>
      </c>
      <c r="M15">
        <v>2003.1529827285826</v>
      </c>
    </row>
    <row r="16" spans="1:13" x14ac:dyDescent="0.25">
      <c r="A16" s="58"/>
      <c r="B16" s="55">
        <v>16</v>
      </c>
      <c r="C16" s="55">
        <v>4415.3890493120525</v>
      </c>
      <c r="D16" s="49">
        <v>43598.689703374701</v>
      </c>
      <c r="E16" s="49">
        <v>109347.3505621965</v>
      </c>
      <c r="F16" s="49">
        <v>99208.798313377818</v>
      </c>
      <c r="G16" s="49">
        <v>154923.36715729712</v>
      </c>
      <c r="I16">
        <v>257.46626670345967</v>
      </c>
      <c r="J16">
        <v>3584.3010324394495</v>
      </c>
      <c r="K16">
        <v>26440.581412561292</v>
      </c>
      <c r="L16">
        <v>2934.9044154842154</v>
      </c>
      <c r="M16">
        <v>1543.8042963064624</v>
      </c>
    </row>
    <row r="17" spans="1:13" x14ac:dyDescent="0.25">
      <c r="A17" s="58"/>
      <c r="B17" s="55">
        <v>20</v>
      </c>
      <c r="C17" s="55">
        <v>9939.9959029734437</v>
      </c>
      <c r="D17" s="49">
        <v>17452.469346133326</v>
      </c>
      <c r="E17" s="49">
        <v>17938.201447882751</v>
      </c>
      <c r="F17" s="49">
        <v>9055.9069410004795</v>
      </c>
      <c r="G17" s="49">
        <v>29243.895757614227</v>
      </c>
      <c r="I17">
        <v>153.24228372190788</v>
      </c>
      <c r="J17">
        <v>915.77301171877809</v>
      </c>
      <c r="K17">
        <v>2237.5175761867877</v>
      </c>
      <c r="L17">
        <v>2058.1983414332835</v>
      </c>
      <c r="M17">
        <v>5377.932137944259</v>
      </c>
    </row>
    <row r="18" spans="1:13" x14ac:dyDescent="0.25">
      <c r="A18" s="59" t="s">
        <v>6</v>
      </c>
      <c r="B18" s="55">
        <v>0</v>
      </c>
      <c r="C18" s="55">
        <v>1634.1249749748124</v>
      </c>
      <c r="D18" s="49">
        <v>4248.9944179868326</v>
      </c>
      <c r="E18" s="49">
        <v>5590.2794046146219</v>
      </c>
      <c r="F18" s="49">
        <v>2597.2263701690858</v>
      </c>
      <c r="G18" s="49">
        <v>3361.2421949770473</v>
      </c>
      <c r="I18">
        <v>32.708037868327786</v>
      </c>
      <c r="J18">
        <v>184.16373473071647</v>
      </c>
      <c r="K18">
        <v>442.2122357829133</v>
      </c>
      <c r="L18">
        <v>86.55515863188883</v>
      </c>
      <c r="M18">
        <v>91.081562337338951</v>
      </c>
    </row>
    <row r="19" spans="1:13" x14ac:dyDescent="0.25">
      <c r="A19" s="49"/>
      <c r="B19" s="51">
        <v>6</v>
      </c>
      <c r="C19" s="51">
        <v>8094.0408793872048</v>
      </c>
      <c r="D19" s="49">
        <v>18674.448797910289</v>
      </c>
      <c r="E19" s="49">
        <v>25550.146960879239</v>
      </c>
      <c r="F19" s="49">
        <v>15911.499593981998</v>
      </c>
      <c r="G19" s="49">
        <v>14459.287827235943</v>
      </c>
      <c r="I19">
        <v>101.3391611312524</v>
      </c>
      <c r="J19">
        <v>63.384142102633945</v>
      </c>
      <c r="K19">
        <v>2189.2875046760964</v>
      </c>
      <c r="L19">
        <v>1972.4377969477407</v>
      </c>
      <c r="M19">
        <v>1192.316196040453</v>
      </c>
    </row>
    <row r="20" spans="1:13" x14ac:dyDescent="0.25">
      <c r="A20" s="49"/>
      <c r="B20" s="49">
        <v>16</v>
      </c>
      <c r="C20" s="49">
        <v>4986.264591000464</v>
      </c>
      <c r="D20" s="49">
        <v>27111.910999714488</v>
      </c>
      <c r="E20" s="49">
        <v>91469.888220002817</v>
      </c>
      <c r="F20" s="49">
        <v>80920.532002944485</v>
      </c>
      <c r="G20" s="49">
        <v>127724.71433666586</v>
      </c>
      <c r="I20">
        <v>267.36340999130618</v>
      </c>
      <c r="J20">
        <v>559.02416750653413</v>
      </c>
      <c r="K20">
        <v>3677.7114420649677</v>
      </c>
      <c r="L20">
        <v>2701.1824904630112</v>
      </c>
      <c r="M20">
        <v>11787.442135208674</v>
      </c>
    </row>
    <row r="21" spans="1:13" x14ac:dyDescent="0.25">
      <c r="A21" s="49"/>
      <c r="B21" s="49">
        <v>20</v>
      </c>
      <c r="C21" s="49">
        <v>7410.1363561608059</v>
      </c>
      <c r="D21" s="49">
        <v>11293.918971524277</v>
      </c>
      <c r="E21" s="49">
        <v>19614.947288387611</v>
      </c>
      <c r="F21" s="49">
        <v>8680.6426160716437</v>
      </c>
      <c r="G21" s="49">
        <v>48782.597042361187</v>
      </c>
      <c r="I21">
        <v>97.222283181757021</v>
      </c>
      <c r="J21">
        <v>44.163118127393417</v>
      </c>
      <c r="K21">
        <v>2818.6614148562348</v>
      </c>
      <c r="L21">
        <v>46.327346963444406</v>
      </c>
      <c r="M21">
        <v>7014.2477252341196</v>
      </c>
    </row>
    <row r="22" spans="1:13" x14ac:dyDescent="0.25">
      <c r="A22" s="49"/>
      <c r="B22" s="49"/>
      <c r="C22" s="49"/>
      <c r="D22" s="49"/>
      <c r="E22" s="49"/>
      <c r="F22" s="49"/>
      <c r="G22" s="49"/>
    </row>
    <row r="23" spans="1:13" x14ac:dyDescent="0.25">
      <c r="A23" s="49"/>
      <c r="B23" s="49"/>
      <c r="C23" s="50" t="s">
        <v>24</v>
      </c>
      <c r="D23" s="49"/>
      <c r="E23" s="49"/>
      <c r="F23" s="49"/>
      <c r="G23" s="49"/>
      <c r="I23" t="s">
        <v>13</v>
      </c>
    </row>
    <row r="24" spans="1:13" x14ac:dyDescent="0.25">
      <c r="A24" s="49"/>
      <c r="B24" s="50" t="s">
        <v>22</v>
      </c>
      <c r="C24" s="52">
        <v>16</v>
      </c>
      <c r="D24" s="53">
        <v>24</v>
      </c>
      <c r="E24" s="53">
        <v>32</v>
      </c>
      <c r="F24" s="53">
        <v>40</v>
      </c>
      <c r="G24" s="54">
        <v>48</v>
      </c>
      <c r="I24" s="52">
        <v>16</v>
      </c>
      <c r="J24" s="53">
        <v>24</v>
      </c>
      <c r="K24" s="53">
        <v>32</v>
      </c>
      <c r="L24" s="53">
        <v>40</v>
      </c>
      <c r="M24" s="54">
        <v>48</v>
      </c>
    </row>
    <row r="25" spans="1:13" x14ac:dyDescent="0.25">
      <c r="A25" s="57" t="s">
        <v>7</v>
      </c>
      <c r="B25" s="55">
        <v>0</v>
      </c>
      <c r="C25" s="51">
        <v>1.4574610952046827</v>
      </c>
      <c r="D25" s="49">
        <v>1.1208029305584724</v>
      </c>
      <c r="E25" s="49">
        <v>1.2737854187817568</v>
      </c>
      <c r="F25" s="49">
        <v>0.80099725044284875</v>
      </c>
      <c r="G25" s="49">
        <v>0.9993915017525099</v>
      </c>
      <c r="I25">
        <v>3.0191175082236548E-2</v>
      </c>
      <c r="J25">
        <v>7.6562813569975907E-2</v>
      </c>
      <c r="K25">
        <v>9.1715183823950969E-2</v>
      </c>
      <c r="L25">
        <v>0.10574171954909067</v>
      </c>
      <c r="M25">
        <v>9.9681194898496278E-2</v>
      </c>
    </row>
    <row r="26" spans="1:13" x14ac:dyDescent="0.25">
      <c r="A26" s="58"/>
      <c r="B26" s="55">
        <v>6</v>
      </c>
      <c r="C26" s="51">
        <v>3.2023392840909217</v>
      </c>
      <c r="D26" s="49">
        <v>2.2868612364742877</v>
      </c>
      <c r="E26" s="49">
        <v>2.5896891824054062</v>
      </c>
      <c r="F26" s="49">
        <v>1.7222263349022882</v>
      </c>
      <c r="G26" s="49">
        <v>1.5259444051685851</v>
      </c>
      <c r="I26">
        <v>0.25962133512858876</v>
      </c>
      <c r="J26">
        <v>6.4827452350574674E-2</v>
      </c>
      <c r="K26">
        <v>4.9363499045204873E-2</v>
      </c>
      <c r="L26">
        <v>5.4607148933738621E-3</v>
      </c>
      <c r="M26">
        <v>0.20154054521593612</v>
      </c>
    </row>
    <row r="27" spans="1:13" x14ac:dyDescent="0.25">
      <c r="A27" s="58"/>
      <c r="B27" s="55">
        <v>16</v>
      </c>
      <c r="C27" s="51">
        <v>2.4500296449034797</v>
      </c>
      <c r="D27" s="49">
        <v>3.5561568303603726</v>
      </c>
      <c r="E27" s="49">
        <v>2.1135183767618155</v>
      </c>
      <c r="F27" s="49">
        <v>3.4803150947584078</v>
      </c>
      <c r="G27" s="49">
        <v>3.6188027836922423</v>
      </c>
      <c r="I27">
        <v>1.3574479079823194</v>
      </c>
      <c r="J27">
        <v>0.30537322537892053</v>
      </c>
      <c r="K27">
        <v>0.1027577664687236</v>
      </c>
      <c r="L27">
        <v>8.231652475194437E-2</v>
      </c>
      <c r="M27">
        <v>0.52791935609391272</v>
      </c>
    </row>
    <row r="28" spans="1:13" x14ac:dyDescent="0.25">
      <c r="A28" s="58"/>
      <c r="B28" s="55">
        <v>20</v>
      </c>
      <c r="C28" s="51">
        <v>-5.5749951352783433E-2</v>
      </c>
      <c r="D28" s="49">
        <v>-0.4806398691592883</v>
      </c>
      <c r="E28" s="49">
        <v>0.29978518551570466</v>
      </c>
      <c r="F28" s="49">
        <v>-2.0414342184498988</v>
      </c>
      <c r="G28" s="49">
        <v>-0.13451944096938906</v>
      </c>
      <c r="I28">
        <v>7.6728655414145391E-2</v>
      </c>
      <c r="J28">
        <v>0.73072164580523624</v>
      </c>
      <c r="K28">
        <v>0.16150010281783661</v>
      </c>
      <c r="L28">
        <v>0.54220278488342055</v>
      </c>
      <c r="M28">
        <v>4.4858191766982998</v>
      </c>
    </row>
    <row r="29" spans="1:13" x14ac:dyDescent="0.25">
      <c r="A29" s="59" t="s">
        <v>6</v>
      </c>
      <c r="B29" s="55">
        <v>0</v>
      </c>
      <c r="C29" s="51">
        <v>1.2698060078102686</v>
      </c>
      <c r="D29" s="49">
        <v>1.2176412129883658</v>
      </c>
      <c r="E29" s="49">
        <v>1.1537240168436929</v>
      </c>
      <c r="F29" s="49">
        <v>0.60765313565449419</v>
      </c>
      <c r="G29" s="49">
        <v>1.0481134927113009</v>
      </c>
      <c r="I29">
        <v>0.13305381329015928</v>
      </c>
      <c r="J29">
        <v>5.6003806101522197E-2</v>
      </c>
      <c r="K29">
        <v>8.6573230022165173E-2</v>
      </c>
      <c r="L29">
        <v>6.4410870291437966E-2</v>
      </c>
      <c r="M29">
        <v>6.1713624816758288E-2</v>
      </c>
    </row>
    <row r="30" spans="1:13" x14ac:dyDescent="0.25">
      <c r="A30" s="49"/>
      <c r="B30" s="51">
        <v>6</v>
      </c>
      <c r="C30" s="51">
        <v>2.6762699456657608</v>
      </c>
      <c r="D30" s="49">
        <v>2.1754686153130325</v>
      </c>
      <c r="E30" s="49">
        <v>2.4436416676953487</v>
      </c>
      <c r="F30" s="49">
        <v>1.8740266605728639</v>
      </c>
      <c r="G30" s="49">
        <v>1.7389539281330713</v>
      </c>
      <c r="I30">
        <v>0.10977236166379004</v>
      </c>
      <c r="J30">
        <v>0.15396058365312115</v>
      </c>
      <c r="K30">
        <v>0.30631076407659835</v>
      </c>
      <c r="L30">
        <v>0.31539363729939612</v>
      </c>
      <c r="M30">
        <v>3.2836448630212858E-2</v>
      </c>
    </row>
    <row r="31" spans="1:13" x14ac:dyDescent="0.25">
      <c r="A31" s="49"/>
      <c r="B31" s="49">
        <v>16</v>
      </c>
      <c r="C31" s="49">
        <v>6.0145038946412654</v>
      </c>
      <c r="D31" s="49">
        <v>2.735267572410192</v>
      </c>
      <c r="E31" s="49">
        <v>2.8838443997471743</v>
      </c>
      <c r="F31" s="49">
        <v>5.0128724365613699</v>
      </c>
      <c r="G31" s="49">
        <v>6.1486294361128158</v>
      </c>
      <c r="I31">
        <v>0.3597251244714445</v>
      </c>
      <c r="J31">
        <v>0.91105276522835199</v>
      </c>
      <c r="K31">
        <v>6.6891966559536664E-2</v>
      </c>
      <c r="L31">
        <v>0.35281252759642967</v>
      </c>
      <c r="M31">
        <v>8.5724134736184024E-2</v>
      </c>
    </row>
    <row r="32" spans="1:13" x14ac:dyDescent="0.25">
      <c r="A32" s="49"/>
      <c r="B32" s="49">
        <v>20</v>
      </c>
      <c r="C32" s="49">
        <v>-0.32135871583613701</v>
      </c>
      <c r="D32" s="49">
        <v>-0.86417845761617462</v>
      </c>
      <c r="E32" s="49">
        <v>0.34982910970040271</v>
      </c>
      <c r="F32" s="49">
        <v>-3.0283628995040552</v>
      </c>
      <c r="G32" s="49">
        <v>6.8271170170317346</v>
      </c>
      <c r="I32">
        <v>0.48792310968776159</v>
      </c>
      <c r="J32">
        <v>0.46011870375999131</v>
      </c>
      <c r="K32">
        <v>0.45634141695038455</v>
      </c>
      <c r="L32">
        <v>0.46817887880091213</v>
      </c>
      <c r="M32">
        <v>0.15479660064949127</v>
      </c>
    </row>
    <row r="33" spans="1:41" x14ac:dyDescent="0.25">
      <c r="A33" s="49"/>
      <c r="B33" s="49"/>
      <c r="C33" s="49"/>
      <c r="D33" s="49"/>
      <c r="E33" s="49"/>
      <c r="F33" s="49"/>
      <c r="G33" s="49"/>
    </row>
    <row r="34" spans="1:41" x14ac:dyDescent="0.25">
      <c r="A34" s="49"/>
      <c r="B34" s="49"/>
      <c r="C34" s="50" t="s">
        <v>25</v>
      </c>
      <c r="D34" s="49"/>
      <c r="E34" s="49"/>
      <c r="F34" s="49"/>
      <c r="G34" s="49"/>
      <c r="I34" t="s">
        <v>13</v>
      </c>
    </row>
    <row r="35" spans="1:41" x14ac:dyDescent="0.25">
      <c r="A35" s="49"/>
      <c r="B35" s="50" t="s">
        <v>22</v>
      </c>
      <c r="C35" s="52">
        <v>16</v>
      </c>
      <c r="D35" s="53">
        <v>24</v>
      </c>
      <c r="E35" s="53">
        <v>32</v>
      </c>
      <c r="F35" s="53">
        <v>40</v>
      </c>
      <c r="G35" s="54">
        <v>48</v>
      </c>
      <c r="I35" s="52">
        <v>16</v>
      </c>
      <c r="J35" s="53">
        <v>24</v>
      </c>
      <c r="K35" s="53">
        <v>32</v>
      </c>
      <c r="L35" s="53">
        <v>40</v>
      </c>
      <c r="M35" s="54">
        <v>48</v>
      </c>
    </row>
    <row r="36" spans="1:41" x14ac:dyDescent="0.25">
      <c r="A36" s="57" t="s">
        <v>7</v>
      </c>
      <c r="B36" s="55">
        <v>0</v>
      </c>
      <c r="C36" s="49">
        <v>0.42924637029525786</v>
      </c>
      <c r="D36" s="49">
        <v>0.67620966820978079</v>
      </c>
      <c r="E36" s="49">
        <v>1.0359410296210703</v>
      </c>
      <c r="F36" s="49">
        <v>0.40708034078924094</v>
      </c>
      <c r="G36" s="49">
        <v>0.48165724235691948</v>
      </c>
      <c r="I36">
        <v>6.9035784876961539E-3</v>
      </c>
      <c r="J36">
        <v>5.1529814965694025E-2</v>
      </c>
      <c r="K36">
        <v>8.9996247002887553E-2</v>
      </c>
      <c r="L36">
        <v>5.8829892932724497E-2</v>
      </c>
      <c r="M36">
        <v>4.882979299428139E-2</v>
      </c>
    </row>
    <row r="37" spans="1:41" x14ac:dyDescent="0.25">
      <c r="A37" s="58"/>
      <c r="B37" s="55">
        <v>6</v>
      </c>
      <c r="C37" s="49">
        <v>1.5778725153399018</v>
      </c>
      <c r="D37" s="49">
        <v>2.07754629877549</v>
      </c>
      <c r="E37" s="49">
        <v>2.6973777932160088</v>
      </c>
      <c r="F37" s="49">
        <v>1.3397161986604051</v>
      </c>
      <c r="G37" s="49">
        <v>1.1739935546333575</v>
      </c>
      <c r="I37">
        <v>0.12981064486899474</v>
      </c>
      <c r="J37">
        <v>5.014189183316152E-2</v>
      </c>
      <c r="K37">
        <v>3.6555353906660107E-2</v>
      </c>
      <c r="L37">
        <v>5.065035119768151E-3</v>
      </c>
      <c r="M37">
        <v>0.13263336728323222</v>
      </c>
    </row>
    <row r="38" spans="1:41" x14ac:dyDescent="0.25">
      <c r="A38" s="58"/>
      <c r="B38" s="55">
        <v>16</v>
      </c>
      <c r="C38" s="49">
        <v>0.66037262849042666</v>
      </c>
      <c r="D38" s="49">
        <v>3.9157364043698255</v>
      </c>
      <c r="E38" s="49">
        <v>5.5553317432490692</v>
      </c>
      <c r="F38" s="49">
        <v>4.7836740389673471</v>
      </c>
      <c r="G38" s="49">
        <v>6.4702934010301876</v>
      </c>
      <c r="I38">
        <v>5.8249578083095457E-2</v>
      </c>
      <c r="J38">
        <v>0.59489828368187192</v>
      </c>
      <c r="K38">
        <v>0.28711304667577581</v>
      </c>
      <c r="L38">
        <v>0.17120715389918534</v>
      </c>
      <c r="M38">
        <v>0.89365083163465031</v>
      </c>
    </row>
    <row r="39" spans="1:41" x14ac:dyDescent="0.25">
      <c r="A39" s="58"/>
      <c r="B39" s="55">
        <v>20</v>
      </c>
      <c r="C39" s="49">
        <v>-3.7992672579235727E-2</v>
      </c>
      <c r="D39" s="49">
        <v>-0.58678315683228199</v>
      </c>
      <c r="E39" s="49">
        <v>0.50016982827335843</v>
      </c>
      <c r="F39" s="49">
        <v>-0.64879500180264627</v>
      </c>
      <c r="G39" s="49">
        <v>0.25249017222375669</v>
      </c>
      <c r="I39">
        <v>4.9372615627125166E-2</v>
      </c>
      <c r="J39">
        <v>0.95295087918238675</v>
      </c>
      <c r="K39">
        <v>0.2304576856954958</v>
      </c>
      <c r="L39">
        <v>0.1002791317894467</v>
      </c>
      <c r="M39">
        <v>2.1005510991813945</v>
      </c>
    </row>
    <row r="40" spans="1:41" x14ac:dyDescent="0.25">
      <c r="A40" s="59" t="s">
        <v>6</v>
      </c>
      <c r="B40" s="55">
        <v>0</v>
      </c>
      <c r="C40" s="49">
        <v>0.32478445397358574</v>
      </c>
      <c r="D40" s="49">
        <v>0.65124875707460494</v>
      </c>
      <c r="E40" s="49">
        <v>0.84048836167168639</v>
      </c>
      <c r="F40" s="49">
        <v>0.24756064582071527</v>
      </c>
      <c r="G40" s="49">
        <v>0.47553461250253432</v>
      </c>
      <c r="I40">
        <v>4.3088063693035437E-2</v>
      </c>
      <c r="J40">
        <v>1.4270669774308541E-2</v>
      </c>
      <c r="K40">
        <v>6.533440181703469E-2</v>
      </c>
      <c r="L40">
        <v>2.4052130130818441E-2</v>
      </c>
      <c r="M40">
        <v>3.4014977921749422E-2</v>
      </c>
    </row>
    <row r="41" spans="1:41" x14ac:dyDescent="0.25">
      <c r="A41" s="49"/>
      <c r="B41" s="51">
        <v>6</v>
      </c>
      <c r="C41" s="49">
        <v>1.2966055039012536</v>
      </c>
      <c r="D41" s="49">
        <v>1.9852557319011794</v>
      </c>
      <c r="E41" s="49">
        <v>2.4840450524675997</v>
      </c>
      <c r="F41" s="49">
        <v>1.3659407781219295</v>
      </c>
      <c r="G41" s="49">
        <v>1.2492838822498784</v>
      </c>
      <c r="I41">
        <v>2.4349906088676834E-2</v>
      </c>
      <c r="J41">
        <v>9.5536415745132788E-2</v>
      </c>
      <c r="K41">
        <v>0.32052195975401476</v>
      </c>
      <c r="L41">
        <v>0.20598995025061864</v>
      </c>
      <c r="M41">
        <v>4.0203919661150014E-2</v>
      </c>
    </row>
    <row r="42" spans="1:41" x14ac:dyDescent="0.25">
      <c r="A42" s="49"/>
      <c r="B42" s="49">
        <v>16</v>
      </c>
      <c r="C42" s="49">
        <v>0.82514376785995236</v>
      </c>
      <c r="D42" s="49">
        <v>2.1684193655486386</v>
      </c>
      <c r="E42" s="49">
        <v>6.1545702007000935</v>
      </c>
      <c r="F42" s="49">
        <v>4.662577744731613</v>
      </c>
      <c r="G42" s="49">
        <v>6.5225829127961967</v>
      </c>
      <c r="I42">
        <v>9.058606066135802E-2</v>
      </c>
      <c r="J42">
        <v>0.68597758633168526</v>
      </c>
      <c r="K42">
        <v>5.4031040685471814E-2</v>
      </c>
      <c r="L42">
        <v>0.10918184971146544</v>
      </c>
      <c r="M42">
        <v>0.37026556697389218</v>
      </c>
    </row>
    <row r="43" spans="1:41" x14ac:dyDescent="0.25">
      <c r="A43" s="49"/>
      <c r="B43" s="49">
        <v>20</v>
      </c>
      <c r="C43" s="49">
        <v>-0.11074410520464439</v>
      </c>
      <c r="D43" s="49">
        <v>-0.64544519772447739</v>
      </c>
      <c r="E43" s="49">
        <v>0.6589979716946428</v>
      </c>
      <c r="F43" s="49">
        <v>-0.87980596721978166</v>
      </c>
      <c r="G43" s="49">
        <v>3.5986445418793411</v>
      </c>
      <c r="I43">
        <v>0.16163696044326004</v>
      </c>
      <c r="J43">
        <v>0.3427416973365186</v>
      </c>
      <c r="K43">
        <v>0.87737033267207754</v>
      </c>
      <c r="L43">
        <v>5.7348434316256393E-2</v>
      </c>
      <c r="M43">
        <v>0.3871337249789103</v>
      </c>
    </row>
    <row r="44" spans="1:41" x14ac:dyDescent="0.25">
      <c r="A44" s="49"/>
      <c r="B44" s="49"/>
      <c r="C44" s="49"/>
      <c r="D44" s="49"/>
      <c r="E44" s="49"/>
      <c r="F44" s="49"/>
      <c r="G44" s="49"/>
    </row>
    <row r="45" spans="1:41" x14ac:dyDescent="0.25">
      <c r="A45" s="60" t="s">
        <v>12</v>
      </c>
      <c r="B45" s="49"/>
      <c r="C45" s="49"/>
      <c r="D45" s="49"/>
      <c r="E45" s="49"/>
      <c r="F45" s="49"/>
      <c r="G45" s="49"/>
    </row>
    <row r="46" spans="1:41" x14ac:dyDescent="0.25">
      <c r="A46" s="62" t="s">
        <v>26</v>
      </c>
      <c r="B46" s="62">
        <v>16</v>
      </c>
      <c r="C46" s="62">
        <v>16</v>
      </c>
      <c r="D46" s="62">
        <v>16</v>
      </c>
      <c r="E46" s="62">
        <v>16</v>
      </c>
      <c r="F46" s="62">
        <v>16</v>
      </c>
      <c r="G46" s="62">
        <v>16</v>
      </c>
      <c r="H46" s="62">
        <v>16</v>
      </c>
      <c r="I46" s="62">
        <v>16</v>
      </c>
      <c r="J46" s="62">
        <v>24</v>
      </c>
      <c r="K46" s="62">
        <v>24</v>
      </c>
      <c r="L46" s="62">
        <v>24</v>
      </c>
      <c r="M46" s="62">
        <v>24</v>
      </c>
      <c r="N46" s="62">
        <v>24</v>
      </c>
      <c r="O46" s="60">
        <v>24</v>
      </c>
      <c r="P46" s="60">
        <v>24</v>
      </c>
      <c r="Q46" s="60">
        <v>24</v>
      </c>
      <c r="R46" s="60">
        <v>32</v>
      </c>
      <c r="S46" s="60">
        <v>32</v>
      </c>
      <c r="T46" s="60">
        <v>32</v>
      </c>
      <c r="U46" s="60">
        <v>32</v>
      </c>
      <c r="V46" s="60">
        <v>32</v>
      </c>
      <c r="W46" s="60">
        <v>32</v>
      </c>
      <c r="X46" s="60">
        <v>32</v>
      </c>
      <c r="Y46" s="60">
        <v>32</v>
      </c>
      <c r="Z46" s="60">
        <v>40</v>
      </c>
      <c r="AA46" s="60">
        <v>40</v>
      </c>
      <c r="AB46" s="60">
        <v>40</v>
      </c>
      <c r="AC46" s="60">
        <v>40</v>
      </c>
      <c r="AD46" s="60">
        <v>40</v>
      </c>
      <c r="AE46" s="60">
        <v>40</v>
      </c>
      <c r="AF46" s="60">
        <v>40</v>
      </c>
      <c r="AG46" s="60">
        <v>40</v>
      </c>
      <c r="AH46" s="60">
        <v>48</v>
      </c>
      <c r="AI46" s="60">
        <v>48</v>
      </c>
      <c r="AJ46" s="60">
        <v>48</v>
      </c>
      <c r="AK46" s="60">
        <v>48</v>
      </c>
      <c r="AL46" s="60">
        <v>48</v>
      </c>
      <c r="AM46" s="60">
        <v>48</v>
      </c>
      <c r="AN46" s="60">
        <v>48</v>
      </c>
      <c r="AO46" s="60">
        <v>48</v>
      </c>
    </row>
    <row r="47" spans="1:41" x14ac:dyDescent="0.25">
      <c r="A47" s="62" t="s">
        <v>21</v>
      </c>
      <c r="B47" s="62" t="s">
        <v>7</v>
      </c>
      <c r="C47" s="62" t="s">
        <v>7</v>
      </c>
      <c r="D47" s="62" t="s">
        <v>7</v>
      </c>
      <c r="E47" s="62" t="s">
        <v>7</v>
      </c>
      <c r="F47" s="62" t="s">
        <v>6</v>
      </c>
      <c r="G47" s="62" t="s">
        <v>6</v>
      </c>
      <c r="H47" s="62" t="s">
        <v>6</v>
      </c>
      <c r="I47" s="62" t="s">
        <v>6</v>
      </c>
      <c r="J47" s="62" t="s">
        <v>7</v>
      </c>
      <c r="K47" s="62" t="s">
        <v>7</v>
      </c>
      <c r="L47" s="62" t="s">
        <v>7</v>
      </c>
      <c r="M47" s="62" t="s">
        <v>7</v>
      </c>
      <c r="N47" s="62" t="s">
        <v>6</v>
      </c>
      <c r="O47" s="60" t="s">
        <v>6</v>
      </c>
      <c r="P47" s="60" t="s">
        <v>6</v>
      </c>
      <c r="Q47" s="60" t="s">
        <v>6</v>
      </c>
      <c r="R47" s="60" t="s">
        <v>7</v>
      </c>
      <c r="S47" s="60" t="s">
        <v>7</v>
      </c>
      <c r="T47" s="60" t="s">
        <v>7</v>
      </c>
      <c r="U47" s="60" t="s">
        <v>7</v>
      </c>
      <c r="V47" s="60" t="s">
        <v>6</v>
      </c>
      <c r="W47" s="60" t="s">
        <v>6</v>
      </c>
      <c r="X47" s="60" t="s">
        <v>6</v>
      </c>
      <c r="Y47" s="60" t="s">
        <v>6</v>
      </c>
      <c r="Z47" s="60" t="s">
        <v>7</v>
      </c>
      <c r="AA47" s="60" t="s">
        <v>7</v>
      </c>
      <c r="AB47" s="60" t="s">
        <v>7</v>
      </c>
      <c r="AC47" s="60" t="s">
        <v>7</v>
      </c>
      <c r="AD47" s="60" t="s">
        <v>6</v>
      </c>
      <c r="AE47" s="60" t="s">
        <v>6</v>
      </c>
      <c r="AF47" s="60" t="s">
        <v>6</v>
      </c>
      <c r="AG47" s="60" t="s">
        <v>6</v>
      </c>
      <c r="AH47" s="60" t="s">
        <v>7</v>
      </c>
      <c r="AI47" s="60" t="s">
        <v>7</v>
      </c>
      <c r="AJ47" s="60" t="s">
        <v>7</v>
      </c>
      <c r="AK47" s="60" t="s">
        <v>7</v>
      </c>
      <c r="AL47" s="60" t="s">
        <v>6</v>
      </c>
      <c r="AM47" s="60" t="s">
        <v>6</v>
      </c>
      <c r="AN47" s="60" t="s">
        <v>6</v>
      </c>
      <c r="AO47" s="60" t="s">
        <v>6</v>
      </c>
    </row>
    <row r="48" spans="1:41" x14ac:dyDescent="0.25">
      <c r="A48" s="65" t="s">
        <v>0</v>
      </c>
      <c r="B48" s="63">
        <v>4.79</v>
      </c>
      <c r="C48" s="63">
        <v>6.52</v>
      </c>
      <c r="D48" s="63">
        <v>8.2100000000000009</v>
      </c>
      <c r="E48" s="63">
        <v>8.85</v>
      </c>
      <c r="F48" s="63">
        <v>4.74</v>
      </c>
      <c r="G48" s="63">
        <v>6.62</v>
      </c>
      <c r="H48" s="63">
        <v>8.1900000000000013</v>
      </c>
      <c r="I48" s="63">
        <v>8.7100000000000009</v>
      </c>
      <c r="J48" s="63">
        <v>4.8100000000000005</v>
      </c>
      <c r="K48" s="63">
        <v>6.67</v>
      </c>
      <c r="L48" s="63">
        <v>8.3099999999999987</v>
      </c>
      <c r="M48" s="63">
        <v>8.9699999999999989</v>
      </c>
      <c r="N48" s="63">
        <v>4.7149999999999999</v>
      </c>
      <c r="O48" s="61">
        <v>6.68</v>
      </c>
      <c r="P48" s="61">
        <v>8.23</v>
      </c>
      <c r="Q48" s="61">
        <v>8.7949999999999999</v>
      </c>
      <c r="R48" s="61">
        <v>4.63</v>
      </c>
      <c r="S48" s="61">
        <v>6.6349999999999998</v>
      </c>
      <c r="T48" s="61">
        <v>8.254999999999999</v>
      </c>
      <c r="U48" s="61">
        <v>8.75</v>
      </c>
      <c r="V48" s="61">
        <v>4.6899999999999995</v>
      </c>
      <c r="W48" s="61">
        <v>6.63</v>
      </c>
      <c r="X48" s="61">
        <v>8.2650000000000006</v>
      </c>
      <c r="Y48" s="61">
        <v>8.7650000000000006</v>
      </c>
      <c r="Z48" s="61">
        <v>4.58</v>
      </c>
      <c r="AA48" s="61">
        <v>6.6400000000000006</v>
      </c>
      <c r="AB48" s="61">
        <v>8.4049999999999994</v>
      </c>
      <c r="AC48" s="61">
        <v>8.7149999999999999</v>
      </c>
      <c r="AD48" s="61">
        <v>4.5950000000000006</v>
      </c>
      <c r="AE48" s="61">
        <v>6.68</v>
      </c>
      <c r="AF48" s="61">
        <v>8.3150000000000013</v>
      </c>
      <c r="AG48" s="61">
        <v>8.8049999999999997</v>
      </c>
      <c r="AH48" s="61">
        <v>4.41</v>
      </c>
      <c r="AI48" s="61">
        <v>6.7200000000000006</v>
      </c>
      <c r="AJ48" s="61">
        <v>8.4499999999999993</v>
      </c>
      <c r="AK48" s="61">
        <v>8.7399999999999984</v>
      </c>
      <c r="AL48" s="61">
        <v>4.5600000000000005</v>
      </c>
      <c r="AM48" s="61">
        <v>6.73</v>
      </c>
      <c r="AN48" s="61">
        <v>8.375</v>
      </c>
      <c r="AO48" s="61">
        <v>8.7200000000000006</v>
      </c>
    </row>
    <row r="49" spans="1:41" x14ac:dyDescent="0.25">
      <c r="A49" s="62" t="s">
        <v>22</v>
      </c>
      <c r="B49" s="62">
        <v>0</v>
      </c>
      <c r="C49" s="62">
        <v>6</v>
      </c>
      <c r="D49" s="62">
        <v>16</v>
      </c>
      <c r="E49" s="62">
        <v>20</v>
      </c>
      <c r="F49" s="62">
        <v>0</v>
      </c>
      <c r="G49" s="62">
        <v>6</v>
      </c>
      <c r="H49" s="62">
        <v>16</v>
      </c>
      <c r="I49" s="62">
        <v>20</v>
      </c>
      <c r="J49" s="62">
        <v>0</v>
      </c>
      <c r="K49" s="62">
        <v>6</v>
      </c>
      <c r="L49" s="62">
        <v>16</v>
      </c>
      <c r="M49" s="62">
        <v>20</v>
      </c>
      <c r="N49" s="62">
        <v>0</v>
      </c>
      <c r="O49" s="62">
        <v>6</v>
      </c>
      <c r="P49" s="62">
        <v>16</v>
      </c>
      <c r="Q49" s="62">
        <v>20</v>
      </c>
      <c r="R49" s="62">
        <v>0</v>
      </c>
      <c r="S49" s="62">
        <v>6</v>
      </c>
      <c r="T49" s="62">
        <v>16</v>
      </c>
      <c r="U49" s="62">
        <v>20</v>
      </c>
      <c r="V49" s="62">
        <v>0</v>
      </c>
      <c r="W49" s="62">
        <v>6</v>
      </c>
      <c r="X49" s="62">
        <v>16</v>
      </c>
      <c r="Y49" s="62">
        <v>20</v>
      </c>
      <c r="Z49" s="62">
        <v>0</v>
      </c>
      <c r="AA49" s="62">
        <v>6</v>
      </c>
      <c r="AB49" s="62">
        <v>16</v>
      </c>
      <c r="AC49" s="62">
        <v>20</v>
      </c>
      <c r="AD49" s="62">
        <v>0</v>
      </c>
      <c r="AE49" s="62">
        <v>6</v>
      </c>
      <c r="AF49" s="62">
        <v>16</v>
      </c>
      <c r="AG49" s="62">
        <v>20</v>
      </c>
      <c r="AH49" s="62">
        <v>0</v>
      </c>
      <c r="AI49" s="62">
        <v>6</v>
      </c>
      <c r="AJ49" s="62">
        <v>16</v>
      </c>
      <c r="AK49" s="62">
        <v>20</v>
      </c>
      <c r="AL49" s="62">
        <v>0</v>
      </c>
      <c r="AM49" s="62">
        <v>6</v>
      </c>
      <c r="AN49" s="62">
        <v>16</v>
      </c>
      <c r="AO49" s="62">
        <v>20</v>
      </c>
    </row>
    <row r="50" spans="1:41" x14ac:dyDescent="0.25">
      <c r="A50" s="62" t="s">
        <v>20</v>
      </c>
      <c r="B50" s="69">
        <v>7587.9230401531795</v>
      </c>
      <c r="C50" s="69">
        <v>19118.493498662949</v>
      </c>
      <c r="D50" s="69">
        <v>25788.436351952812</v>
      </c>
      <c r="E50" s="69">
        <v>16290.541199392494</v>
      </c>
      <c r="F50" s="69">
        <v>6435.4693452212668</v>
      </c>
      <c r="G50" s="69">
        <v>16712.986596748222</v>
      </c>
      <c r="H50" s="69">
        <v>36590.726719702485</v>
      </c>
      <c r="I50" s="69">
        <v>20762.561760926983</v>
      </c>
      <c r="J50" s="69">
        <v>7493.3468138039834</v>
      </c>
      <c r="K50" s="69">
        <v>22161.470499484571</v>
      </c>
      <c r="L50" s="69">
        <v>39078.956220951375</v>
      </c>
      <c r="M50" s="69">
        <v>13169.171041200303</v>
      </c>
      <c r="N50" s="69">
        <v>7925.6147520913664</v>
      </c>
      <c r="O50" s="67">
        <v>20421.537583411937</v>
      </c>
      <c r="P50" s="67">
        <v>33859.556043590746</v>
      </c>
      <c r="Q50" s="67">
        <v>15327.474965482972</v>
      </c>
      <c r="R50" s="67">
        <v>7667.5670845043796</v>
      </c>
      <c r="S50" s="67">
        <v>23855.891340192971</v>
      </c>
      <c r="T50" s="67">
        <v>41334.554029910425</v>
      </c>
      <c r="U50" s="67">
        <v>8881.0823653142634</v>
      </c>
      <c r="V50" s="67">
        <v>7679.9764542947933</v>
      </c>
      <c r="W50" s="67">
        <v>25137.907784175699</v>
      </c>
      <c r="X50" s="67">
        <v>42948.751298609764</v>
      </c>
      <c r="Y50" s="67">
        <v>11918.208827204711</v>
      </c>
      <c r="Z50" s="67">
        <v>6462.838691427427</v>
      </c>
      <c r="AA50" s="67">
        <v>18300.816919901677</v>
      </c>
      <c r="AB50" s="67">
        <v>72228.006270915736</v>
      </c>
      <c r="AC50" s="67">
        <v>25987.510273798296</v>
      </c>
      <c r="AD50" s="67">
        <v>6360.3942157529191</v>
      </c>
      <c r="AE50" s="67">
        <v>21505.975920922156</v>
      </c>
      <c r="AF50" s="67">
        <v>86854.698779251543</v>
      </c>
      <c r="AG50" s="67">
        <v>29549.818104418951</v>
      </c>
      <c r="AH50" s="67">
        <v>6654.0742658236059</v>
      </c>
      <c r="AI50" s="67">
        <v>20362.908315576959</v>
      </c>
      <c r="AJ50" s="67">
        <v>86675.922391753425</v>
      </c>
      <c r="AK50" s="67">
        <v>58549.21003304296</v>
      </c>
      <c r="AL50" s="67">
        <v>7418.085875978948</v>
      </c>
      <c r="AM50" s="67">
        <v>20058.141114563863</v>
      </c>
      <c r="AN50" s="67">
        <v>119784.83410239498</v>
      </c>
      <c r="AO50" s="67">
        <v>92000.524098472437</v>
      </c>
    </row>
    <row r="51" spans="1:41" x14ac:dyDescent="0.25">
      <c r="A51" t="s">
        <v>13</v>
      </c>
      <c r="B51" s="24">
        <v>524.70282498195729</v>
      </c>
      <c r="C51" s="24">
        <v>1098.806560382955</v>
      </c>
      <c r="D51" s="24">
        <v>1810.7258768583472</v>
      </c>
      <c r="E51" s="24">
        <v>960.93548404876015</v>
      </c>
      <c r="F51" s="24">
        <v>226.22800651700516</v>
      </c>
      <c r="G51" s="24">
        <v>717.6865711810068</v>
      </c>
      <c r="H51" s="24">
        <v>694.86142902814538</v>
      </c>
      <c r="I51" s="24">
        <v>1868.2032997969939</v>
      </c>
      <c r="J51" s="24">
        <v>167.81741609378523</v>
      </c>
      <c r="K51" s="24">
        <v>822.90111406443327</v>
      </c>
      <c r="L51" s="24">
        <v>1703.069773651094</v>
      </c>
      <c r="M51" s="24">
        <v>149.58668453102871</v>
      </c>
      <c r="N51" s="24">
        <v>152.61345782300634</v>
      </c>
      <c r="O51" s="24">
        <v>541.94364787766028</v>
      </c>
      <c r="P51" s="24">
        <v>1678.5820893370148</v>
      </c>
      <c r="Q51" s="24">
        <v>329.46443588953258</v>
      </c>
      <c r="R51" s="24">
        <v>543.90623747715938</v>
      </c>
      <c r="S51" s="24">
        <v>528.78794028305003</v>
      </c>
      <c r="T51" s="24">
        <v>9426.7182510985895</v>
      </c>
      <c r="U51" s="24">
        <v>356.1274826183195</v>
      </c>
      <c r="V51" s="24">
        <v>628.65143926738745</v>
      </c>
      <c r="W51" s="24">
        <v>2051.9205474104524</v>
      </c>
      <c r="X51" s="24">
        <v>2798.6426122493931</v>
      </c>
      <c r="Y51" s="24">
        <v>57.481915550157488</v>
      </c>
      <c r="Z51" s="24">
        <v>314.21153496856624</v>
      </c>
      <c r="AA51" s="24">
        <v>27.447375024497752</v>
      </c>
      <c r="AB51" s="24">
        <v>2098.3482367688748</v>
      </c>
      <c r="AC51" s="24">
        <v>3706.9919943340924</v>
      </c>
      <c r="AD51" s="24">
        <v>55.399980009343594</v>
      </c>
      <c r="AE51" s="24">
        <v>1879.0805423354859</v>
      </c>
      <c r="AF51" s="24">
        <v>5351.3270957565564</v>
      </c>
      <c r="AG51" s="24">
        <v>2532.5869641315226</v>
      </c>
      <c r="AH51" s="24">
        <v>325.23993517349993</v>
      </c>
      <c r="AI51" s="24">
        <v>2130.2713107877512</v>
      </c>
      <c r="AJ51" s="24">
        <v>4065.9681516136661</v>
      </c>
      <c r="AK51" s="24">
        <v>6994.5925627812312</v>
      </c>
      <c r="AL51" s="24">
        <v>153.17607935181692</v>
      </c>
      <c r="AM51" s="24">
        <v>1104.6343533824029</v>
      </c>
      <c r="AN51" s="24">
        <v>3488.005194686199</v>
      </c>
      <c r="AO51" s="24">
        <v>5380.7121545610707</v>
      </c>
    </row>
    <row r="52" spans="1:41" x14ac:dyDescent="0.25">
      <c r="A52" s="64" t="s">
        <v>23</v>
      </c>
      <c r="B52" s="69">
        <v>2373.8090954372192</v>
      </c>
      <c r="C52" s="69">
        <v>9419.5958727869165</v>
      </c>
      <c r="D52" s="69">
        <v>4415.3890493120525</v>
      </c>
      <c r="E52" s="69">
        <v>9939.9959029734437</v>
      </c>
      <c r="F52" s="69">
        <v>1634.1249749748124</v>
      </c>
      <c r="G52" s="69">
        <v>8094.0408793872048</v>
      </c>
      <c r="H52" s="69">
        <v>4986.264591000464</v>
      </c>
      <c r="I52" s="69">
        <v>7410.1363561608059</v>
      </c>
      <c r="J52" s="69">
        <v>4518.4741287524266</v>
      </c>
      <c r="K52" s="69">
        <v>20145.597264757267</v>
      </c>
      <c r="L52" s="69">
        <v>43598.689703374701</v>
      </c>
      <c r="M52" s="69">
        <v>17452.469346133326</v>
      </c>
      <c r="N52" s="69">
        <v>4248.9944179868326</v>
      </c>
      <c r="O52" s="67">
        <v>18674.448797910289</v>
      </c>
      <c r="P52" s="67">
        <v>27111.910999714488</v>
      </c>
      <c r="Q52" s="67">
        <v>11293.918971524277</v>
      </c>
      <c r="R52" s="67">
        <v>6236.5180569772156</v>
      </c>
      <c r="S52" s="67">
        <v>25072.852978849351</v>
      </c>
      <c r="T52" s="67">
        <v>109347.3505621965</v>
      </c>
      <c r="U52" s="67">
        <v>17938.201447882751</v>
      </c>
      <c r="V52" s="67">
        <v>5590.2794046146219</v>
      </c>
      <c r="W52" s="67">
        <v>25550.146960879239</v>
      </c>
      <c r="X52" s="67">
        <v>91469.888220002817</v>
      </c>
      <c r="Y52" s="67">
        <v>19614.947288387611</v>
      </c>
      <c r="Z52" s="67">
        <v>3276.8754374404984</v>
      </c>
      <c r="AA52" s="67">
        <v>14236.105678440295</v>
      </c>
      <c r="AB52" s="67">
        <v>99208.798313377818</v>
      </c>
      <c r="AC52" s="67">
        <v>9055.9069410004795</v>
      </c>
      <c r="AD52" s="67">
        <v>2597.2263701690858</v>
      </c>
      <c r="AE52" s="67">
        <v>15911.499593981998</v>
      </c>
      <c r="AF52" s="67">
        <v>80920.532002944485</v>
      </c>
      <c r="AG52" s="67">
        <v>8680.6426160716437</v>
      </c>
      <c r="AH52" s="67">
        <v>3205.8085593828887</v>
      </c>
      <c r="AI52" s="67">
        <v>15822.898143435808</v>
      </c>
      <c r="AJ52" s="67">
        <v>154923.36715729712</v>
      </c>
      <c r="AK52" s="67">
        <v>29243.895757614227</v>
      </c>
      <c r="AL52" s="67">
        <v>3361.2421949770473</v>
      </c>
      <c r="AM52" s="67">
        <v>14459.287827235943</v>
      </c>
      <c r="AN52" s="67">
        <v>127724.71433666586</v>
      </c>
      <c r="AO52" s="67">
        <v>48782.597042361187</v>
      </c>
    </row>
    <row r="53" spans="1:41" x14ac:dyDescent="0.25">
      <c r="A53" t="s">
        <v>13</v>
      </c>
      <c r="B53" s="24">
        <v>57.554736698997452</v>
      </c>
      <c r="C53" s="24">
        <v>551.82082117052471</v>
      </c>
      <c r="D53" s="24">
        <v>257.46626670345967</v>
      </c>
      <c r="E53" s="24">
        <v>153.24228372190788</v>
      </c>
      <c r="F53" s="24">
        <v>32.708037868327786</v>
      </c>
      <c r="G53" s="24">
        <v>101.3391611312524</v>
      </c>
      <c r="H53" s="24">
        <v>267.36340999130618</v>
      </c>
      <c r="I53" s="24">
        <v>97.222283181757021</v>
      </c>
      <c r="J53" s="24">
        <v>162.56248907192</v>
      </c>
      <c r="K53" s="24">
        <v>858.52935469536249</v>
      </c>
      <c r="L53" s="24">
        <v>3584.3010324394495</v>
      </c>
      <c r="M53" s="24">
        <v>915.77301171877809</v>
      </c>
      <c r="N53" s="24">
        <v>184.16373473071647</v>
      </c>
      <c r="O53" s="24">
        <v>63.384142102633945</v>
      </c>
      <c r="P53" s="24">
        <v>559.02416750653413</v>
      </c>
      <c r="Q53" s="24">
        <v>44.163118127393417</v>
      </c>
      <c r="R53" s="24">
        <v>539.84107498162211</v>
      </c>
      <c r="S53" s="24">
        <v>349.22417823731598</v>
      </c>
      <c r="T53" s="24">
        <v>26440.581412561292</v>
      </c>
      <c r="U53" s="24">
        <v>2237.5175761867877</v>
      </c>
      <c r="V53" s="24">
        <v>442.2122357829133</v>
      </c>
      <c r="W53" s="24">
        <v>2189.2875046760964</v>
      </c>
      <c r="X53" s="24">
        <v>3677.7114420649677</v>
      </c>
      <c r="Y53" s="24">
        <v>2818.6614148562348</v>
      </c>
      <c r="Z53" s="24">
        <v>216.95192628162889</v>
      </c>
      <c r="AA53" s="24">
        <v>12.667746609475046</v>
      </c>
      <c r="AB53" s="24">
        <v>2934.9044154842154</v>
      </c>
      <c r="AC53" s="24">
        <v>2058.1983414332835</v>
      </c>
      <c r="AD53" s="24">
        <v>86.55515863188883</v>
      </c>
      <c r="AE53" s="24">
        <v>1972.4377969477407</v>
      </c>
      <c r="AF53" s="24">
        <v>2701.1824904630112</v>
      </c>
      <c r="AG53" s="24">
        <v>46.327346963444406</v>
      </c>
      <c r="AH53" s="24">
        <v>157.09410284169095</v>
      </c>
      <c r="AI53" s="24">
        <v>2003.1529827285826</v>
      </c>
      <c r="AJ53" s="24">
        <v>1543.8042963064624</v>
      </c>
      <c r="AK53" s="24">
        <v>5377.932137944259</v>
      </c>
      <c r="AL53" s="24">
        <v>91.081562337338951</v>
      </c>
      <c r="AM53" s="24">
        <v>1192.316196040453</v>
      </c>
      <c r="AN53" s="24">
        <v>11787.442135208674</v>
      </c>
      <c r="AO53" s="24">
        <v>7014.2477252341196</v>
      </c>
    </row>
    <row r="54" spans="1:41" x14ac:dyDescent="0.25">
      <c r="A54" s="65" t="s">
        <v>24</v>
      </c>
      <c r="B54" s="69">
        <v>1.4574610952046827</v>
      </c>
      <c r="C54" s="69">
        <v>3.2023392840909217</v>
      </c>
      <c r="D54" s="69">
        <v>2.4500296449034797</v>
      </c>
      <c r="E54" s="69">
        <v>-5.5749951352783433E-2</v>
      </c>
      <c r="F54" s="69">
        <v>1.2698060078102686</v>
      </c>
      <c r="G54" s="69">
        <v>2.6762699456657608</v>
      </c>
      <c r="H54" s="69">
        <v>6.0145038946412654</v>
      </c>
      <c r="I54" s="69">
        <v>-0.32135871583613701</v>
      </c>
      <c r="J54" s="69">
        <v>1.1208029305584724</v>
      </c>
      <c r="K54" s="69">
        <v>2.2868612364742877</v>
      </c>
      <c r="L54" s="69">
        <v>3.5561568303603726</v>
      </c>
      <c r="M54" s="69">
        <v>-0.4806398691592883</v>
      </c>
      <c r="N54" s="69">
        <v>1.2176412129883658</v>
      </c>
      <c r="O54" s="67">
        <v>2.1754686153130325</v>
      </c>
      <c r="P54" s="67">
        <v>2.735267572410192</v>
      </c>
      <c r="Q54" s="67">
        <v>-0.86417845761617462</v>
      </c>
      <c r="R54" s="67">
        <v>1.2737854187817568</v>
      </c>
      <c r="S54" s="67">
        <v>2.5896891824054062</v>
      </c>
      <c r="T54" s="67">
        <v>2.1135183767618155</v>
      </c>
      <c r="U54" s="67">
        <v>0.29978518551570466</v>
      </c>
      <c r="V54" s="67">
        <v>1.1537240168436929</v>
      </c>
      <c r="W54" s="67">
        <v>2.4436416676953487</v>
      </c>
      <c r="X54" s="67">
        <v>2.8838443997471743</v>
      </c>
      <c r="Y54" s="67">
        <v>0.34982910970040271</v>
      </c>
      <c r="Z54" s="67">
        <v>0.80099725044284875</v>
      </c>
      <c r="AA54" s="67">
        <v>1.7222263349022882</v>
      </c>
      <c r="AB54" s="67">
        <v>3.4803150947584078</v>
      </c>
      <c r="AC54" s="67">
        <v>-2.0414342184498988</v>
      </c>
      <c r="AD54" s="67">
        <v>0.60765313565449419</v>
      </c>
      <c r="AE54" s="67">
        <v>1.8740266605728639</v>
      </c>
      <c r="AF54" s="67">
        <v>5.0128724365613699</v>
      </c>
      <c r="AG54" s="67">
        <v>-3.0283628995040552</v>
      </c>
      <c r="AH54" s="67">
        <v>0.9993915017525099</v>
      </c>
      <c r="AI54" s="67">
        <v>1.5259444051685851</v>
      </c>
      <c r="AJ54" s="67">
        <v>3.6188027836922423</v>
      </c>
      <c r="AK54" s="67">
        <v>-0.13451944096938906</v>
      </c>
      <c r="AL54" s="67">
        <v>1.0481134927113009</v>
      </c>
      <c r="AM54" s="67">
        <v>1.7389539281330713</v>
      </c>
      <c r="AN54" s="67">
        <v>6.1486294361128158</v>
      </c>
      <c r="AO54" s="67">
        <v>6.8271170170317346</v>
      </c>
    </row>
    <row r="55" spans="1:41" x14ac:dyDescent="0.25">
      <c r="A55" t="s">
        <v>13</v>
      </c>
      <c r="B55" s="24">
        <v>3.0191175082236548E-2</v>
      </c>
      <c r="C55" s="24">
        <v>0.25962133512858876</v>
      </c>
      <c r="D55" s="24">
        <v>1.3574479079823194</v>
      </c>
      <c r="E55" s="24">
        <v>7.6728655414145391E-2</v>
      </c>
      <c r="F55" s="24">
        <v>0.13305381329015928</v>
      </c>
      <c r="G55" s="24">
        <v>0.10977236166379004</v>
      </c>
      <c r="H55" s="24">
        <v>0.3597251244714445</v>
      </c>
      <c r="I55" s="24">
        <v>0.48792310968776159</v>
      </c>
      <c r="J55" s="24">
        <v>7.6562813569975907E-2</v>
      </c>
      <c r="K55" s="24">
        <v>6.4827452350574674E-2</v>
      </c>
      <c r="L55" s="24">
        <v>0.30537322537892053</v>
      </c>
      <c r="M55" s="24">
        <v>0.73072164580523624</v>
      </c>
      <c r="N55" s="24">
        <v>5.6003806101522197E-2</v>
      </c>
      <c r="O55" s="24">
        <v>0.15396058365312115</v>
      </c>
      <c r="P55" s="24">
        <v>0.91105276522835199</v>
      </c>
      <c r="Q55" s="24">
        <v>0.46011870375999131</v>
      </c>
      <c r="R55" s="24">
        <v>9.1715183823950969E-2</v>
      </c>
      <c r="S55" s="24">
        <v>4.9363499045204873E-2</v>
      </c>
      <c r="T55" s="24">
        <v>0.1027577664687236</v>
      </c>
      <c r="U55" s="24">
        <v>0.16150010281783661</v>
      </c>
      <c r="V55" s="24">
        <v>8.6573230022165173E-2</v>
      </c>
      <c r="W55" s="24">
        <v>0.30631076407659835</v>
      </c>
      <c r="X55" s="24">
        <v>6.6891966559536664E-2</v>
      </c>
      <c r="Y55" s="24">
        <v>0.45634141695038455</v>
      </c>
      <c r="Z55" s="24">
        <v>0.10574171954909067</v>
      </c>
      <c r="AA55" s="24">
        <v>5.4607148933738621E-3</v>
      </c>
      <c r="AB55" s="24">
        <v>8.231652475194437E-2</v>
      </c>
      <c r="AC55" s="24">
        <v>0.54220278488342055</v>
      </c>
      <c r="AD55" s="24">
        <v>6.4410870291437966E-2</v>
      </c>
      <c r="AE55" s="24">
        <v>0.31539363729939612</v>
      </c>
      <c r="AF55" s="24">
        <v>0.35281252759642967</v>
      </c>
      <c r="AG55" s="24">
        <v>0.46817887880091213</v>
      </c>
      <c r="AH55" s="24">
        <v>9.9681194898496278E-2</v>
      </c>
      <c r="AI55" s="24">
        <v>0.20154054521593612</v>
      </c>
      <c r="AJ55" s="24">
        <v>0.52791935609391272</v>
      </c>
      <c r="AK55" s="24">
        <v>4.4858191766982998</v>
      </c>
      <c r="AL55" s="24">
        <v>6.1713624816758288E-2</v>
      </c>
      <c r="AM55" s="24">
        <v>3.2836448630212858E-2</v>
      </c>
      <c r="AN55" s="24">
        <v>8.5724134736184024E-2</v>
      </c>
      <c r="AO55" s="24">
        <v>0.15479660064949127</v>
      </c>
    </row>
    <row r="56" spans="1:41" x14ac:dyDescent="0.25">
      <c r="A56" s="65" t="s">
        <v>25</v>
      </c>
      <c r="B56" s="69">
        <v>0.42924637029525786</v>
      </c>
      <c r="C56" s="69">
        <v>1.5778725153399018</v>
      </c>
      <c r="D56" s="69">
        <v>0.66037262849042666</v>
      </c>
      <c r="E56" s="69">
        <v>-3.7992672579235727E-2</v>
      </c>
      <c r="F56" s="69">
        <v>0.32478445397358574</v>
      </c>
      <c r="G56" s="69">
        <v>1.2966055039012536</v>
      </c>
      <c r="H56" s="69">
        <v>0.82514376785995236</v>
      </c>
      <c r="I56" s="69">
        <v>-0.11074410520464439</v>
      </c>
      <c r="J56" s="69">
        <v>0.67620966820978079</v>
      </c>
      <c r="K56" s="69">
        <v>2.07754629877549</v>
      </c>
      <c r="L56" s="69">
        <v>3.9157364043698255</v>
      </c>
      <c r="M56" s="69">
        <v>-0.58678315683228199</v>
      </c>
      <c r="N56" s="69">
        <v>0.65124875707460494</v>
      </c>
      <c r="O56" s="67">
        <v>1.9852557319011794</v>
      </c>
      <c r="P56" s="67">
        <v>2.1684193655486386</v>
      </c>
      <c r="Q56" s="67">
        <v>-0.64544519772447739</v>
      </c>
      <c r="R56" s="67">
        <v>1.0359410296210703</v>
      </c>
      <c r="S56" s="67">
        <v>2.6973777932160088</v>
      </c>
      <c r="T56" s="67">
        <v>5.5553317432490692</v>
      </c>
      <c r="U56" s="67">
        <v>0.50016982827335843</v>
      </c>
      <c r="V56" s="67">
        <v>0.84048836167168639</v>
      </c>
      <c r="W56" s="67">
        <v>2.4840450524675997</v>
      </c>
      <c r="X56" s="67">
        <v>6.1545702007000935</v>
      </c>
      <c r="Y56" s="67">
        <v>0.6589979716946428</v>
      </c>
      <c r="Z56" s="67">
        <v>0.40708034078924094</v>
      </c>
      <c r="AA56" s="67">
        <v>1.3397161986604051</v>
      </c>
      <c r="AB56" s="67">
        <v>4.7836740389673471</v>
      </c>
      <c r="AC56" s="67">
        <v>-0.64879500180264627</v>
      </c>
      <c r="AD56" s="67">
        <v>0.24756064582071527</v>
      </c>
      <c r="AE56" s="67">
        <v>1.3659407781219295</v>
      </c>
      <c r="AF56" s="67">
        <v>4.662577744731613</v>
      </c>
      <c r="AG56" s="67">
        <v>-0.87980596721978166</v>
      </c>
      <c r="AH56" s="67">
        <v>0.48165724235691948</v>
      </c>
      <c r="AI56" s="67">
        <v>1.1739935546333575</v>
      </c>
      <c r="AJ56" s="67">
        <v>6.4702934010301876</v>
      </c>
      <c r="AK56" s="67">
        <v>0.25249017222375669</v>
      </c>
      <c r="AL56" s="67">
        <v>0.47553461250253432</v>
      </c>
      <c r="AM56" s="67">
        <v>1.2492838822498784</v>
      </c>
      <c r="AN56" s="67">
        <v>6.5225829127961967</v>
      </c>
      <c r="AO56" s="67">
        <v>3.5986445418793411</v>
      </c>
    </row>
    <row r="57" spans="1:41" x14ac:dyDescent="0.25">
      <c r="A57" t="s">
        <v>13</v>
      </c>
      <c r="B57" s="24">
        <v>6.9035784876961539E-3</v>
      </c>
      <c r="C57" s="24">
        <v>0.12981064486899474</v>
      </c>
      <c r="D57" s="24">
        <v>5.8249578083095457E-2</v>
      </c>
      <c r="E57" s="24">
        <v>4.9372615627125166E-2</v>
      </c>
      <c r="F57" s="24">
        <v>4.3088063693035437E-2</v>
      </c>
      <c r="G57" s="24">
        <v>2.4349906088676834E-2</v>
      </c>
      <c r="H57" s="24">
        <v>9.058606066135802E-2</v>
      </c>
      <c r="I57" s="24">
        <v>0.16163696044326004</v>
      </c>
      <c r="J57" s="24">
        <v>5.1529814965694025E-2</v>
      </c>
      <c r="K57" s="24">
        <v>5.014189183316152E-2</v>
      </c>
      <c r="L57" s="24">
        <v>0.59489828368187192</v>
      </c>
      <c r="M57" s="24">
        <v>0.95295087918238675</v>
      </c>
      <c r="N57" s="24">
        <v>1.4270669774308541E-2</v>
      </c>
      <c r="O57" s="24">
        <v>9.5536415745132788E-2</v>
      </c>
      <c r="P57" s="24">
        <v>0.68597758633168526</v>
      </c>
      <c r="Q57" s="24">
        <v>0.3427416973365186</v>
      </c>
      <c r="R57" s="24">
        <v>8.9996247002887553E-2</v>
      </c>
      <c r="S57" s="24">
        <v>3.6555353906660107E-2</v>
      </c>
      <c r="T57" s="24">
        <v>0.28711304667577581</v>
      </c>
      <c r="U57" s="24">
        <v>0.2304576856954958</v>
      </c>
      <c r="V57" s="24">
        <v>6.533440181703469E-2</v>
      </c>
      <c r="W57" s="24">
        <v>0.32052195975401476</v>
      </c>
      <c r="X57" s="24">
        <v>5.4031040685471814E-2</v>
      </c>
      <c r="Y57" s="24">
        <v>0.87737033267207754</v>
      </c>
      <c r="Z57" s="24">
        <v>5.8829892932724497E-2</v>
      </c>
      <c r="AA57" s="24">
        <v>5.065035119768151E-3</v>
      </c>
      <c r="AB57" s="24">
        <v>0.17120715389918534</v>
      </c>
      <c r="AC57" s="24">
        <v>0.1002791317894467</v>
      </c>
      <c r="AD57" s="24">
        <v>2.4052130130818441E-2</v>
      </c>
      <c r="AE57" s="24">
        <v>0.20598995025061864</v>
      </c>
      <c r="AF57" s="24">
        <v>0.10918184971146544</v>
      </c>
      <c r="AG57" s="24">
        <v>5.7348434316256393E-2</v>
      </c>
      <c r="AH57" s="24">
        <v>4.882979299428139E-2</v>
      </c>
      <c r="AI57" s="24">
        <v>0.13263336728323222</v>
      </c>
      <c r="AJ57" s="24">
        <v>0.89365083163465031</v>
      </c>
      <c r="AK57" s="24">
        <v>2.1005510991813945</v>
      </c>
      <c r="AL57" s="24">
        <v>3.4014977921749422E-2</v>
      </c>
      <c r="AM57" s="24">
        <v>4.0203919661150014E-2</v>
      </c>
      <c r="AN57" s="24">
        <v>0.37026556697389218</v>
      </c>
      <c r="AO57" s="24">
        <v>0.3871337249789103</v>
      </c>
    </row>
    <row r="60" spans="1:41" x14ac:dyDescent="0.25">
      <c r="A60" s="65"/>
      <c r="B60" s="94"/>
      <c r="C60" s="50" t="s">
        <v>20</v>
      </c>
      <c r="D60" s="94"/>
      <c r="E60" s="94"/>
      <c r="F60" s="94"/>
      <c r="G60" s="94"/>
      <c r="I60" t="s">
        <v>13</v>
      </c>
      <c r="O60" t="s">
        <v>39</v>
      </c>
    </row>
    <row r="61" spans="1:41" x14ac:dyDescent="0.25">
      <c r="A61" s="50" t="s">
        <v>21</v>
      </c>
      <c r="B61" s="50" t="s">
        <v>22</v>
      </c>
      <c r="C61" s="52">
        <v>16</v>
      </c>
      <c r="D61" s="53">
        <v>24</v>
      </c>
      <c r="E61" s="53">
        <v>32</v>
      </c>
      <c r="F61" s="53">
        <v>40</v>
      </c>
      <c r="G61" s="54">
        <v>48</v>
      </c>
      <c r="I61" s="52">
        <v>16</v>
      </c>
      <c r="J61" s="53">
        <v>24</v>
      </c>
      <c r="K61" s="53">
        <v>32</v>
      </c>
      <c r="L61" s="53">
        <v>40</v>
      </c>
      <c r="M61" s="54">
        <v>48</v>
      </c>
      <c r="O61" s="52">
        <v>16</v>
      </c>
      <c r="P61" s="53">
        <v>24</v>
      </c>
      <c r="Q61" s="53">
        <v>32</v>
      </c>
      <c r="R61" s="53">
        <v>40</v>
      </c>
      <c r="S61" s="54">
        <v>48</v>
      </c>
    </row>
    <row r="62" spans="1:41" x14ac:dyDescent="0.25">
      <c r="A62" s="57" t="s">
        <v>7</v>
      </c>
      <c r="B62" s="94">
        <v>0</v>
      </c>
      <c r="C62" s="94">
        <v>7587.9230401531795</v>
      </c>
      <c r="D62" s="60">
        <v>7493.3468138039834</v>
      </c>
      <c r="E62" s="60">
        <v>7667.5670845043796</v>
      </c>
      <c r="F62" s="60">
        <v>6462.838691427427</v>
      </c>
      <c r="G62" s="60">
        <v>6654.0742658236059</v>
      </c>
      <c r="I62">
        <v>524.70282498195729</v>
      </c>
      <c r="J62">
        <v>167.81741609378523</v>
      </c>
      <c r="K62">
        <v>543.90623747715938</v>
      </c>
      <c r="L62">
        <v>314.21153496856624</v>
      </c>
      <c r="M62">
        <v>325.23993517349993</v>
      </c>
      <c r="O62">
        <f>I62*SQRT(3)</f>
        <v>908.81195174367031</v>
      </c>
      <c r="P62">
        <f t="shared" ref="P62:S69" si="0">J62*SQRT(3)</f>
        <v>290.66829106936297</v>
      </c>
      <c r="Q62">
        <f t="shared" si="0"/>
        <v>942.07323786406346</v>
      </c>
      <c r="R62">
        <f t="shared" si="0"/>
        <v>544.23034288976169</v>
      </c>
      <c r="S62">
        <f t="shared" si="0"/>
        <v>563.33209237090978</v>
      </c>
    </row>
    <row r="63" spans="1:41" x14ac:dyDescent="0.25">
      <c r="A63" s="58"/>
      <c r="B63" s="94">
        <v>6</v>
      </c>
      <c r="C63" s="94">
        <v>19118.493498662949</v>
      </c>
      <c r="D63" s="60">
        <v>22161.470499484571</v>
      </c>
      <c r="E63" s="60">
        <v>23855.891340192971</v>
      </c>
      <c r="F63" s="60">
        <v>18300.816919901677</v>
      </c>
      <c r="G63" s="60">
        <v>20362.908315576959</v>
      </c>
      <c r="I63">
        <v>1098.806560382955</v>
      </c>
      <c r="J63">
        <v>822.90111406443327</v>
      </c>
      <c r="K63">
        <v>528.78794028305003</v>
      </c>
      <c r="L63">
        <v>27.447375024497752</v>
      </c>
      <c r="M63">
        <v>2130.2713107877512</v>
      </c>
      <c r="O63">
        <f t="shared" ref="O63:O69" si="1">I63*SQRT(3)</f>
        <v>1903.1887902732774</v>
      </c>
      <c r="P63">
        <f t="shared" si="0"/>
        <v>1425.3065391646303</v>
      </c>
      <c r="Q63">
        <f t="shared" si="0"/>
        <v>915.88757899994005</v>
      </c>
      <c r="R63">
        <f t="shared" si="0"/>
        <v>47.540248076827162</v>
      </c>
      <c r="S63">
        <f t="shared" si="0"/>
        <v>3689.7381441907351</v>
      </c>
    </row>
    <row r="64" spans="1:41" x14ac:dyDescent="0.25">
      <c r="A64" s="58"/>
      <c r="B64" s="94">
        <v>16</v>
      </c>
      <c r="C64" s="94">
        <v>25788.436351952812</v>
      </c>
      <c r="D64" s="60">
        <v>39078.956220951375</v>
      </c>
      <c r="E64" s="60">
        <v>41334.554029910425</v>
      </c>
      <c r="F64" s="60">
        <v>72228.006270915736</v>
      </c>
      <c r="G64" s="60">
        <v>86675.922391753425</v>
      </c>
      <c r="I64">
        <v>1810.7258768583472</v>
      </c>
      <c r="J64">
        <v>1703.069773651094</v>
      </c>
      <c r="K64">
        <v>9426.7182510985895</v>
      </c>
      <c r="L64">
        <v>2098.3482367688748</v>
      </c>
      <c r="M64">
        <v>4065.9681516136661</v>
      </c>
      <c r="O64">
        <f t="shared" si="1"/>
        <v>3136.2692172983634</v>
      </c>
      <c r="P64">
        <f t="shared" si="0"/>
        <v>2949.8033767985221</v>
      </c>
      <c r="Q64">
        <f t="shared" si="0"/>
        <v>16327.554959539586</v>
      </c>
      <c r="R64">
        <f t="shared" si="0"/>
        <v>3634.4457580562594</v>
      </c>
      <c r="S64">
        <f t="shared" si="0"/>
        <v>7042.463420551785</v>
      </c>
    </row>
    <row r="65" spans="1:19" x14ac:dyDescent="0.25">
      <c r="A65" s="58"/>
      <c r="B65" s="94">
        <v>20</v>
      </c>
      <c r="C65" s="94">
        <v>16290.541199392494</v>
      </c>
      <c r="D65" s="60">
        <v>13169.171041200303</v>
      </c>
      <c r="E65" s="60">
        <v>8881.0823653142634</v>
      </c>
      <c r="F65" s="60">
        <v>25987.510273798296</v>
      </c>
      <c r="G65" s="60">
        <v>58549.21003304296</v>
      </c>
      <c r="I65">
        <v>960.93548404876015</v>
      </c>
      <c r="J65">
        <v>149.58668453102871</v>
      </c>
      <c r="K65">
        <v>356.1274826183195</v>
      </c>
      <c r="L65">
        <v>3706.9919943340924</v>
      </c>
      <c r="M65">
        <v>6994.5925627812312</v>
      </c>
      <c r="O65">
        <f t="shared" si="1"/>
        <v>1664.389081168245</v>
      </c>
      <c r="P65">
        <f t="shared" si="0"/>
        <v>259.09173774351916</v>
      </c>
      <c r="Q65">
        <f t="shared" si="0"/>
        <v>616.8308938665316</v>
      </c>
      <c r="R65">
        <f t="shared" si="0"/>
        <v>6420.698477437727</v>
      </c>
      <c r="S65">
        <f t="shared" si="0"/>
        <v>12114.989696980494</v>
      </c>
    </row>
    <row r="66" spans="1:19" x14ac:dyDescent="0.25">
      <c r="A66" s="59" t="s">
        <v>6</v>
      </c>
      <c r="B66" s="94">
        <v>0</v>
      </c>
      <c r="C66" s="94">
        <v>6435.4693452212668</v>
      </c>
      <c r="D66" s="60">
        <v>7925.6147520913664</v>
      </c>
      <c r="E66" s="60">
        <v>7679.9764542947933</v>
      </c>
      <c r="F66" s="60">
        <v>6360.3942157529191</v>
      </c>
      <c r="G66" s="60">
        <v>7418.085875978948</v>
      </c>
      <c r="I66">
        <v>226.22800651700516</v>
      </c>
      <c r="J66">
        <v>152.61345782300634</v>
      </c>
      <c r="K66">
        <v>628.65143926738745</v>
      </c>
      <c r="L66">
        <v>55.399980009343594</v>
      </c>
      <c r="M66">
        <v>153.17607935181692</v>
      </c>
      <c r="O66">
        <f t="shared" si="1"/>
        <v>391.83840138247598</v>
      </c>
      <c r="P66">
        <f t="shared" si="0"/>
        <v>264.33426286821691</v>
      </c>
      <c r="Q66">
        <f t="shared" si="0"/>
        <v>1088.8562330624154</v>
      </c>
      <c r="R66">
        <f t="shared" si="0"/>
        <v>95.955580114483226</v>
      </c>
      <c r="S66">
        <f t="shared" si="0"/>
        <v>265.30875194154891</v>
      </c>
    </row>
    <row r="67" spans="1:19" x14ac:dyDescent="0.25">
      <c r="A67" s="60"/>
      <c r="B67" s="92">
        <v>6</v>
      </c>
      <c r="C67" s="92">
        <v>16712.986596748222</v>
      </c>
      <c r="D67" s="60">
        <v>20421.537583411937</v>
      </c>
      <c r="E67" s="60">
        <v>25137.907784175699</v>
      </c>
      <c r="F67" s="60">
        <v>21505.975920922156</v>
      </c>
      <c r="G67" s="60">
        <v>20058.141114563863</v>
      </c>
      <c r="I67">
        <v>717.6865711810068</v>
      </c>
      <c r="J67">
        <v>541.94364787766028</v>
      </c>
      <c r="K67">
        <v>2051.9205474104524</v>
      </c>
      <c r="L67">
        <v>1879.0805423354859</v>
      </c>
      <c r="M67">
        <v>1104.6343533824029</v>
      </c>
      <c r="O67">
        <f t="shared" si="1"/>
        <v>1243.0696051954012</v>
      </c>
      <c r="P67">
        <f t="shared" si="0"/>
        <v>938.67393296332466</v>
      </c>
      <c r="Q67">
        <f t="shared" si="0"/>
        <v>3554.0306412094465</v>
      </c>
      <c r="R67">
        <f t="shared" si="0"/>
        <v>3254.662970839142</v>
      </c>
      <c r="S67">
        <f t="shared" si="0"/>
        <v>1913.2828238443153</v>
      </c>
    </row>
    <row r="68" spans="1:19" x14ac:dyDescent="0.25">
      <c r="A68" s="60"/>
      <c r="B68" s="60">
        <v>16</v>
      </c>
      <c r="C68" s="60">
        <v>36590.726719702485</v>
      </c>
      <c r="D68" s="60">
        <v>33859.556043590746</v>
      </c>
      <c r="E68" s="60">
        <v>42948.751298609764</v>
      </c>
      <c r="F68" s="60">
        <v>86854.698779251543</v>
      </c>
      <c r="G68" s="60">
        <v>119784.83410239498</v>
      </c>
      <c r="I68">
        <v>694.86142902814538</v>
      </c>
      <c r="J68">
        <v>1678.5820893370148</v>
      </c>
      <c r="K68">
        <v>2798.6426122493931</v>
      </c>
      <c r="L68">
        <v>5351.3270957565564</v>
      </c>
      <c r="M68">
        <v>3488.005194686199</v>
      </c>
      <c r="O68">
        <f t="shared" si="1"/>
        <v>1203.5352992966632</v>
      </c>
      <c r="P68">
        <f t="shared" si="0"/>
        <v>2907.3894634068297</v>
      </c>
      <c r="Q68">
        <f t="shared" si="0"/>
        <v>4847.3911966432333</v>
      </c>
      <c r="R68">
        <f t="shared" si="0"/>
        <v>9268.7704177703581</v>
      </c>
      <c r="S68">
        <f t="shared" si="0"/>
        <v>6041.40221426067</v>
      </c>
    </row>
    <row r="69" spans="1:19" x14ac:dyDescent="0.25">
      <c r="A69" s="60"/>
      <c r="B69" s="60">
        <v>20</v>
      </c>
      <c r="C69" s="60">
        <v>20762.561760926983</v>
      </c>
      <c r="D69" s="60">
        <v>15327.474965482972</v>
      </c>
      <c r="E69" s="60">
        <v>11918.208827204711</v>
      </c>
      <c r="F69" s="60">
        <v>29549.818104418951</v>
      </c>
      <c r="G69" s="60">
        <v>92000.524098472437</v>
      </c>
      <c r="I69">
        <v>1868.2032997969939</v>
      </c>
      <c r="J69">
        <v>329.46443588953258</v>
      </c>
      <c r="K69">
        <v>57.481915550157488</v>
      </c>
      <c r="L69">
        <v>2532.5869641315226</v>
      </c>
      <c r="M69">
        <v>5380.7121545610707</v>
      </c>
      <c r="O69">
        <f t="shared" si="1"/>
        <v>3235.8230341162243</v>
      </c>
      <c r="P69">
        <f t="shared" si="0"/>
        <v>570.6491422476895</v>
      </c>
      <c r="Q69">
        <f t="shared" si="0"/>
        <v>99.561598249256278</v>
      </c>
      <c r="R69">
        <f t="shared" si="0"/>
        <v>4386.569296462415</v>
      </c>
      <c r="S69">
        <f t="shared" si="0"/>
        <v>9319.6668326031759</v>
      </c>
    </row>
    <row r="71" spans="1:19" x14ac:dyDescent="0.25">
      <c r="B71" t="s">
        <v>61</v>
      </c>
      <c r="C71">
        <f>(C62-C66)+1.96*SQRT(((O62*O62)/3)+((O66*O66)/3))</f>
        <v>2272.3877567834616</v>
      </c>
      <c r="D71" s="95">
        <f t="shared" ref="D71:G71" si="2">(D62-D66)+1.96*SQRT(((P62*P62)/3)+((P66*P66)/3))</f>
        <v>12.326222574078713</v>
      </c>
      <c r="E71" s="95">
        <f t="shared" si="2"/>
        <v>1616.9114418609208</v>
      </c>
      <c r="F71" s="95">
        <f t="shared" si="2"/>
        <v>727.7982758588247</v>
      </c>
      <c r="G71">
        <f t="shared" si="2"/>
        <v>-59.381587464701738</v>
      </c>
    </row>
    <row r="72" spans="1:19" x14ac:dyDescent="0.25">
      <c r="B72" t="s">
        <v>62</v>
      </c>
      <c r="C72">
        <f>(C62-C66)-1.96*SQRT(((O62*O62)/3)+((O66*O66)/3))</f>
        <v>32.519633080363974</v>
      </c>
      <c r="D72" s="95">
        <f t="shared" ref="D72:G72" si="3">(D62-D66)-1.96*SQRT(((P62*P62)/3)+((P66*P66)/3))</f>
        <v>-876.86209914884466</v>
      </c>
      <c r="E72" s="95">
        <f t="shared" si="3"/>
        <v>-1641.7301814417481</v>
      </c>
      <c r="F72" s="95">
        <f t="shared" si="3"/>
        <v>-522.90932450980893</v>
      </c>
      <c r="G72">
        <f t="shared" si="3"/>
        <v>-1468.6416328459827</v>
      </c>
    </row>
    <row r="74" spans="1:19" x14ac:dyDescent="0.25">
      <c r="B74" t="s">
        <v>63</v>
      </c>
      <c r="C74" s="95">
        <f>(C63-C67)+1.96*SQRT(((O63*O63)/3)+((O67*O67)/3))</f>
        <v>4977.8528014228323</v>
      </c>
      <c r="D74" s="95">
        <f t="shared" ref="D74:G74" si="4">(D63-D67)+1.96*SQRT(((P63*P63)/3)+((P67*P67)/3))</f>
        <v>3671.1737008819177</v>
      </c>
      <c r="E74" s="95">
        <f t="shared" si="4"/>
        <v>2871.1466068856153</v>
      </c>
      <c r="F74" s="95">
        <f t="shared" si="4"/>
        <v>478.2317412590146</v>
      </c>
      <c r="G74" s="95">
        <f t="shared" si="4"/>
        <v>5008.0619206381798</v>
      </c>
      <c r="I74" t="s">
        <v>49</v>
      </c>
    </row>
    <row r="75" spans="1:19" x14ac:dyDescent="0.25">
      <c r="B75" t="s">
        <v>64</v>
      </c>
      <c r="C75" s="95">
        <f>(C63-C67)-1.96*SQRT(((O63*O63)/3)+((O67*O67)/3))</f>
        <v>-166.83899759337919</v>
      </c>
      <c r="D75" s="95">
        <f t="shared" ref="D75:G75" si="5">(D63-D67)-1.96*SQRT(((P63*P63)/3)+((P67*P67)/3))</f>
        <v>-191.30786873665011</v>
      </c>
      <c r="E75" s="95">
        <f t="shared" si="5"/>
        <v>-5435.1794948510706</v>
      </c>
      <c r="F75" s="95">
        <f t="shared" si="5"/>
        <v>-6888.5497432999709</v>
      </c>
      <c r="G75" s="95">
        <f t="shared" si="5"/>
        <v>-4398.5275186119889</v>
      </c>
    </row>
    <row r="77" spans="1:19" x14ac:dyDescent="0.25">
      <c r="B77" t="s">
        <v>65</v>
      </c>
      <c r="C77">
        <f>(C64-C68)+1.96*SQRT(((O64*O64)/3)+((O68*O68)/3))</f>
        <v>-7000.9207163471056</v>
      </c>
      <c r="D77">
        <f t="shared" ref="D77:G77" si="6">(D64-D68)+1.96*SQRT(((P64*P64)/3)+((P68*P68)/3))</f>
        <v>9906.2534240403893</v>
      </c>
      <c r="E77" s="95">
        <f t="shared" si="6"/>
        <v>17659.233035780275</v>
      </c>
      <c r="F77">
        <f t="shared" si="6"/>
        <v>-3360.5676670265148</v>
      </c>
      <c r="G77">
        <f t="shared" si="6"/>
        <v>-22609.040193509543</v>
      </c>
    </row>
    <row r="78" spans="1:19" x14ac:dyDescent="0.25">
      <c r="B78" t="s">
        <v>66</v>
      </c>
      <c r="C78">
        <f>(C64-C68)-1.96*SQRT(((O64*O64)/3)+((O68*O68)/3))</f>
        <v>-14603.660019152239</v>
      </c>
      <c r="D78">
        <f t="shared" ref="D78:G78" si="7">(D64-D68)-1.96*SQRT(((P64*P64)/3)+((P68*P68)/3))</f>
        <v>532.54693068086817</v>
      </c>
      <c r="E78" s="95">
        <f t="shared" si="7"/>
        <v>-20887.627573178954</v>
      </c>
      <c r="F78">
        <f t="shared" si="7"/>
        <v>-25892.817349645098</v>
      </c>
      <c r="G78">
        <f t="shared" si="7"/>
        <v>-43608.783227773558</v>
      </c>
    </row>
    <row r="80" spans="1:19" x14ac:dyDescent="0.25">
      <c r="B80" t="s">
        <v>67</v>
      </c>
      <c r="C80">
        <f>(C65-C69)+1.96*SQRT(((O65*O65)/3)+((O69*O69)/3))</f>
        <v>-354.3499660881298</v>
      </c>
      <c r="D80">
        <f t="shared" ref="D80:G80" si="8">(D65-D69)+1.96*SQRT(((P65*P65)/3)+((P69*P69)/3))</f>
        <v>-1449.1115941688254</v>
      </c>
      <c r="E80">
        <f t="shared" si="8"/>
        <v>-2330.0825631302132</v>
      </c>
      <c r="F80" s="95">
        <f t="shared" si="8"/>
        <v>5237.1506155381558</v>
      </c>
      <c r="G80">
        <f t="shared" si="8"/>
        <v>-16154.784537395553</v>
      </c>
    </row>
    <row r="81" spans="2:7" x14ac:dyDescent="0.25">
      <c r="B81" t="s">
        <v>68</v>
      </c>
      <c r="C81">
        <f>(C65-C69)-1.96*SQRT(((O65*O65)/3)+((O69*O69)/3))</f>
        <v>-8589.691156980849</v>
      </c>
      <c r="D81">
        <f t="shared" ref="D81:F81" si="9">(D65-D69)-1.96*SQRT(((P65*P65)/3)+((P69*P69)/3))</f>
        <v>-2867.4962543965125</v>
      </c>
      <c r="E81">
        <f t="shared" si="9"/>
        <v>-3744.1703606506826</v>
      </c>
      <c r="F81" s="95">
        <f t="shared" si="9"/>
        <v>-12361.766276779466</v>
      </c>
      <c r="G81">
        <f>(G65-G69)-1.96*SQRT(((S65*S65)/3)+((S69*S69)/3))</f>
        <v>-50747.843593463404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workbookViewId="0">
      <selection activeCell="D29" sqref="D29"/>
    </sheetView>
  </sheetViews>
  <sheetFormatPr defaultRowHeight="15" x14ac:dyDescent="0.25"/>
  <cols>
    <col min="1" max="1" width="16.7109375" customWidth="1"/>
    <col min="3" max="7" width="13.7109375" bestFit="1" customWidth="1"/>
  </cols>
  <sheetData>
    <row r="1" spans="1:21" ht="51.75" x14ac:dyDescent="0.25">
      <c r="B1" s="28" t="s">
        <v>8</v>
      </c>
      <c r="C1" s="28" t="s">
        <v>9</v>
      </c>
      <c r="D1" s="29"/>
      <c r="E1" s="29"/>
      <c r="F1" s="29"/>
      <c r="G1" s="34"/>
      <c r="H1" s="5" t="s">
        <v>10</v>
      </c>
      <c r="I1" s="25"/>
      <c r="J1" s="25"/>
      <c r="K1" s="25"/>
      <c r="L1" s="10"/>
      <c r="M1" t="s">
        <v>13</v>
      </c>
    </row>
    <row r="2" spans="1:21" ht="26.25" x14ac:dyDescent="0.25">
      <c r="B2" s="28" t="s">
        <v>5</v>
      </c>
      <c r="C2" s="30">
        <v>16</v>
      </c>
      <c r="D2" s="31">
        <v>24</v>
      </c>
      <c r="E2" s="31">
        <v>32</v>
      </c>
      <c r="F2" s="31">
        <v>40</v>
      </c>
      <c r="G2" s="35">
        <v>48</v>
      </c>
      <c r="H2" s="7">
        <v>16</v>
      </c>
      <c r="I2" s="3">
        <v>24</v>
      </c>
      <c r="J2" s="3">
        <v>32</v>
      </c>
      <c r="K2" s="3">
        <v>40</v>
      </c>
      <c r="L2" s="9">
        <v>48</v>
      </c>
      <c r="M2" s="7">
        <v>16</v>
      </c>
      <c r="N2" s="3">
        <v>24</v>
      </c>
      <c r="O2" s="3">
        <v>32</v>
      </c>
      <c r="P2" s="3">
        <v>40</v>
      </c>
      <c r="Q2" s="9">
        <v>48</v>
      </c>
    </row>
    <row r="3" spans="1:21" x14ac:dyDescent="0.25">
      <c r="A3" t="s">
        <v>14</v>
      </c>
      <c r="B3" s="23">
        <v>0</v>
      </c>
      <c r="C3" s="19">
        <v>79.864936192814596</v>
      </c>
      <c r="D3" s="12">
        <v>121.40933764708491</v>
      </c>
      <c r="E3" s="12">
        <v>115.03000645596956</v>
      </c>
      <c r="F3" s="12">
        <v>90.557543023029723</v>
      </c>
      <c r="G3" s="32">
        <v>84.838225153838039</v>
      </c>
      <c r="H3" s="6">
        <v>1.3655657473701142</v>
      </c>
      <c r="I3" s="2">
        <v>3.5892798722560202</v>
      </c>
      <c r="J3" s="2">
        <v>4.2623533173563848</v>
      </c>
      <c r="K3" s="2">
        <v>8.6242813052294416</v>
      </c>
      <c r="L3" s="1">
        <v>12.386474632218919</v>
      </c>
      <c r="M3" s="18">
        <f>H3/SQRT(3)</f>
        <v>0.78840975184026796</v>
      </c>
      <c r="N3" s="33">
        <f t="shared" ref="N3:Q10" si="0">I3/SQRT(3)</f>
        <v>2.0722717004439191</v>
      </c>
      <c r="O3" s="33">
        <f t="shared" si="0"/>
        <v>2.4608708351570034</v>
      </c>
      <c r="P3" s="33">
        <f t="shared" si="0"/>
        <v>4.9792311331412753</v>
      </c>
      <c r="Q3" s="15">
        <f t="shared" si="0"/>
        <v>7.1513344632220637</v>
      </c>
      <c r="S3" s="40">
        <f>100-(G3/D3*100)</f>
        <v>30.122157983887959</v>
      </c>
      <c r="T3" s="40">
        <f>100-(G3/E3*100)</f>
        <v>26.246874387239245</v>
      </c>
      <c r="U3" s="40">
        <f>100-(G3/F3*100)</f>
        <v>6.3156725307103301</v>
      </c>
    </row>
    <row r="4" spans="1:21" x14ac:dyDescent="0.25">
      <c r="A4" t="s">
        <v>16</v>
      </c>
      <c r="B4" s="20">
        <v>6</v>
      </c>
      <c r="C4" s="37">
        <v>541.02723107531801</v>
      </c>
      <c r="D4" s="38">
        <v>920.74874802015404</v>
      </c>
      <c r="E4" s="38">
        <v>787.06709088212256</v>
      </c>
      <c r="F4" s="38">
        <v>944.12349887042376</v>
      </c>
      <c r="G4" s="16">
        <v>562.64650880115926</v>
      </c>
      <c r="H4" s="6">
        <v>136.87384918819802</v>
      </c>
      <c r="I4" s="2">
        <v>84.903360145571156</v>
      </c>
      <c r="J4" s="2">
        <v>119.56642393424687</v>
      </c>
      <c r="K4" s="2">
        <v>521.84397794794893</v>
      </c>
      <c r="L4" s="1">
        <v>176.17305565440194</v>
      </c>
      <c r="M4" s="18">
        <f t="shared" ref="M4:M10" si="1">H4/SQRT(3)</f>
        <v>79.024153673826376</v>
      </c>
      <c r="N4" s="33">
        <f t="shared" si="0"/>
        <v>49.018977835149251</v>
      </c>
      <c r="O4" s="33">
        <f t="shared" si="0"/>
        <v>69.031707044478352</v>
      </c>
      <c r="P4" s="33">
        <f t="shared" si="0"/>
        <v>301.28676114323349</v>
      </c>
      <c r="Q4" s="15">
        <f t="shared" si="0"/>
        <v>101.71356110602788</v>
      </c>
      <c r="S4" s="40">
        <f t="shared" ref="S4:S10" si="2">100-(G4/D4*100)</f>
        <v>38.89250351836008</v>
      </c>
      <c r="T4" s="40">
        <f t="shared" ref="T4:T10" si="3">100-(G4/E4*100)</f>
        <v>28.513526315709512</v>
      </c>
      <c r="U4" s="40">
        <f t="shared" ref="U4:U10" si="4">100-(G4/F4*100)</f>
        <v>40.405412059510695</v>
      </c>
    </row>
    <row r="5" spans="1:21" x14ac:dyDescent="0.25">
      <c r="B5" s="20">
        <v>16</v>
      </c>
      <c r="C5" s="37">
        <v>34.175251380762411</v>
      </c>
      <c r="D5" s="38">
        <v>3067.1995724174435</v>
      </c>
      <c r="E5" s="38">
        <v>1914.8274470700951</v>
      </c>
      <c r="F5" s="38">
        <v>1754.2157054115244</v>
      </c>
      <c r="G5" s="16">
        <v>664.24578235008323</v>
      </c>
      <c r="H5" s="6">
        <v>9.2776695637028013</v>
      </c>
      <c r="I5" s="2">
        <v>167.17261208053773</v>
      </c>
      <c r="J5" s="2">
        <v>281.75593618672292</v>
      </c>
      <c r="K5" s="2">
        <v>244.65573728484975</v>
      </c>
      <c r="L5" s="1">
        <v>129.28354471400266</v>
      </c>
      <c r="M5" s="18">
        <f t="shared" si="1"/>
        <v>5.3564650200562101</v>
      </c>
      <c r="N5" s="33">
        <f t="shared" si="0"/>
        <v>96.517152585831354</v>
      </c>
      <c r="O5" s="33">
        <f t="shared" si="0"/>
        <v>162.6718656031795</v>
      </c>
      <c r="P5" s="33">
        <f t="shared" si="0"/>
        <v>141.25205578019438</v>
      </c>
      <c r="Q5" s="15">
        <f t="shared" si="0"/>
        <v>74.641889342418452</v>
      </c>
      <c r="S5" s="40">
        <f t="shared" si="2"/>
        <v>78.343574760394503</v>
      </c>
      <c r="T5" s="40">
        <f t="shared" si="3"/>
        <v>65.310410430639308</v>
      </c>
      <c r="U5" s="40">
        <f t="shared" si="4"/>
        <v>62.134315620309835</v>
      </c>
    </row>
    <row r="6" spans="1:21" x14ac:dyDescent="0.25">
      <c r="B6" s="20">
        <v>20</v>
      </c>
      <c r="C6" s="37">
        <v>0.20412911325077046</v>
      </c>
      <c r="D6" s="38">
        <v>10.415512235905025</v>
      </c>
      <c r="E6" s="38">
        <v>10.461537238410438</v>
      </c>
      <c r="F6" s="38">
        <v>8.3118707394089348</v>
      </c>
      <c r="G6" s="16">
        <v>64.80937309533472</v>
      </c>
      <c r="H6" s="6">
        <v>5.3502205471432182E-2</v>
      </c>
      <c r="I6" s="2">
        <v>15.023796834547667</v>
      </c>
      <c r="J6" s="2">
        <v>16.381350035922171</v>
      </c>
      <c r="K6" s="2">
        <v>3.1983919380083856</v>
      </c>
      <c r="L6" s="1">
        <v>81.49221760929899</v>
      </c>
      <c r="M6" s="18">
        <f t="shared" si="1"/>
        <v>3.0889512731170042E-2</v>
      </c>
      <c r="N6" s="33">
        <f t="shared" si="0"/>
        <v>8.6739931466763434</v>
      </c>
      <c r="O6" s="33">
        <f t="shared" si="0"/>
        <v>9.4577768529291522</v>
      </c>
      <c r="P6" s="33">
        <f t="shared" si="0"/>
        <v>1.8465924463830703</v>
      </c>
      <c r="Q6" s="15">
        <f t="shared" si="0"/>
        <v>47.049553773588336</v>
      </c>
      <c r="S6" s="40">
        <f t="shared" si="2"/>
        <v>-522.23894156563586</v>
      </c>
      <c r="T6" s="40">
        <f t="shared" si="3"/>
        <v>-519.50143290014307</v>
      </c>
      <c r="U6" s="40">
        <f t="shared" si="4"/>
        <v>-679.7206564829637</v>
      </c>
    </row>
    <row r="7" spans="1:21" x14ac:dyDescent="0.25">
      <c r="A7" t="s">
        <v>15</v>
      </c>
      <c r="B7" s="20">
        <v>0</v>
      </c>
      <c r="C7" s="37">
        <v>85.827498212717771</v>
      </c>
      <c r="D7" s="38">
        <v>123.85012441536578</v>
      </c>
      <c r="E7" s="38">
        <v>112.70667364871457</v>
      </c>
      <c r="F7" s="38">
        <v>95.108212382905904</v>
      </c>
      <c r="G7" s="16">
        <v>100.33729443518753</v>
      </c>
      <c r="H7" s="6">
        <v>2.3109341631143487</v>
      </c>
      <c r="I7" s="2">
        <v>10.302124767997444</v>
      </c>
      <c r="J7" s="2">
        <v>3.2939071355452016</v>
      </c>
      <c r="K7" s="2">
        <v>4.0081654799711002</v>
      </c>
      <c r="L7" s="1">
        <v>13.031068765452547</v>
      </c>
      <c r="M7" s="18">
        <f t="shared" si="1"/>
        <v>1.3342184611535719</v>
      </c>
      <c r="N7" s="33">
        <f t="shared" si="0"/>
        <v>5.9479345080284354</v>
      </c>
      <c r="O7" s="33">
        <f t="shared" si="0"/>
        <v>1.9017381713926513</v>
      </c>
      <c r="P7" s="33">
        <f t="shared" si="0"/>
        <v>2.3141154188178805</v>
      </c>
      <c r="Q7" s="15">
        <f t="shared" si="0"/>
        <v>7.523491059562553</v>
      </c>
      <c r="S7" s="40">
        <f t="shared" si="2"/>
        <v>18.984906225302964</v>
      </c>
      <c r="T7" s="40">
        <f t="shared" si="3"/>
        <v>10.974841873232862</v>
      </c>
      <c r="U7" s="40">
        <f t="shared" si="4"/>
        <v>-5.4980342088960015</v>
      </c>
    </row>
    <row r="8" spans="1:21" x14ac:dyDescent="0.25">
      <c r="A8" t="s">
        <v>17</v>
      </c>
      <c r="B8" s="20">
        <v>6</v>
      </c>
      <c r="C8" s="37">
        <v>53.881904080258153</v>
      </c>
      <c r="D8" s="38">
        <v>56.08233495591935</v>
      </c>
      <c r="E8" s="38">
        <v>63.805201106732689</v>
      </c>
      <c r="F8" s="38">
        <v>82.512357083338472</v>
      </c>
      <c r="G8" s="16">
        <v>50.971618372087427</v>
      </c>
      <c r="H8" s="6">
        <v>7.5385350926105108</v>
      </c>
      <c r="I8" s="2">
        <v>7.7387837870757838</v>
      </c>
      <c r="J8" s="2">
        <v>27.437675362597734</v>
      </c>
      <c r="K8" s="2">
        <v>52.159421967157272</v>
      </c>
      <c r="L8" s="1">
        <v>0.93199396686551939</v>
      </c>
      <c r="M8" s="18">
        <f t="shared" si="1"/>
        <v>4.3523752650141194</v>
      </c>
      <c r="N8" s="33">
        <f t="shared" si="0"/>
        <v>4.467988902668516</v>
      </c>
      <c r="O8" s="33">
        <f t="shared" si="0"/>
        <v>15.841149256533365</v>
      </c>
      <c r="P8" s="33">
        <f t="shared" si="0"/>
        <v>30.114256313513533</v>
      </c>
      <c r="Q8" s="15">
        <f t="shared" si="0"/>
        <v>0.53808696765291475</v>
      </c>
      <c r="S8" s="40">
        <f t="shared" si="2"/>
        <v>9.1128812447786629</v>
      </c>
      <c r="T8" s="40">
        <f t="shared" si="3"/>
        <v>20.113693730354953</v>
      </c>
      <c r="U8" s="40">
        <f t="shared" si="4"/>
        <v>38.2254729184315</v>
      </c>
    </row>
    <row r="9" spans="1:21" x14ac:dyDescent="0.25">
      <c r="B9" s="20">
        <v>16</v>
      </c>
      <c r="C9" s="37">
        <v>12.704509025199265</v>
      </c>
      <c r="D9" s="38">
        <v>20.191439987688394</v>
      </c>
      <c r="E9" s="38">
        <v>10.41700111420581</v>
      </c>
      <c r="F9" s="38">
        <v>24.709412191489871</v>
      </c>
      <c r="G9" s="16">
        <v>21.222990365110146</v>
      </c>
      <c r="H9" s="6">
        <v>4.6308634547544774</v>
      </c>
      <c r="I9" s="2">
        <v>1.7867075954017289</v>
      </c>
      <c r="J9" s="2">
        <v>3.7839611621291347</v>
      </c>
      <c r="K9" s="2">
        <v>11.738422227441934</v>
      </c>
      <c r="L9" s="1">
        <v>15.028323277450992</v>
      </c>
      <c r="M9" s="18">
        <f t="shared" si="1"/>
        <v>2.6736302621828982</v>
      </c>
      <c r="N9" s="33">
        <f t="shared" si="0"/>
        <v>1.0315561111683371</v>
      </c>
      <c r="O9" s="33">
        <f t="shared" si="0"/>
        <v>2.1846709955583452</v>
      </c>
      <c r="P9" s="33">
        <f t="shared" si="0"/>
        <v>6.7771812328750869</v>
      </c>
      <c r="Q9" s="15">
        <f t="shared" si="0"/>
        <v>8.6766064897050494</v>
      </c>
      <c r="S9" s="40">
        <f t="shared" si="2"/>
        <v>-5.1088499782617589</v>
      </c>
      <c r="T9" s="40">
        <f t="shared" si="3"/>
        <v>-103.73416621956636</v>
      </c>
      <c r="U9" s="40">
        <f t="shared" si="4"/>
        <v>14.109691478539006</v>
      </c>
    </row>
    <row r="10" spans="1:21" x14ac:dyDescent="0.25">
      <c r="B10" s="27">
        <v>20</v>
      </c>
      <c r="C10" s="22">
        <v>6.7466916241708572E-2</v>
      </c>
      <c r="D10" s="14">
        <v>0.29433778750716183</v>
      </c>
      <c r="E10" s="14">
        <v>0.46693909281236107</v>
      </c>
      <c r="F10" s="14">
        <v>0.97182663782036671</v>
      </c>
      <c r="G10" s="39">
        <v>27.897147512526221</v>
      </c>
      <c r="H10" s="8">
        <v>5.9796652917915624E-2</v>
      </c>
      <c r="I10" s="11">
        <v>0.24278654528033411</v>
      </c>
      <c r="J10" s="11">
        <v>0.20900062786838883</v>
      </c>
      <c r="K10" s="11">
        <v>0.37191073821520232</v>
      </c>
      <c r="L10" s="4">
        <v>34.319522447251956</v>
      </c>
      <c r="M10" s="26">
        <f t="shared" si="1"/>
        <v>3.4523613658797206E-2</v>
      </c>
      <c r="N10" s="21">
        <f t="shared" si="0"/>
        <v>0.14017287727322017</v>
      </c>
      <c r="O10" s="21">
        <f t="shared" si="0"/>
        <v>0.1206665687606151</v>
      </c>
      <c r="P10" s="21">
        <f t="shared" si="0"/>
        <v>0.21472276482305952</v>
      </c>
      <c r="Q10" s="17">
        <f t="shared" si="0"/>
        <v>19.81438552338032</v>
      </c>
      <c r="S10" s="40">
        <f t="shared" si="2"/>
        <v>-9377.9361320868211</v>
      </c>
      <c r="T10" s="40">
        <f t="shared" si="3"/>
        <v>-5874.4724616014655</v>
      </c>
      <c r="U10" s="40">
        <f t="shared" si="4"/>
        <v>-2770.58889176927</v>
      </c>
    </row>
    <row r="11" spans="1:21" x14ac:dyDescent="0.25">
      <c r="A11" t="s">
        <v>18</v>
      </c>
      <c r="B11" s="13">
        <v>0</v>
      </c>
      <c r="C11" s="18">
        <f t="shared" ref="C11:G14" si="5">C7/C3</f>
        <v>1.0746580702889188</v>
      </c>
      <c r="D11" s="33">
        <f t="shared" si="5"/>
        <v>1.0201037812707272</v>
      </c>
      <c r="E11" s="33">
        <f t="shared" si="5"/>
        <v>0.97980237610310583</v>
      </c>
      <c r="F11" s="33">
        <f t="shared" si="5"/>
        <v>1.0502516875785697</v>
      </c>
      <c r="G11" s="15">
        <f t="shared" si="5"/>
        <v>1.1826896926856363</v>
      </c>
    </row>
    <row r="12" spans="1:21" x14ac:dyDescent="0.25">
      <c r="B12" s="36">
        <v>6</v>
      </c>
      <c r="C12" s="18">
        <f t="shared" si="5"/>
        <v>9.9591852286557259E-2</v>
      </c>
      <c r="D12" s="33">
        <f t="shared" si="5"/>
        <v>6.0909488149194613E-2</v>
      </c>
      <c r="E12" s="33">
        <f t="shared" si="5"/>
        <v>8.1067042245689142E-2</v>
      </c>
      <c r="F12" s="33">
        <f t="shared" si="5"/>
        <v>8.7395724375104109E-2</v>
      </c>
      <c r="G12" s="15">
        <f t="shared" si="5"/>
        <v>9.0592614678607963E-2</v>
      </c>
    </row>
    <row r="13" spans="1:21" x14ac:dyDescent="0.25">
      <c r="B13" s="36">
        <v>16</v>
      </c>
      <c r="C13" s="18">
        <f t="shared" si="5"/>
        <v>0.37174588369965172</v>
      </c>
      <c r="D13" s="33">
        <f t="shared" si="5"/>
        <v>6.5830212579790865E-3</v>
      </c>
      <c r="E13" s="33">
        <f t="shared" si="5"/>
        <v>5.4401774583631608E-3</v>
      </c>
      <c r="F13" s="33">
        <f t="shared" si="5"/>
        <v>1.4085731940071332E-2</v>
      </c>
      <c r="G13" s="15">
        <f t="shared" si="5"/>
        <v>3.1950508274247211E-2</v>
      </c>
    </row>
    <row r="14" spans="1:21" x14ac:dyDescent="0.25">
      <c r="B14" s="36">
        <v>20</v>
      </c>
      <c r="C14" s="18">
        <f t="shared" si="5"/>
        <v>0.3305109945724703</v>
      </c>
      <c r="D14" s="33">
        <f t="shared" si="5"/>
        <v>2.8259559476345449E-2</v>
      </c>
      <c r="E14" s="33">
        <f t="shared" si="5"/>
        <v>4.4633889090214568E-2</v>
      </c>
      <c r="F14" s="33">
        <f t="shared" si="5"/>
        <v>0.11692032615626001</v>
      </c>
      <c r="G14" s="15">
        <f t="shared" si="5"/>
        <v>0.43044927269223016</v>
      </c>
    </row>
    <row r="15" spans="1:21" x14ac:dyDescent="0.25">
      <c r="A15" t="s">
        <v>19</v>
      </c>
      <c r="B15" s="46">
        <v>0</v>
      </c>
      <c r="C15" s="41">
        <f>100-(C11*100)</f>
        <v>-7.4658070288918736</v>
      </c>
      <c r="D15" s="41">
        <f t="shared" ref="D15:G15" si="6">100-(D11*100)</f>
        <v>-2.0103781270727268</v>
      </c>
      <c r="E15" s="41">
        <f t="shared" si="6"/>
        <v>2.0197623896894186</v>
      </c>
      <c r="F15" s="41">
        <f t="shared" si="6"/>
        <v>-5.0251687578569744</v>
      </c>
      <c r="G15" s="42">
        <f t="shared" si="6"/>
        <v>-18.268969268563623</v>
      </c>
    </row>
    <row r="16" spans="1:21" x14ac:dyDescent="0.25">
      <c r="B16" s="47">
        <v>6</v>
      </c>
      <c r="C16" s="40">
        <f>100-(C12*100)</f>
        <v>90.040814771344273</v>
      </c>
      <c r="D16" s="40">
        <f t="shared" ref="D16:G16" si="7">100-(D12*100)</f>
        <v>93.909051185080543</v>
      </c>
      <c r="E16" s="40">
        <f t="shared" si="7"/>
        <v>91.893295775431085</v>
      </c>
      <c r="F16" s="40">
        <f t="shared" si="7"/>
        <v>91.260427562489582</v>
      </c>
      <c r="G16" s="43">
        <f t="shared" si="7"/>
        <v>90.940738532139207</v>
      </c>
    </row>
    <row r="17" spans="1:7" x14ac:dyDescent="0.25">
      <c r="B17" s="47">
        <v>16</v>
      </c>
      <c r="C17" s="40">
        <f>100-(C13*100)</f>
        <v>62.825411630034829</v>
      </c>
      <c r="D17" s="40">
        <f t="shared" ref="D17:G17" si="8">100-(D13*100)</f>
        <v>99.341697874202097</v>
      </c>
      <c r="E17" s="40">
        <f t="shared" si="8"/>
        <v>99.455982254163686</v>
      </c>
      <c r="F17" s="40">
        <f t="shared" si="8"/>
        <v>98.591426805992867</v>
      </c>
      <c r="G17" s="43">
        <f t="shared" si="8"/>
        <v>96.804949172575277</v>
      </c>
    </row>
    <row r="18" spans="1:7" x14ac:dyDescent="0.25">
      <c r="B18" s="48">
        <v>20</v>
      </c>
      <c r="C18" s="44">
        <f>100-(C14*100)</f>
        <v>66.948900542752966</v>
      </c>
      <c r="D18" s="44">
        <f t="shared" ref="D18:G18" si="9">100-(D14*100)</f>
        <v>97.17404405236546</v>
      </c>
      <c r="E18" s="44">
        <f t="shared" si="9"/>
        <v>95.536611090978539</v>
      </c>
      <c r="F18" s="44">
        <f t="shared" si="9"/>
        <v>88.307967384373995</v>
      </c>
      <c r="G18" s="45">
        <f t="shared" si="9"/>
        <v>56.955072730776983</v>
      </c>
    </row>
    <row r="22" spans="1:7" x14ac:dyDescent="0.25">
      <c r="E22" t="s">
        <v>58</v>
      </c>
      <c r="F22" t="s">
        <v>59</v>
      </c>
    </row>
    <row r="23" spans="1:7" x14ac:dyDescent="0.25">
      <c r="C23" t="s">
        <v>17</v>
      </c>
      <c r="D23">
        <v>44.012999999999998</v>
      </c>
      <c r="E23">
        <v>28</v>
      </c>
      <c r="F23">
        <f>E23/D23</f>
        <v>0.63617567536864106</v>
      </c>
    </row>
    <row r="24" spans="1:7" x14ac:dyDescent="0.25">
      <c r="C24" t="s">
        <v>46</v>
      </c>
      <c r="D24">
        <v>62.004899999999999</v>
      </c>
      <c r="E24">
        <v>14</v>
      </c>
      <c r="F24">
        <f>E24/D24</f>
        <v>0.22578860702944445</v>
      </c>
    </row>
    <row r="26" spans="1:7" x14ac:dyDescent="0.25">
      <c r="A26" t="s">
        <v>56</v>
      </c>
    </row>
    <row r="27" spans="1:7" x14ac:dyDescent="0.25">
      <c r="A27" t="s">
        <v>14</v>
      </c>
      <c r="B27" s="23">
        <v>0</v>
      </c>
      <c r="C27" s="108">
        <v>420.38984609361654</v>
      </c>
      <c r="D27" s="108">
        <v>735.16061167012731</v>
      </c>
      <c r="E27" s="108">
        <v>718.54464917455778</v>
      </c>
      <c r="F27" s="108">
        <v>639.13544226466331</v>
      </c>
      <c r="G27" s="108">
        <v>539.907228710916</v>
      </c>
    </row>
    <row r="28" spans="1:7" x14ac:dyDescent="0.25">
      <c r="A28" t="s">
        <v>16</v>
      </c>
      <c r="B28" s="20">
        <v>6</v>
      </c>
      <c r="C28" s="108">
        <v>1967.2183849887467</v>
      </c>
      <c r="D28" s="108">
        <v>3592.7670704091183</v>
      </c>
      <c r="E28" s="108">
        <v>2863.8643388283272</v>
      </c>
      <c r="F28" s="108">
        <v>3543.0583735622536</v>
      </c>
      <c r="G28" s="108">
        <v>2360.7166579421123</v>
      </c>
    </row>
    <row r="29" spans="1:7" x14ac:dyDescent="0.25">
      <c r="B29" s="20">
        <v>16</v>
      </c>
      <c r="C29" s="108">
        <v>115.45693791397353</v>
      </c>
      <c r="D29" s="108">
        <v>7131.5939721873046</v>
      </c>
      <c r="E29" s="108">
        <v>4575.4498874564661</v>
      </c>
      <c r="F29" s="108">
        <v>4175.7983284076918</v>
      </c>
      <c r="G29" s="108">
        <v>2171.9124453308632</v>
      </c>
    </row>
    <row r="30" spans="1:7" x14ac:dyDescent="0.25">
      <c r="B30" s="20">
        <v>20</v>
      </c>
      <c r="C30" s="108">
        <v>0.52559001997218091</v>
      </c>
      <c r="D30" s="108">
        <v>31.500176096869051</v>
      </c>
      <c r="E30" s="108">
        <v>35.222144541637093</v>
      </c>
      <c r="F30" s="108">
        <v>30.073890543730602</v>
      </c>
      <c r="G30" s="108">
        <v>619.33289615874571</v>
      </c>
    </row>
    <row r="31" spans="1:7" x14ac:dyDescent="0.25">
      <c r="A31" t="s">
        <v>15</v>
      </c>
      <c r="B31" s="20">
        <v>0</v>
      </c>
      <c r="C31" s="108">
        <v>427.92586664617579</v>
      </c>
      <c r="D31" s="108">
        <v>479.5227510266559</v>
      </c>
      <c r="E31" s="108">
        <v>699.82223901728037</v>
      </c>
      <c r="F31" s="108">
        <v>609.11560198733889</v>
      </c>
      <c r="G31" s="108">
        <v>633.0687845903675</v>
      </c>
    </row>
    <row r="32" spans="1:7" x14ac:dyDescent="0.25">
      <c r="A32" t="s">
        <v>17</v>
      </c>
      <c r="B32" s="20">
        <v>6</v>
      </c>
      <c r="C32" s="108">
        <v>216.37540281625468</v>
      </c>
      <c r="D32" s="108">
        <v>263.15121827672931</v>
      </c>
      <c r="E32" s="108">
        <v>284.72983663659215</v>
      </c>
      <c r="F32" s="108">
        <v>445.6445367484726</v>
      </c>
      <c r="G32" s="108">
        <v>222.00276928523454</v>
      </c>
    </row>
    <row r="33" spans="1:7" x14ac:dyDescent="0.25">
      <c r="B33" s="20">
        <v>16</v>
      </c>
      <c r="C33" s="108">
        <v>47.405183647796093</v>
      </c>
      <c r="D33" s="108">
        <v>155.65928878421053</v>
      </c>
      <c r="E33" s="108">
        <v>79.937717955349754</v>
      </c>
      <c r="F33" s="108">
        <v>102.73401656056383</v>
      </c>
      <c r="G33" s="108">
        <v>77.087281536967978</v>
      </c>
    </row>
    <row r="34" spans="1:7" x14ac:dyDescent="0.25">
      <c r="B34" s="27">
        <v>20</v>
      </c>
      <c r="C34" s="108">
        <v>0.21697946015200897</v>
      </c>
      <c r="D34" s="108">
        <v>1.180069774029479</v>
      </c>
      <c r="E34" s="108">
        <v>1.719259016239852</v>
      </c>
      <c r="F34" s="108">
        <v>3.777329557027528</v>
      </c>
      <c r="G34" s="108">
        <v>95.27265379836939</v>
      </c>
    </row>
    <row r="35" spans="1:7" x14ac:dyDescent="0.25">
      <c r="C35" s="108"/>
      <c r="D35" s="108"/>
      <c r="E35" s="108"/>
      <c r="F35" s="108"/>
      <c r="G35" s="108"/>
    </row>
    <row r="36" spans="1:7" x14ac:dyDescent="0.25">
      <c r="A36" t="s">
        <v>57</v>
      </c>
      <c r="C36" s="108"/>
      <c r="D36" s="108"/>
      <c r="E36" s="108"/>
      <c r="F36" s="108"/>
      <c r="G36" s="108"/>
    </row>
    <row r="37" spans="1:7" x14ac:dyDescent="0.25">
      <c r="B37" t="s">
        <v>53</v>
      </c>
      <c r="C37" s="109">
        <v>16</v>
      </c>
      <c r="D37" s="109">
        <v>24</v>
      </c>
      <c r="E37" s="109">
        <v>32</v>
      </c>
      <c r="F37" s="109">
        <v>40</v>
      </c>
      <c r="G37" s="109">
        <v>48</v>
      </c>
    </row>
    <row r="38" spans="1:7" x14ac:dyDescent="0.25">
      <c r="B38">
        <v>0</v>
      </c>
      <c r="C38" s="108">
        <v>16.095833333333331</v>
      </c>
      <c r="D38" s="108">
        <v>16.417000000000002</v>
      </c>
      <c r="E38" s="108">
        <v>15.924125000000004</v>
      </c>
      <c r="F38" s="108">
        <v>15.437666666666665</v>
      </c>
      <c r="G38" s="108">
        <v>15.843094999999998</v>
      </c>
    </row>
    <row r="39" spans="1:7" x14ac:dyDescent="0.25">
      <c r="B39">
        <v>6</v>
      </c>
      <c r="C39" s="108">
        <v>21.236725</v>
      </c>
      <c r="D39" s="108">
        <v>22.730670833333331</v>
      </c>
      <c r="E39" s="108">
        <v>21.195550000000001</v>
      </c>
      <c r="F39" s="108">
        <v>21.510074999999997</v>
      </c>
      <c r="G39" s="108">
        <v>19.840949999999999</v>
      </c>
    </row>
    <row r="40" spans="1:7" x14ac:dyDescent="0.25">
      <c r="B40">
        <v>16</v>
      </c>
      <c r="C40" s="108">
        <v>24.443333333333328</v>
      </c>
      <c r="D40" s="108">
        <v>41.324583333333329</v>
      </c>
      <c r="E40" s="108">
        <v>39.472416666666668</v>
      </c>
      <c r="F40" s="108">
        <v>36.037499999999994</v>
      </c>
      <c r="G40" s="108">
        <v>30.087833333333329</v>
      </c>
    </row>
    <row r="41" spans="1:7" x14ac:dyDescent="0.25">
      <c r="B41">
        <v>20</v>
      </c>
      <c r="C41" s="108">
        <v>19.033333333333339</v>
      </c>
      <c r="D41" s="108">
        <v>21.462500000000006</v>
      </c>
      <c r="E41" s="108">
        <v>21.381666666666661</v>
      </c>
      <c r="F41" s="108">
        <v>25.529166666666661</v>
      </c>
      <c r="G41" s="108">
        <v>25.853999999999996</v>
      </c>
    </row>
    <row r="42" spans="1:7" x14ac:dyDescent="0.25">
      <c r="A42" t="s">
        <v>60</v>
      </c>
      <c r="C42" s="108"/>
      <c r="D42" s="108"/>
      <c r="E42" s="108"/>
      <c r="F42" s="108"/>
      <c r="G42" s="108"/>
    </row>
    <row r="43" spans="1:7" x14ac:dyDescent="0.25">
      <c r="C43" s="108">
        <f>(0.63*(C27/1000)/(0.22*C38))*100</f>
        <v>7.479225369985036</v>
      </c>
      <c r="D43" s="108">
        <f t="shared" ref="D43:G43" si="10">(0.63*(D27/1000)/(0.22*D38))*100</f>
        <v>12.823491872398908</v>
      </c>
      <c r="E43" s="108">
        <f t="shared" si="10"/>
        <v>12.921592779964969</v>
      </c>
      <c r="F43" s="108">
        <f t="shared" si="10"/>
        <v>11.855752124184784</v>
      </c>
      <c r="G43" s="108">
        <f t="shared" si="10"/>
        <v>9.758812739093683</v>
      </c>
    </row>
    <row r="44" spans="1:7" x14ac:dyDescent="0.25">
      <c r="C44" s="108">
        <f t="shared" ref="C44:G46" si="11">(0.63*(C28/1000)/(0.22*C39))*100</f>
        <v>26.526680090587302</v>
      </c>
      <c r="D44" s="108">
        <f t="shared" si="11"/>
        <v>45.26209764918805</v>
      </c>
      <c r="E44" s="108">
        <f t="shared" si="11"/>
        <v>38.692395626394259</v>
      </c>
      <c r="F44" s="108">
        <f t="shared" si="11"/>
        <v>47.168737426620702</v>
      </c>
      <c r="G44" s="108">
        <f t="shared" si="11"/>
        <v>34.072128934981144</v>
      </c>
    </row>
    <row r="45" spans="1:7" x14ac:dyDescent="0.25">
      <c r="C45" s="108">
        <f t="shared" si="11"/>
        <v>1.3526251977821928</v>
      </c>
      <c r="D45" s="108">
        <f t="shared" si="11"/>
        <v>49.419232287751555</v>
      </c>
      <c r="E45" s="108">
        <f t="shared" si="11"/>
        <v>33.193875075758591</v>
      </c>
      <c r="F45" s="108">
        <f t="shared" si="11"/>
        <v>33.182013015442827</v>
      </c>
      <c r="G45" s="108">
        <f t="shared" si="11"/>
        <v>20.671370344880831</v>
      </c>
    </row>
    <row r="46" spans="1:7" x14ac:dyDescent="0.25">
      <c r="C46" s="108">
        <f t="shared" si="11"/>
        <v>7.9076989153591924E-3</v>
      </c>
      <c r="D46" s="108">
        <f t="shared" si="11"/>
        <v>0.42029143730666596</v>
      </c>
      <c r="E46" s="108">
        <f t="shared" si="11"/>
        <v>0.47172849285846791</v>
      </c>
      <c r="F46" s="108">
        <f t="shared" si="11"/>
        <v>0.3373423335023864</v>
      </c>
      <c r="G46" s="108">
        <f t="shared" si="11"/>
        <v>6.85984452168488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workbookViewId="0">
      <selection activeCell="Z40" sqref="Z40"/>
    </sheetView>
  </sheetViews>
  <sheetFormatPr defaultRowHeight="15" x14ac:dyDescent="0.25"/>
  <cols>
    <col min="1" max="1" width="9.7109375" style="70" customWidth="1"/>
    <col min="2" max="6" width="10.28515625" style="70" bestFit="1" customWidth="1"/>
    <col min="7" max="7" width="9.28515625" style="70" customWidth="1"/>
    <col min="8" max="9" width="10.28515625" style="70" bestFit="1" customWidth="1"/>
    <col min="10" max="10" width="11.28515625" style="70" bestFit="1" customWidth="1"/>
    <col min="11" max="11" width="10.28515625" style="70" bestFit="1" customWidth="1"/>
    <col min="12" max="12" width="10.5703125" style="70" bestFit="1" customWidth="1"/>
    <col min="13" max="13" width="9.28515625" style="70" customWidth="1"/>
    <col min="14" max="15" width="10.28515625" style="70" bestFit="1" customWidth="1"/>
    <col min="16" max="16" width="11.28515625" style="70" bestFit="1" customWidth="1"/>
    <col min="17" max="18" width="10.28515625" style="70" bestFit="1" customWidth="1"/>
    <col min="19" max="19" width="9.28515625" style="70" customWidth="1"/>
    <col min="20" max="20" width="11.5703125" style="70" bestFit="1" customWidth="1"/>
    <col min="21" max="21" width="10.5703125" style="70" bestFit="1" customWidth="1"/>
    <col min="22" max="23" width="12.28515625" style="70" bestFit="1" customWidth="1"/>
    <col min="24" max="24" width="11.28515625" style="70" bestFit="1" customWidth="1"/>
    <col min="25" max="25" width="9.28515625" style="70" customWidth="1"/>
    <col min="26" max="26" width="12.5703125" style="70" bestFit="1" customWidth="1"/>
    <col min="27" max="27" width="12.28515625" style="70" bestFit="1" customWidth="1"/>
    <col min="28" max="28" width="13.42578125" style="70" bestFit="1" customWidth="1"/>
    <col min="29" max="29" width="12.5703125" style="70" bestFit="1" customWidth="1"/>
    <col min="30" max="30" width="12.28515625" style="70" bestFit="1" customWidth="1"/>
    <col min="31" max="16384" width="9.140625" style="70"/>
  </cols>
  <sheetData>
    <row r="1" spans="1:38" ht="26.25" x14ac:dyDescent="0.25">
      <c r="A1" s="66"/>
      <c r="B1" s="72" t="s">
        <v>0</v>
      </c>
      <c r="C1" s="72"/>
      <c r="D1" s="72"/>
      <c r="E1" s="72"/>
      <c r="F1" s="72"/>
      <c r="G1" s="72"/>
      <c r="H1" s="72" t="s">
        <v>1</v>
      </c>
      <c r="I1" s="72"/>
      <c r="J1" s="72"/>
      <c r="K1" s="72"/>
      <c r="L1" s="72"/>
      <c r="M1" s="72"/>
      <c r="N1" s="72" t="s">
        <v>2</v>
      </c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 t="s">
        <v>4</v>
      </c>
      <c r="AA1" s="72"/>
      <c r="AB1" s="72"/>
      <c r="AC1" s="72"/>
      <c r="AD1" s="72"/>
    </row>
    <row r="2" spans="1:38" x14ac:dyDescent="0.25">
      <c r="A2" s="66" t="s">
        <v>12</v>
      </c>
      <c r="AF2" s="74"/>
      <c r="AG2" t="s">
        <v>50</v>
      </c>
      <c r="AH2" s="74"/>
      <c r="AI2" s="74"/>
      <c r="AJ2" s="74"/>
      <c r="AK2" s="74"/>
      <c r="AL2" s="74"/>
    </row>
    <row r="3" spans="1:38" x14ac:dyDescent="0.25">
      <c r="A3" s="73" t="s">
        <v>7</v>
      </c>
      <c r="B3" s="102">
        <v>16</v>
      </c>
      <c r="C3" s="102">
        <v>24</v>
      </c>
      <c r="D3" s="102">
        <v>32</v>
      </c>
      <c r="E3" s="102">
        <v>40</v>
      </c>
      <c r="F3" s="102">
        <v>48</v>
      </c>
      <c r="G3" s="102"/>
      <c r="H3" s="102">
        <v>16</v>
      </c>
      <c r="I3" s="102">
        <v>24</v>
      </c>
      <c r="J3" s="102">
        <v>32</v>
      </c>
      <c r="K3" s="102">
        <v>40</v>
      </c>
      <c r="L3" s="102">
        <v>48</v>
      </c>
      <c r="M3" s="102"/>
      <c r="N3" s="102">
        <v>16</v>
      </c>
      <c r="O3" s="102">
        <v>24</v>
      </c>
      <c r="P3" s="102">
        <v>32</v>
      </c>
      <c r="Q3" s="102">
        <v>40</v>
      </c>
      <c r="R3" s="102">
        <v>48</v>
      </c>
      <c r="S3" s="102"/>
      <c r="T3" s="102">
        <v>16</v>
      </c>
      <c r="U3" s="102">
        <v>24</v>
      </c>
      <c r="V3" s="102">
        <v>32</v>
      </c>
      <c r="W3" s="102">
        <v>40</v>
      </c>
      <c r="X3" s="102">
        <v>48</v>
      </c>
      <c r="Y3" s="102"/>
      <c r="Z3" s="102">
        <v>16</v>
      </c>
      <c r="AA3" s="102">
        <v>24</v>
      </c>
      <c r="AB3" s="102">
        <v>32</v>
      </c>
      <c r="AC3" s="102">
        <v>40</v>
      </c>
      <c r="AD3" s="102">
        <v>48</v>
      </c>
      <c r="AF3" s="74"/>
      <c r="AG3" s="74">
        <v>16</v>
      </c>
      <c r="AH3" s="74">
        <v>24</v>
      </c>
      <c r="AI3" s="74">
        <v>32</v>
      </c>
      <c r="AJ3" s="74">
        <v>40</v>
      </c>
      <c r="AK3" s="74">
        <v>48</v>
      </c>
      <c r="AL3" s="74"/>
    </row>
    <row r="4" spans="1:38" x14ac:dyDescent="0.25">
      <c r="A4" s="73">
        <v>0</v>
      </c>
      <c r="B4" s="71">
        <v>4.8133333333333335</v>
      </c>
      <c r="C4" s="71">
        <v>4.7</v>
      </c>
      <c r="D4" s="71">
        <v>4.6100000000000003</v>
      </c>
      <c r="E4" s="71">
        <v>4.71</v>
      </c>
      <c r="F4" s="71">
        <v>4.4333333333333327</v>
      </c>
      <c r="G4" s="73">
        <v>0</v>
      </c>
      <c r="H4" s="71">
        <v>39.271666666666668</v>
      </c>
      <c r="I4" s="71">
        <v>37.484999999999999</v>
      </c>
      <c r="J4" s="71">
        <v>38.75</v>
      </c>
      <c r="K4" s="71">
        <v>35.453333333333333</v>
      </c>
      <c r="L4" s="71">
        <v>34.380000000000003</v>
      </c>
      <c r="M4" s="73">
        <v>0</v>
      </c>
      <c r="N4" s="71">
        <v>1.9666666666666666</v>
      </c>
      <c r="O4" s="71">
        <v>2.3694999999999999</v>
      </c>
      <c r="P4" s="71">
        <v>3.0318333333333336</v>
      </c>
      <c r="Q4" s="71">
        <v>3.6556666666666664</v>
      </c>
      <c r="R4" s="71">
        <v>4.2163333333333339</v>
      </c>
      <c r="S4" s="73">
        <v>0</v>
      </c>
      <c r="T4" s="71">
        <v>1.8233333333333352</v>
      </c>
      <c r="U4" s="71">
        <v>4.2604999999999977</v>
      </c>
      <c r="V4" s="71">
        <v>5.904833333333336</v>
      </c>
      <c r="W4" s="71">
        <v>3.5610000000000048</v>
      </c>
      <c r="X4" s="71">
        <v>8.8886666666666674</v>
      </c>
      <c r="Y4" s="73">
        <v>0</v>
      </c>
      <c r="Z4" s="71">
        <v>45.193333333333335</v>
      </c>
      <c r="AA4" s="71">
        <v>40.156666666666673</v>
      </c>
      <c r="AB4" s="71">
        <v>45.839999999999996</v>
      </c>
      <c r="AC4" s="71">
        <v>47.00333333333333</v>
      </c>
      <c r="AD4" s="71">
        <v>52.860000000000007</v>
      </c>
      <c r="AF4" s="74">
        <v>0</v>
      </c>
      <c r="AG4" s="75">
        <v>1.836125</v>
      </c>
      <c r="AH4" s="75">
        <v>2.5211250000000001</v>
      </c>
      <c r="AI4" s="75">
        <v>2.9707500000000002</v>
      </c>
      <c r="AJ4" s="75">
        <v>3.5945</v>
      </c>
      <c r="AK4" s="75">
        <v>4.9554999999999998</v>
      </c>
      <c r="AL4" s="74"/>
    </row>
    <row r="5" spans="1:38" x14ac:dyDescent="0.25">
      <c r="A5" s="73">
        <v>6</v>
      </c>
      <c r="B5" s="71">
        <v>6.5</v>
      </c>
      <c r="C5" s="71">
        <v>6.6366666666666667</v>
      </c>
      <c r="D5" s="71">
        <v>6.6366666666666667</v>
      </c>
      <c r="E5" s="71">
        <v>6.5733333333333333</v>
      </c>
      <c r="F5" s="71">
        <v>6.6133333333333333</v>
      </c>
      <c r="G5" s="73">
        <v>6</v>
      </c>
      <c r="H5" s="71">
        <v>29</v>
      </c>
      <c r="I5" s="71">
        <v>27.46166666666667</v>
      </c>
      <c r="J5" s="71">
        <v>29.05</v>
      </c>
      <c r="K5" s="71">
        <v>28.775000000000002</v>
      </c>
      <c r="L5" s="71">
        <v>30.439999999999998</v>
      </c>
      <c r="M5" s="73">
        <v>6</v>
      </c>
      <c r="N5" s="71">
        <v>7.7</v>
      </c>
      <c r="O5" s="71">
        <v>8.4383333333333326</v>
      </c>
      <c r="P5" s="71">
        <v>9.7766666666666655</v>
      </c>
      <c r="Q5" s="71">
        <v>10.451666666666666</v>
      </c>
      <c r="R5" s="71">
        <v>11.550000000000002</v>
      </c>
      <c r="S5" s="73">
        <v>6</v>
      </c>
      <c r="T5" s="71">
        <v>13.459818049490542</v>
      </c>
      <c r="U5" s="71">
        <v>19.853639010189234</v>
      </c>
      <c r="V5" s="71">
        <v>11.056885007278021</v>
      </c>
      <c r="W5" s="71">
        <v>13.873770014556044</v>
      </c>
      <c r="X5" s="71">
        <v>11.430669577874822</v>
      </c>
      <c r="Y5" s="73">
        <v>6</v>
      </c>
      <c r="Z5" s="71">
        <v>194.79999999999998</v>
      </c>
      <c r="AA5" s="71">
        <v>231.76666666666665</v>
      </c>
      <c r="AB5" s="71">
        <v>237.86666666666667</v>
      </c>
      <c r="AC5" s="71">
        <v>207.79999999999998</v>
      </c>
      <c r="AD5" s="71">
        <v>212.26666666666665</v>
      </c>
      <c r="AF5" s="74">
        <v>6</v>
      </c>
      <c r="AG5" s="75">
        <v>5.1812500000000004</v>
      </c>
      <c r="AH5" s="75">
        <v>8.1999999999999993</v>
      </c>
      <c r="AI5" s="75">
        <v>10.05875</v>
      </c>
      <c r="AJ5" s="75">
        <v>11.88875</v>
      </c>
      <c r="AK5" s="75">
        <v>14.41375</v>
      </c>
      <c r="AL5" s="74"/>
    </row>
    <row r="6" spans="1:38" x14ac:dyDescent="0.25">
      <c r="A6" s="73">
        <v>16</v>
      </c>
      <c r="B6" s="71">
        <v>8.3733333333333331</v>
      </c>
      <c r="C6" s="71">
        <v>8.3966666666666665</v>
      </c>
      <c r="D6" s="71">
        <v>8.42</v>
      </c>
      <c r="E6" s="71">
        <v>8.3500000000000014</v>
      </c>
      <c r="F6" s="71">
        <v>8.3833333333333329</v>
      </c>
      <c r="G6" s="73">
        <v>16</v>
      </c>
      <c r="H6" s="71">
        <v>38.526666666666671</v>
      </c>
      <c r="I6" s="71">
        <v>11.936666666666666</v>
      </c>
      <c r="J6" s="71">
        <v>14.683333333333332</v>
      </c>
      <c r="K6" s="71">
        <v>18.970000000000002</v>
      </c>
      <c r="L6" s="71">
        <v>24.716666666666669</v>
      </c>
      <c r="M6" s="73">
        <v>16</v>
      </c>
      <c r="N6" s="71">
        <v>19.356666666666666</v>
      </c>
      <c r="O6" s="71">
        <v>26.826666666666668</v>
      </c>
      <c r="P6" s="71">
        <v>26.42</v>
      </c>
      <c r="Q6" s="71">
        <v>35.24</v>
      </c>
      <c r="R6" s="71">
        <v>42.846666666666664</v>
      </c>
      <c r="S6" s="73">
        <v>16</v>
      </c>
      <c r="T6" s="71">
        <v>259.48333333333335</v>
      </c>
      <c r="U6" s="71">
        <v>277.40333333333336</v>
      </c>
      <c r="V6" s="71">
        <v>259.53000000000003</v>
      </c>
      <c r="W6" s="71">
        <v>276.7233333333333</v>
      </c>
      <c r="X6" s="71">
        <v>309.43666666666667</v>
      </c>
      <c r="Y6" s="73">
        <v>16</v>
      </c>
      <c r="Z6" s="71">
        <v>4110</v>
      </c>
      <c r="AA6" s="71">
        <v>3822.3333333333335</v>
      </c>
      <c r="AB6" s="71">
        <v>3901.3333333333335</v>
      </c>
      <c r="AC6" s="71">
        <v>4089.3333333333335</v>
      </c>
      <c r="AD6" s="71">
        <v>4034.6666666666665</v>
      </c>
      <c r="AF6" s="74">
        <v>16</v>
      </c>
      <c r="AG6" s="75">
        <v>20.942500000000003</v>
      </c>
      <c r="AH6" s="75">
        <v>27.375</v>
      </c>
      <c r="AI6" s="75">
        <v>35.450000000000003</v>
      </c>
      <c r="AJ6" s="75">
        <v>41.8825</v>
      </c>
      <c r="AK6" s="75">
        <v>45.197500000000005</v>
      </c>
      <c r="AL6" s="74"/>
    </row>
    <row r="7" spans="1:38" x14ac:dyDescent="0.25">
      <c r="A7" s="73">
        <v>20</v>
      </c>
      <c r="B7" s="71">
        <v>8.94</v>
      </c>
      <c r="C7" s="71">
        <v>8.9033333333333342</v>
      </c>
      <c r="D7" s="71">
        <v>9.0299999999999994</v>
      </c>
      <c r="E7" s="71">
        <v>8.9966666666666661</v>
      </c>
      <c r="F7" s="71">
        <v>8.8600000000000012</v>
      </c>
      <c r="G7" s="73">
        <v>20</v>
      </c>
      <c r="H7" s="71">
        <v>49.226666666666667</v>
      </c>
      <c r="I7" s="71">
        <v>47</v>
      </c>
      <c r="J7" s="71">
        <v>47.443333333333328</v>
      </c>
      <c r="K7" s="71">
        <v>40.913333333333334</v>
      </c>
      <c r="L7" s="71">
        <v>31.570000000000004</v>
      </c>
      <c r="M7" s="73">
        <v>20</v>
      </c>
      <c r="N7" s="71">
        <v>26.133333333333329</v>
      </c>
      <c r="O7" s="71">
        <v>27.103333333333335</v>
      </c>
      <c r="P7" s="71">
        <v>27.183333333333337</v>
      </c>
      <c r="Q7" s="71">
        <v>30.373333333333331</v>
      </c>
      <c r="R7" s="71">
        <v>42.416666666666664</v>
      </c>
      <c r="S7" s="73">
        <v>20</v>
      </c>
      <c r="T7" s="71">
        <v>457.87333333333328</v>
      </c>
      <c r="U7" s="71">
        <v>418.23</v>
      </c>
      <c r="V7" s="71">
        <v>417.14000000000004</v>
      </c>
      <c r="W7" s="71">
        <v>447.41333333333336</v>
      </c>
      <c r="X7" s="71">
        <v>505.6466666666667</v>
      </c>
      <c r="Y7" s="73">
        <v>20</v>
      </c>
      <c r="Z7" s="71">
        <v>5932</v>
      </c>
      <c r="AA7" s="71">
        <v>4775.666666666667</v>
      </c>
      <c r="AB7" s="71">
        <v>4517.666666666667</v>
      </c>
      <c r="AC7" s="71">
        <v>5418.333333333333</v>
      </c>
      <c r="AD7" s="71">
        <v>5072.333333333333</v>
      </c>
      <c r="AF7" s="74">
        <v>20</v>
      </c>
      <c r="AG7" s="75">
        <v>30.497500000000002</v>
      </c>
      <c r="AH7" s="75">
        <v>30.987500000000001</v>
      </c>
      <c r="AI7" s="75">
        <v>32.085000000000008</v>
      </c>
      <c r="AJ7" s="75">
        <v>35.172499999999999</v>
      </c>
      <c r="AK7" s="75">
        <v>50.352499999999999</v>
      </c>
      <c r="AL7" s="74"/>
    </row>
    <row r="8" spans="1:38" x14ac:dyDescent="0.25">
      <c r="A8" s="73" t="s">
        <v>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G8" s="86" t="s">
        <v>51</v>
      </c>
    </row>
    <row r="9" spans="1:38" x14ac:dyDescent="0.25">
      <c r="A9" s="73">
        <v>0</v>
      </c>
      <c r="B9" s="71">
        <v>4.663333333333334</v>
      </c>
      <c r="C9" s="71">
        <v>4.6566666666666663</v>
      </c>
      <c r="D9" s="71">
        <v>4.7766666666666664</v>
      </c>
      <c r="E9" s="71">
        <v>4.6066666666666665</v>
      </c>
      <c r="F9" s="71">
        <v>4.5533333333333337</v>
      </c>
      <c r="G9" s="73">
        <v>0</v>
      </c>
      <c r="H9" s="71">
        <v>39.435000000000002</v>
      </c>
      <c r="I9" s="71">
        <v>37.323333333333331</v>
      </c>
      <c r="J9" s="71">
        <v>37.79666666666666</v>
      </c>
      <c r="K9" s="71">
        <v>34.656666666666666</v>
      </c>
      <c r="L9" s="71">
        <v>33.971666666666664</v>
      </c>
      <c r="M9" s="73">
        <v>0</v>
      </c>
      <c r="N9" s="71">
        <v>2.1326666666666667</v>
      </c>
      <c r="O9" s="71">
        <v>2.3494999999999995</v>
      </c>
      <c r="P9" s="71">
        <v>2.9810000000000003</v>
      </c>
      <c r="Q9" s="71">
        <v>3.3256666666666668</v>
      </c>
      <c r="R9" s="71">
        <v>4.198666666666667</v>
      </c>
      <c r="S9" s="73">
        <v>0</v>
      </c>
      <c r="T9" s="71">
        <v>4.8623333333333347</v>
      </c>
      <c r="U9" s="71">
        <v>4.9738333333333316</v>
      </c>
      <c r="V9" s="71">
        <v>7.1989999999999981</v>
      </c>
      <c r="W9" s="71">
        <v>5.4243333333333341</v>
      </c>
      <c r="X9" s="71">
        <v>5.3496666666666686</v>
      </c>
      <c r="Y9" s="73">
        <v>0</v>
      </c>
      <c r="Z9" s="71">
        <v>38.573333333333331</v>
      </c>
      <c r="AA9" s="71">
        <v>44.663333333333334</v>
      </c>
      <c r="AB9" s="71">
        <v>46.383333333333326</v>
      </c>
      <c r="AC9" s="71">
        <v>47.220000000000006</v>
      </c>
      <c r="AD9" s="71">
        <v>53.25</v>
      </c>
      <c r="AF9" s="73">
        <v>0</v>
      </c>
      <c r="AG9" s="71">
        <v>1.9666666666666666</v>
      </c>
      <c r="AH9" s="71">
        <v>2.3694999999999999</v>
      </c>
      <c r="AI9" s="71">
        <v>3.0318333333333336</v>
      </c>
      <c r="AJ9" s="71">
        <v>3.6556666666666664</v>
      </c>
      <c r="AK9" s="71">
        <v>4.2163333333333339</v>
      </c>
    </row>
    <row r="10" spans="1:38" x14ac:dyDescent="0.25">
      <c r="A10" s="73">
        <v>6</v>
      </c>
      <c r="B10" s="71">
        <v>6.5466666666666669</v>
      </c>
      <c r="C10" s="71">
        <v>6.6366666666666667</v>
      </c>
      <c r="D10" s="71">
        <v>6.6533333333333333</v>
      </c>
      <c r="E10" s="71">
        <v>6.6366666666666667</v>
      </c>
      <c r="F10" s="71">
        <v>6.6733333333333329</v>
      </c>
      <c r="G10" s="73">
        <v>6</v>
      </c>
      <c r="H10" s="71">
        <v>28.701666666666668</v>
      </c>
      <c r="I10" s="71">
        <v>28.216666666666669</v>
      </c>
      <c r="J10" s="71">
        <v>28.286666666666665</v>
      </c>
      <c r="K10" s="71">
        <v>31.238333333333333</v>
      </c>
      <c r="L10" s="71">
        <v>32.015000000000001</v>
      </c>
      <c r="M10" s="73">
        <v>6</v>
      </c>
      <c r="N10" s="71">
        <v>5.7633333333333328</v>
      </c>
      <c r="O10" s="71">
        <v>7.538333333333334</v>
      </c>
      <c r="P10" s="71">
        <v>8.8383333333333329</v>
      </c>
      <c r="Q10" s="71">
        <v>9.6166666666666671</v>
      </c>
      <c r="R10" s="71">
        <v>12.32</v>
      </c>
      <c r="S10" s="73">
        <v>6</v>
      </c>
      <c r="T10" s="71">
        <v>15.649999999999997</v>
      </c>
      <c r="U10" s="71">
        <v>11.028114992721983</v>
      </c>
      <c r="V10" s="71">
        <v>12.190866084425039</v>
      </c>
      <c r="W10" s="71">
        <v>11.634082969432319</v>
      </c>
      <c r="X10" s="71">
        <v>13.78727074235808</v>
      </c>
      <c r="Y10" s="73">
        <v>6</v>
      </c>
      <c r="Z10" s="71">
        <v>191.06666666666663</v>
      </c>
      <c r="AA10" s="71">
        <v>172.0333333333333</v>
      </c>
      <c r="AB10" s="71">
        <v>184.56666666666663</v>
      </c>
      <c r="AC10" s="71">
        <v>182.56666666666669</v>
      </c>
      <c r="AD10" s="71">
        <v>234.13333333333333</v>
      </c>
      <c r="AF10" s="73">
        <v>6</v>
      </c>
      <c r="AG10" s="71">
        <v>7.7</v>
      </c>
      <c r="AH10" s="71">
        <v>8.4383333333333326</v>
      </c>
      <c r="AI10" s="71">
        <v>9.7766666666666655</v>
      </c>
      <c r="AJ10" s="71">
        <v>10.451666666666666</v>
      </c>
      <c r="AK10" s="71">
        <v>11.550000000000002</v>
      </c>
    </row>
    <row r="11" spans="1:38" x14ac:dyDescent="0.25">
      <c r="A11" s="73">
        <v>16</v>
      </c>
      <c r="B11" s="71">
        <v>8.2566666666666659</v>
      </c>
      <c r="C11" s="71">
        <v>8.336666666666666</v>
      </c>
      <c r="D11" s="71">
        <v>8.3699999999999992</v>
      </c>
      <c r="E11" s="71">
        <v>8.3566666666666674</v>
      </c>
      <c r="F11" s="71">
        <v>8.3966666666666665</v>
      </c>
      <c r="G11" s="73">
        <v>16</v>
      </c>
      <c r="H11" s="71">
        <v>36.276666666666664</v>
      </c>
      <c r="I11" s="71">
        <v>17.743333333333332</v>
      </c>
      <c r="J11" s="71">
        <v>22.666666666666668</v>
      </c>
      <c r="K11" s="71">
        <v>23.796666666666667</v>
      </c>
      <c r="L11" s="71">
        <v>24.526666666666667</v>
      </c>
      <c r="M11" s="73">
        <v>16</v>
      </c>
      <c r="N11" s="71">
        <v>19.436666666666667</v>
      </c>
      <c r="O11" s="71">
        <v>25.74</v>
      </c>
      <c r="P11" s="71">
        <v>35.026666666666664</v>
      </c>
      <c r="Q11" s="71">
        <v>38.516666666666673</v>
      </c>
      <c r="R11" s="71">
        <v>40.57</v>
      </c>
      <c r="S11" s="73">
        <v>16</v>
      </c>
      <c r="T11" s="71">
        <v>270.95333333333332</v>
      </c>
      <c r="U11" s="71">
        <v>259.58333333333331</v>
      </c>
      <c r="V11" s="71">
        <v>317.83999999999997</v>
      </c>
      <c r="W11" s="71">
        <v>302.35333333333335</v>
      </c>
      <c r="X11" s="71">
        <v>284.66999999999996</v>
      </c>
      <c r="Y11" s="73">
        <v>16</v>
      </c>
      <c r="Z11" s="71">
        <v>3870.3333333333335</v>
      </c>
      <c r="AA11" s="71">
        <v>3873.6666666666665</v>
      </c>
      <c r="AB11" s="71">
        <v>4287</v>
      </c>
      <c r="AC11" s="71">
        <v>3930.6666666666665</v>
      </c>
      <c r="AD11" s="71">
        <v>4041.3333333333335</v>
      </c>
      <c r="AF11" s="73">
        <v>16</v>
      </c>
      <c r="AG11" s="71">
        <v>19.356666666666666</v>
      </c>
      <c r="AH11" s="71">
        <v>26.826666666666668</v>
      </c>
      <c r="AI11" s="71">
        <v>26.42</v>
      </c>
      <c r="AJ11" s="71">
        <v>35.24</v>
      </c>
      <c r="AK11" s="71">
        <v>42.846666666666664</v>
      </c>
    </row>
    <row r="12" spans="1:38" x14ac:dyDescent="0.25">
      <c r="A12" s="73">
        <v>20</v>
      </c>
      <c r="B12" s="71">
        <v>9.1000000000000014</v>
      </c>
      <c r="C12" s="71">
        <v>9.0333333333333332</v>
      </c>
      <c r="D12" s="71">
        <v>8.9033333333333342</v>
      </c>
      <c r="E12" s="71">
        <v>8.9733333333333345</v>
      </c>
      <c r="F12" s="71">
        <v>8.8033333333333328</v>
      </c>
      <c r="G12" s="73">
        <v>20</v>
      </c>
      <c r="H12" s="71">
        <v>48.376666666666665</v>
      </c>
      <c r="I12" s="71">
        <v>45.563333333333333</v>
      </c>
      <c r="J12" s="71">
        <v>42.113333333333337</v>
      </c>
      <c r="K12" s="71">
        <v>40.863333333333337</v>
      </c>
      <c r="L12" s="71">
        <v>24.900000000000002</v>
      </c>
      <c r="M12" s="73">
        <v>20</v>
      </c>
      <c r="N12" s="71">
        <v>25.463333333333335</v>
      </c>
      <c r="O12" s="71">
        <v>25.466666666666669</v>
      </c>
      <c r="P12" s="71">
        <v>26.39</v>
      </c>
      <c r="Q12" s="71">
        <v>30.2</v>
      </c>
      <c r="R12" s="71">
        <v>46.733333333333327</v>
      </c>
      <c r="S12" s="73">
        <v>20</v>
      </c>
      <c r="T12" s="71">
        <v>395.19333333333333</v>
      </c>
      <c r="U12" s="71">
        <v>373.30333333333328</v>
      </c>
      <c r="V12" s="71">
        <v>521.19666666666672</v>
      </c>
      <c r="W12" s="71">
        <v>468.6033333333333</v>
      </c>
      <c r="X12" s="71">
        <v>463.2</v>
      </c>
      <c r="Y12" s="73">
        <v>20</v>
      </c>
      <c r="Z12" s="71">
        <v>4725</v>
      </c>
      <c r="AA12" s="71">
        <v>4544.333333333333</v>
      </c>
      <c r="AB12" s="71">
        <v>4533.333333333333</v>
      </c>
      <c r="AC12" s="71">
        <v>4800.333333333333</v>
      </c>
      <c r="AD12" s="71">
        <v>5196.333333333333</v>
      </c>
      <c r="AF12" s="73">
        <v>20</v>
      </c>
      <c r="AG12" s="71">
        <v>26.133333333333329</v>
      </c>
      <c r="AH12" s="71">
        <v>27.103333333333335</v>
      </c>
      <c r="AI12" s="71">
        <v>27.183333333333337</v>
      </c>
      <c r="AJ12" s="71">
        <v>30.373333333333331</v>
      </c>
      <c r="AK12" s="71">
        <v>42.416666666666664</v>
      </c>
    </row>
    <row r="14" spans="1:38" x14ac:dyDescent="0.25">
      <c r="A14" s="66" t="s">
        <v>11</v>
      </c>
      <c r="AH14" s="86"/>
      <c r="AI14" s="86"/>
      <c r="AJ14" s="86"/>
      <c r="AK14" s="86"/>
    </row>
    <row r="15" spans="1:38" x14ac:dyDescent="0.25">
      <c r="A15" s="73" t="s">
        <v>7</v>
      </c>
      <c r="AG15" s="91">
        <v>16</v>
      </c>
      <c r="AH15" s="91">
        <v>24</v>
      </c>
      <c r="AI15" s="91">
        <v>32</v>
      </c>
      <c r="AJ15" s="91">
        <v>40</v>
      </c>
      <c r="AK15" s="91">
        <v>48</v>
      </c>
    </row>
    <row r="16" spans="1:38" x14ac:dyDescent="0.25">
      <c r="A16" s="73">
        <v>0</v>
      </c>
      <c r="B16" s="71">
        <v>0.11150485789118769</v>
      </c>
      <c r="C16" s="71">
        <v>0.12999999999999881</v>
      </c>
      <c r="D16" s="71">
        <v>3.9999999999908976E-2</v>
      </c>
      <c r="E16" s="71">
        <v>0.10535653752852264</v>
      </c>
      <c r="F16" s="71">
        <v>7.3711147958362574E-2</v>
      </c>
      <c r="G16" s="71"/>
      <c r="H16" s="71">
        <v>0.60815979259814068</v>
      </c>
      <c r="I16" s="71">
        <v>0.73082145562363798</v>
      </c>
      <c r="J16" s="71">
        <v>7.4999999998544814E-2</v>
      </c>
      <c r="K16" s="71">
        <v>0.30308139720782629</v>
      </c>
      <c r="L16" s="71">
        <v>0.32046840717910624</v>
      </c>
      <c r="M16" s="71"/>
      <c r="N16" s="71">
        <v>0.23818707633566646</v>
      </c>
      <c r="O16" s="71">
        <v>1.7197383521953252E-2</v>
      </c>
      <c r="P16" s="71">
        <v>0.31811371132557387</v>
      </c>
      <c r="Q16" s="71">
        <v>0.53694839913471915</v>
      </c>
      <c r="R16" s="71">
        <v>6.0737824568611307E-2</v>
      </c>
      <c r="S16" s="71"/>
      <c r="T16" s="71">
        <v>1.0340046340966436</v>
      </c>
      <c r="U16" s="71">
        <v>1.6331735210932139</v>
      </c>
      <c r="V16" s="71">
        <v>0.94149951318805158</v>
      </c>
      <c r="W16" s="71">
        <v>1.5747452968654929</v>
      </c>
      <c r="X16" s="71">
        <v>0.72510625658129102</v>
      </c>
      <c r="Y16" s="71"/>
      <c r="Z16" s="71">
        <v>5.6050185845663192</v>
      </c>
      <c r="AA16" s="71">
        <v>10.182683012513605</v>
      </c>
      <c r="AB16" s="71">
        <v>3.5490703007972617</v>
      </c>
      <c r="AC16" s="71">
        <v>0.7881835657594578</v>
      </c>
      <c r="AD16" s="71">
        <v>3.8770994312759055</v>
      </c>
      <c r="AG16" s="90">
        <v>0.13746234332839663</v>
      </c>
      <c r="AH16" s="90">
        <v>0.22323656174560469</v>
      </c>
      <c r="AI16" s="90">
        <v>0.19679367367879805</v>
      </c>
      <c r="AJ16" s="90">
        <v>0.28887194394748616</v>
      </c>
      <c r="AK16" s="90">
        <v>0.57365175266300117</v>
      </c>
    </row>
    <row r="17" spans="1:37" x14ac:dyDescent="0.25">
      <c r="A17" s="73">
        <v>6</v>
      </c>
      <c r="B17" s="71">
        <v>1.7320508075566031E-2</v>
      </c>
      <c r="C17" s="71">
        <v>8.6216781042464691E-2</v>
      </c>
      <c r="D17" s="71">
        <v>1.527525231677301E-2</v>
      </c>
      <c r="E17" s="71">
        <v>5.5075705472872098E-2</v>
      </c>
      <c r="F17" s="71">
        <v>1.5275252316307851E-2</v>
      </c>
      <c r="G17" s="71"/>
      <c r="H17" s="71">
        <v>2.486930839408295</v>
      </c>
      <c r="I17" s="71">
        <v>0.68655541169886691</v>
      </c>
      <c r="J17" s="71">
        <v>0.28987066081212126</v>
      </c>
      <c r="K17" s="71">
        <v>0.62066496598387433</v>
      </c>
      <c r="L17" s="71">
        <v>2.7015134647081944</v>
      </c>
      <c r="M17" s="71"/>
      <c r="N17" s="71">
        <v>3.5051818783053199</v>
      </c>
      <c r="O17" s="71">
        <v>1.1776707236461887</v>
      </c>
      <c r="P17" s="71">
        <v>0.63906833228800308</v>
      </c>
      <c r="Q17" s="71">
        <v>0.3648401476446278</v>
      </c>
      <c r="R17" s="71">
        <v>2.3861213296896664</v>
      </c>
      <c r="S17" s="71"/>
      <c r="T17" s="71">
        <v>3.1899586914299962</v>
      </c>
      <c r="U17" s="71">
        <v>0.75555417217962406</v>
      </c>
      <c r="V17" s="71">
        <v>5.4584463803657002</v>
      </c>
      <c r="W17" s="71">
        <v>1.4658021199769939</v>
      </c>
      <c r="X17" s="71">
        <v>4.6645823100258639</v>
      </c>
      <c r="Y17" s="71"/>
      <c r="Z17" s="71">
        <v>12.742448744256444</v>
      </c>
      <c r="AA17" s="71">
        <v>56.100118835287169</v>
      </c>
      <c r="AB17" s="71">
        <v>3.9551653989847448</v>
      </c>
      <c r="AC17" s="71">
        <v>9.584883932525635</v>
      </c>
      <c r="AD17" s="71">
        <v>59.17350195259155</v>
      </c>
      <c r="AG17" s="90">
        <v>0.19197981664747885</v>
      </c>
      <c r="AH17" s="90">
        <v>0.39408120990477469</v>
      </c>
      <c r="AI17" s="90">
        <v>0.10419332992077592</v>
      </c>
      <c r="AJ17" s="90">
        <v>0.22731677603435094</v>
      </c>
      <c r="AK17" s="90">
        <v>0.87627407242256261</v>
      </c>
    </row>
    <row r="18" spans="1:37" x14ac:dyDescent="0.25">
      <c r="A18" s="73">
        <v>16</v>
      </c>
      <c r="B18" s="71">
        <v>4.6188021535167517E-2</v>
      </c>
      <c r="C18" s="71">
        <v>3.7859388972254868E-2</v>
      </c>
      <c r="D18" s="71">
        <v>2.6457513110010815E-2</v>
      </c>
      <c r="E18" s="71">
        <v>5.1961524226971582E-2</v>
      </c>
      <c r="F18" s="71">
        <v>2.5166114784653547E-2</v>
      </c>
      <c r="G18" s="71"/>
      <c r="H18" s="71">
        <v>0.28290163190263928</v>
      </c>
      <c r="I18" s="71">
        <v>2.1848874875684978</v>
      </c>
      <c r="J18" s="71">
        <v>0.77693843599952717</v>
      </c>
      <c r="K18" s="71">
        <v>2.4521827011868393</v>
      </c>
      <c r="L18" s="71">
        <v>0.62883490149112908</v>
      </c>
      <c r="M18" s="71"/>
      <c r="N18" s="71">
        <v>0.46918368826425688</v>
      </c>
      <c r="O18" s="71">
        <v>2.5421513199125485</v>
      </c>
      <c r="P18" s="71">
        <v>3.3443534502202055</v>
      </c>
      <c r="Q18" s="71">
        <v>3.2066025634618454</v>
      </c>
      <c r="R18" s="71">
        <v>1.088546431409082</v>
      </c>
      <c r="S18" s="71"/>
      <c r="T18" s="71">
        <v>34.933746339797416</v>
      </c>
      <c r="U18" s="71">
        <v>3.4464087588819523</v>
      </c>
      <c r="V18" s="71">
        <v>22.802710365217294</v>
      </c>
      <c r="W18" s="71">
        <v>50.149712195917395</v>
      </c>
      <c r="X18" s="71">
        <v>30.266642254028323</v>
      </c>
      <c r="Y18" s="71"/>
      <c r="Z18" s="71">
        <v>44.977772288098038</v>
      </c>
      <c r="AA18" s="71">
        <v>148.10919395273328</v>
      </c>
      <c r="AB18" s="71">
        <v>156.32125042147049</v>
      </c>
      <c r="AC18" s="71">
        <v>30.072135496703449</v>
      </c>
      <c r="AD18" s="71">
        <v>171.51190434874221</v>
      </c>
      <c r="AG18" s="90">
        <v>0.72706602176132817</v>
      </c>
      <c r="AH18" s="90">
        <v>1.3897361859959934</v>
      </c>
      <c r="AI18" s="90">
        <v>2.953619248763601</v>
      </c>
      <c r="AJ18" s="90">
        <v>2.2488719394397858</v>
      </c>
      <c r="AK18" s="90">
        <v>3.0078716173843167</v>
      </c>
    </row>
    <row r="19" spans="1:37" x14ac:dyDescent="0.25">
      <c r="A19" s="73">
        <v>20</v>
      </c>
      <c r="B19" s="71">
        <v>0.13114877048604973</v>
      </c>
      <c r="C19" s="71">
        <v>9.0737717258714601E-2</v>
      </c>
      <c r="D19" s="71">
        <v>1.7320508076386496E-2</v>
      </c>
      <c r="E19" s="71">
        <v>0.20008331597950615</v>
      </c>
      <c r="F19" s="71">
        <v>3.4641016150926948E-2</v>
      </c>
      <c r="G19" s="71"/>
      <c r="H19" s="71">
        <v>0.13650396819720081</v>
      </c>
      <c r="I19" s="71">
        <v>1.024548681127466</v>
      </c>
      <c r="J19" s="71">
        <v>0.16041612554039505</v>
      </c>
      <c r="K19" s="71">
        <v>0.55193598662592303</v>
      </c>
      <c r="L19" s="71">
        <v>4.4964763982478297</v>
      </c>
      <c r="M19" s="71"/>
      <c r="N19" s="71">
        <v>1.2079045216131681</v>
      </c>
      <c r="O19" s="71">
        <v>0.3043572462311751</v>
      </c>
      <c r="P19" s="71">
        <v>0.43316663460266269</v>
      </c>
      <c r="Q19" s="71">
        <v>1.9541067865736854</v>
      </c>
      <c r="R19" s="71">
        <v>4.5211539824842903</v>
      </c>
      <c r="S19" s="71"/>
      <c r="T19" s="71">
        <v>61.243789344988492</v>
      </c>
      <c r="U19" s="71">
        <v>29.582454259239768</v>
      </c>
      <c r="V19" s="71">
        <v>82.338132721115514</v>
      </c>
      <c r="W19" s="71">
        <v>35.249329544450639</v>
      </c>
      <c r="X19" s="71">
        <v>14.79333070451789</v>
      </c>
      <c r="Y19" s="71"/>
      <c r="Z19" s="71">
        <v>710.962024302283</v>
      </c>
      <c r="AA19" s="71">
        <v>251.04249308301536</v>
      </c>
      <c r="AB19" s="71">
        <v>124.38783434617748</v>
      </c>
      <c r="AC19" s="71">
        <v>163.7874639077601</v>
      </c>
      <c r="AD19" s="71">
        <v>140.12970182418792</v>
      </c>
      <c r="AG19" s="90">
        <v>1.4223308335263671</v>
      </c>
      <c r="AH19" s="90">
        <v>0.71616455278559754</v>
      </c>
      <c r="AI19" s="90">
        <v>2.0174819288738637</v>
      </c>
      <c r="AJ19" s="90">
        <v>0.87511427825158827</v>
      </c>
      <c r="AK19" s="90">
        <v>1.0081129235689832</v>
      </c>
    </row>
    <row r="20" spans="1:37" x14ac:dyDescent="0.25">
      <c r="A20" s="73" t="s">
        <v>6</v>
      </c>
    </row>
    <row r="21" spans="1:37" x14ac:dyDescent="0.25">
      <c r="A21" s="73">
        <v>0</v>
      </c>
      <c r="B21" s="71">
        <v>4.61880215350906E-2</v>
      </c>
      <c r="C21" s="71">
        <v>3.0550504633080861E-2</v>
      </c>
      <c r="D21" s="71">
        <v>1.5275252316540431E-2</v>
      </c>
      <c r="E21" s="71">
        <v>1.5275252316540431E-2</v>
      </c>
      <c r="F21" s="71">
        <v>8.0829037686570626E-2</v>
      </c>
      <c r="G21" s="71"/>
      <c r="H21" s="71">
        <v>0.33645207682488576</v>
      </c>
      <c r="I21" s="71">
        <v>0.29984718330070942</v>
      </c>
      <c r="J21" s="71">
        <v>0.97821691527698151</v>
      </c>
      <c r="K21" s="71">
        <v>0.38256807673067805</v>
      </c>
      <c r="L21" s="71">
        <v>1.0042700500029786</v>
      </c>
      <c r="M21" s="71"/>
      <c r="N21" s="71">
        <v>0.28303768889201458</v>
      </c>
      <c r="O21" s="71">
        <v>1.2489995996887486E-2</v>
      </c>
      <c r="P21" s="71">
        <v>0.1374372584126822</v>
      </c>
      <c r="Q21" s="71">
        <v>5.1147662051484355E-2</v>
      </c>
      <c r="R21" s="71">
        <v>0.36093951478513964</v>
      </c>
      <c r="S21" s="71"/>
      <c r="T21" s="71">
        <v>1.0169564068008743</v>
      </c>
      <c r="U21" s="71">
        <v>2.4957352290123449</v>
      </c>
      <c r="V21" s="71">
        <v>1.042093565856727</v>
      </c>
      <c r="W21" s="71">
        <v>3.2143558582293448</v>
      </c>
      <c r="X21" s="71">
        <v>2.7387172788247685</v>
      </c>
      <c r="Y21" s="71"/>
      <c r="Z21" s="71">
        <v>9.9255747104806744</v>
      </c>
      <c r="AA21" s="71">
        <v>2.4152915628000655</v>
      </c>
      <c r="AB21" s="71">
        <v>3.0757167186420462</v>
      </c>
      <c r="AC21" s="71">
        <v>0.47634021455079273</v>
      </c>
      <c r="AD21" s="71">
        <v>2.0606552355983476</v>
      </c>
      <c r="AG21" s="71">
        <v>0.23818707633566646</v>
      </c>
      <c r="AH21" s="71">
        <v>1.7197383521953252E-2</v>
      </c>
      <c r="AI21" s="71">
        <v>0.31811371132557387</v>
      </c>
      <c r="AJ21" s="71">
        <v>0.53694839913471915</v>
      </c>
      <c r="AK21" s="71">
        <v>6.0737824568611307E-2</v>
      </c>
    </row>
    <row r="22" spans="1:37" x14ac:dyDescent="0.25">
      <c r="A22" s="73">
        <v>6</v>
      </c>
      <c r="B22" s="71">
        <v>2.8867513459222022E-2</v>
      </c>
      <c r="C22" s="71">
        <v>5.1316014394489816E-2</v>
      </c>
      <c r="D22" s="71">
        <v>1.1547005383984175E-2</v>
      </c>
      <c r="E22" s="71">
        <v>2.5166114784371207E-2</v>
      </c>
      <c r="F22" s="71">
        <v>5.033222956846007E-2</v>
      </c>
      <c r="G22" s="71"/>
      <c r="H22" s="71">
        <v>0.859946703774778</v>
      </c>
      <c r="I22" s="71">
        <v>0.25309747792683202</v>
      </c>
      <c r="J22" s="71">
        <v>1.5174100742163465</v>
      </c>
      <c r="K22" s="71">
        <v>1.3399378095021608</v>
      </c>
      <c r="L22" s="71">
        <v>4.5116044817780558</v>
      </c>
      <c r="M22" s="71"/>
      <c r="N22" s="71">
        <v>0.23592018424318995</v>
      </c>
      <c r="O22" s="71">
        <v>0.43661577311558919</v>
      </c>
      <c r="P22" s="71">
        <v>0.84012399878430022</v>
      </c>
      <c r="Q22" s="71">
        <v>1.5442338985183901</v>
      </c>
      <c r="R22" s="71">
        <v>1.2770963158665858</v>
      </c>
      <c r="S22" s="71"/>
      <c r="T22" s="71">
        <v>1.6586666331725752</v>
      </c>
      <c r="U22" s="71">
        <v>1.0401282773590546</v>
      </c>
      <c r="V22" s="71">
        <v>2.3145009602002995</v>
      </c>
      <c r="W22" s="71">
        <v>0.83642991862542171</v>
      </c>
      <c r="X22" s="71">
        <v>3.5059653101062294</v>
      </c>
      <c r="Y22" s="71"/>
      <c r="Z22" s="71">
        <v>2.2007574453652361</v>
      </c>
      <c r="AA22" s="71">
        <v>8.9029957504956343</v>
      </c>
      <c r="AB22" s="71">
        <v>14.628852768872001</v>
      </c>
      <c r="AC22" s="71">
        <v>50.463980553790314</v>
      </c>
      <c r="AD22" s="71">
        <v>13.631336447074402</v>
      </c>
      <c r="AG22" s="71">
        <v>3.5051818783053199</v>
      </c>
      <c r="AH22" s="71">
        <v>1.1776707236461887</v>
      </c>
      <c r="AI22" s="71">
        <v>0.63906833228800308</v>
      </c>
      <c r="AJ22" s="71">
        <v>0.3648401476446278</v>
      </c>
      <c r="AK22" s="71">
        <v>2.3861213296896664</v>
      </c>
    </row>
    <row r="23" spans="1:37" x14ac:dyDescent="0.25">
      <c r="A23" s="73">
        <v>16</v>
      </c>
      <c r="B23" s="71">
        <v>6.8068592855522025E-2</v>
      </c>
      <c r="C23" s="71">
        <v>4.0414518843944612E-2</v>
      </c>
      <c r="D23" s="71">
        <v>9.9999999994554393E-3</v>
      </c>
      <c r="E23" s="71">
        <v>6.8068592855522025E-2</v>
      </c>
      <c r="F23" s="71">
        <v>2.5166114784371207E-2</v>
      </c>
      <c r="G23" s="71"/>
      <c r="H23" s="71">
        <v>0.57457230470464382</v>
      </c>
      <c r="I23" s="71">
        <v>0.89584224801764911</v>
      </c>
      <c r="J23" s="71">
        <v>2.0706601201871253</v>
      </c>
      <c r="K23" s="71">
        <v>1.3480479714510607</v>
      </c>
      <c r="L23" s="71">
        <v>0.94044315794910061</v>
      </c>
      <c r="M23" s="71"/>
      <c r="N23" s="71">
        <v>0.51471675058557631</v>
      </c>
      <c r="O23" s="71">
        <v>1.5386032627028972</v>
      </c>
      <c r="P23" s="71">
        <v>1.0941815815179343</v>
      </c>
      <c r="Q23" s="71">
        <v>0.5148138822260595</v>
      </c>
      <c r="R23" s="71">
        <v>2.1922819161776008</v>
      </c>
      <c r="S23" s="71"/>
      <c r="T23" s="71">
        <v>34.961432083559046</v>
      </c>
      <c r="U23" s="71">
        <v>22.582232691505624</v>
      </c>
      <c r="V23" s="71">
        <v>42.635845247866115</v>
      </c>
      <c r="W23" s="71">
        <v>42.325647465021696</v>
      </c>
      <c r="X23" s="71">
        <v>29.920476266263048</v>
      </c>
      <c r="Y23" s="71"/>
      <c r="Z23" s="71">
        <v>63.877486905263353</v>
      </c>
      <c r="AA23" s="71">
        <v>117.19357206490504</v>
      </c>
      <c r="AB23" s="71">
        <v>440.7663780280887</v>
      </c>
      <c r="AC23" s="71">
        <v>142.32474603290916</v>
      </c>
      <c r="AD23" s="71">
        <v>209.62903742881636</v>
      </c>
      <c r="AG23" s="71">
        <v>0.46918368826425688</v>
      </c>
      <c r="AH23" s="71">
        <v>2.5421513199125485</v>
      </c>
      <c r="AI23" s="71">
        <v>3.3443534502202055</v>
      </c>
      <c r="AJ23" s="71">
        <v>3.2066025634618454</v>
      </c>
      <c r="AK23" s="71">
        <v>1.088546431409082</v>
      </c>
    </row>
    <row r="24" spans="1:37" x14ac:dyDescent="0.25">
      <c r="A24" s="73">
        <v>20</v>
      </c>
      <c r="B24" s="71">
        <v>6.0827625302706891E-2</v>
      </c>
      <c r="C24" s="71">
        <v>0.10598742063718009</v>
      </c>
      <c r="D24" s="71">
        <v>2.5166114784371207E-2</v>
      </c>
      <c r="E24" s="71">
        <v>3.055050463284828E-2</v>
      </c>
      <c r="F24" s="71">
        <v>5.5075705472743083E-2</v>
      </c>
      <c r="G24" s="71"/>
      <c r="H24" s="71">
        <v>1.1407161493261961</v>
      </c>
      <c r="I24" s="71">
        <v>1.1514049389044558</v>
      </c>
      <c r="J24" s="71">
        <v>1.1282434725416011</v>
      </c>
      <c r="K24" s="71">
        <v>0.63129496539496854</v>
      </c>
      <c r="L24" s="71">
        <v>2.1170970691019484</v>
      </c>
      <c r="M24" s="71"/>
      <c r="N24" s="71">
        <v>0.6245264872953451</v>
      </c>
      <c r="O24" s="71">
        <v>0.11503622617731744</v>
      </c>
      <c r="P24" s="71">
        <v>0.78083288865158285</v>
      </c>
      <c r="Q24" s="71">
        <v>1.8842239781937036</v>
      </c>
      <c r="R24" s="71">
        <v>1.414402111612467</v>
      </c>
      <c r="S24" s="71"/>
      <c r="T24" s="71">
        <v>21.238402325349135</v>
      </c>
      <c r="U24" s="71">
        <v>33.493453589223044</v>
      </c>
      <c r="V24" s="71">
        <v>0.52974836786491075</v>
      </c>
      <c r="W24" s="71">
        <v>88.894139476870905</v>
      </c>
      <c r="X24" s="71">
        <v>25.813463541339708</v>
      </c>
      <c r="Y24" s="71"/>
      <c r="Z24" s="71">
        <v>176.99435019231547</v>
      </c>
      <c r="AA24" s="71">
        <v>352.87438747142318</v>
      </c>
      <c r="AB24" s="71">
        <v>1087.9385705697414</v>
      </c>
      <c r="AC24" s="71">
        <v>470.31301633415995</v>
      </c>
      <c r="AD24" s="71">
        <v>227.83619847016368</v>
      </c>
      <c r="AG24" s="71">
        <v>1.2079045216131681</v>
      </c>
      <c r="AH24" s="71">
        <v>0.3043572462311751</v>
      </c>
      <c r="AI24" s="71">
        <v>0.43316663460266269</v>
      </c>
      <c r="AJ24" s="71">
        <v>1.9541067865736854</v>
      </c>
      <c r="AK24" s="71">
        <v>4.5211539824842903</v>
      </c>
    </row>
    <row r="26" spans="1:37" x14ac:dyDescent="0.25">
      <c r="A26" s="66" t="s">
        <v>13</v>
      </c>
    </row>
    <row r="27" spans="1:37" x14ac:dyDescent="0.25">
      <c r="A27" s="73" t="s">
        <v>7</v>
      </c>
    </row>
    <row r="28" spans="1:37" x14ac:dyDescent="0.25">
      <c r="A28" s="73">
        <v>0</v>
      </c>
      <c r="B28" s="40">
        <f t="shared" ref="B28:AD28" si="0">B16/SQRT(3)</f>
        <v>6.4377359719428179E-2</v>
      </c>
      <c r="C28" s="40">
        <f t="shared" si="0"/>
        <v>7.5055534994650661E-2</v>
      </c>
      <c r="D28" s="40">
        <f t="shared" si="0"/>
        <v>2.309401076753248E-2</v>
      </c>
      <c r="E28" s="40">
        <f t="shared" si="0"/>
        <v>6.0827625302979457E-2</v>
      </c>
      <c r="F28" s="40">
        <f t="shared" si="0"/>
        <v>4.2557151116036966E-2</v>
      </c>
      <c r="G28" s="40"/>
      <c r="H28" s="40">
        <f t="shared" si="0"/>
        <v>0.35112121996684353</v>
      </c>
      <c r="I28" s="40">
        <f t="shared" si="0"/>
        <v>0.42193996413386153</v>
      </c>
      <c r="J28" s="40">
        <f t="shared" si="0"/>
        <v>4.3301270188381785E-2</v>
      </c>
      <c r="K28" s="40">
        <f t="shared" si="0"/>
        <v>0.1749841262643064</v>
      </c>
      <c r="L28" s="40">
        <f t="shared" si="0"/>
        <v>0.18502252115162759</v>
      </c>
      <c r="M28" s="40"/>
      <c r="N28" s="40">
        <f t="shared" si="0"/>
        <v>0.13751737263988698</v>
      </c>
      <c r="O28" s="40">
        <f t="shared" si="0"/>
        <v>9.928914005756944E-3</v>
      </c>
      <c r="P28" s="40">
        <f t="shared" si="0"/>
        <v>0.18366303686673099</v>
      </c>
      <c r="Q28" s="40">
        <f t="shared" si="0"/>
        <v>0.31000730278136873</v>
      </c>
      <c r="R28" s="40">
        <f t="shared" si="0"/>
        <v>3.5066999364680003E-2</v>
      </c>
      <c r="S28" s="40"/>
      <c r="T28" s="40">
        <f t="shared" si="0"/>
        <v>0.59698285383901772</v>
      </c>
      <c r="U28" s="40">
        <f t="shared" si="0"/>
        <v>0.94291317203653602</v>
      </c>
      <c r="V28" s="40">
        <f t="shared" si="0"/>
        <v>0.54357499738102322</v>
      </c>
      <c r="W28" s="40">
        <f t="shared" si="0"/>
        <v>0.90917962105038952</v>
      </c>
      <c r="X28" s="40">
        <f t="shared" si="0"/>
        <v>0.41864029242829026</v>
      </c>
      <c r="Y28" s="40"/>
      <c r="Z28" s="40">
        <f t="shared" si="0"/>
        <v>3.23605898861222</v>
      </c>
      <c r="AA28" s="40">
        <f t="shared" si="0"/>
        <v>5.8789747783473594</v>
      </c>
      <c r="AB28" s="40">
        <f t="shared" si="0"/>
        <v>2.0490566935382053</v>
      </c>
      <c r="AC28" s="40">
        <f t="shared" si="0"/>
        <v>0.45505799386206208</v>
      </c>
      <c r="AD28" s="40">
        <f t="shared" si="0"/>
        <v>2.2384444003220891</v>
      </c>
    </row>
    <row r="29" spans="1:37" x14ac:dyDescent="0.25">
      <c r="A29" s="73">
        <v>6</v>
      </c>
      <c r="B29" s="40">
        <f t="shared" ref="B29:AD29" si="1">B17/SQRT(3)</f>
        <v>9.999999999929135E-3</v>
      </c>
      <c r="C29" s="40">
        <f t="shared" si="1"/>
        <v>4.9777281743530015E-2</v>
      </c>
      <c r="D29" s="40">
        <f t="shared" si="1"/>
        <v>8.8191710370283533E-3</v>
      </c>
      <c r="E29" s="40">
        <f t="shared" si="1"/>
        <v>3.1797973380571255E-2</v>
      </c>
      <c r="F29" s="40">
        <f t="shared" si="1"/>
        <v>8.819171036759792E-3</v>
      </c>
      <c r="G29" s="40"/>
      <c r="H29" s="40">
        <f t="shared" si="1"/>
        <v>1.4358301895883612</v>
      </c>
      <c r="I29" s="40">
        <f t="shared" si="1"/>
        <v>0.3963829517579352</v>
      </c>
      <c r="J29" s="40">
        <f t="shared" si="1"/>
        <v>0.16735690405005293</v>
      </c>
      <c r="K29" s="40">
        <f t="shared" si="1"/>
        <v>0.3583410851873598</v>
      </c>
      <c r="L29" s="40">
        <f t="shared" si="1"/>
        <v>1.5597195260686747</v>
      </c>
      <c r="M29" s="40"/>
      <c r="N29" s="40">
        <f t="shared" si="1"/>
        <v>2.0237177009981746</v>
      </c>
      <c r="O29" s="40">
        <f t="shared" si="1"/>
        <v>0.6799285093138685</v>
      </c>
      <c r="P29" s="40">
        <f t="shared" si="1"/>
        <v>0.36896627367704382</v>
      </c>
      <c r="Q29" s="40">
        <f t="shared" si="1"/>
        <v>0.21064055745380869</v>
      </c>
      <c r="R29" s="40">
        <f t="shared" si="1"/>
        <v>1.3776277920154367</v>
      </c>
      <c r="S29" s="40"/>
      <c r="T29" s="40">
        <f t="shared" si="1"/>
        <v>1.8417235092008948</v>
      </c>
      <c r="U29" s="40">
        <f t="shared" si="1"/>
        <v>0.43621940469525083</v>
      </c>
      <c r="V29" s="40">
        <f t="shared" si="1"/>
        <v>3.1514354870612755</v>
      </c>
      <c r="W29" s="40">
        <f t="shared" si="1"/>
        <v>0.84628124854744158</v>
      </c>
      <c r="X29" s="40">
        <f t="shared" si="1"/>
        <v>2.6930978523505988</v>
      </c>
      <c r="Y29" s="40"/>
      <c r="Z29" s="40">
        <f t="shared" si="1"/>
        <v>7.3568562126314676</v>
      </c>
      <c r="AA29" s="40">
        <f t="shared" si="1"/>
        <v>32.389418711123042</v>
      </c>
      <c r="AB29" s="40">
        <f t="shared" si="1"/>
        <v>2.2835158077933362</v>
      </c>
      <c r="AC29" s="40">
        <f t="shared" si="1"/>
        <v>5.5338353185949947</v>
      </c>
      <c r="AD29" s="40">
        <f t="shared" si="1"/>
        <v>34.163837281221582</v>
      </c>
    </row>
    <row r="30" spans="1:37" x14ac:dyDescent="0.25">
      <c r="A30" s="73">
        <v>16</v>
      </c>
      <c r="B30" s="40">
        <f t="shared" ref="B30:AD30" si="2">B18/SQRT(3)</f>
        <v>2.6666666666665201E-2</v>
      </c>
      <c r="C30" s="40">
        <f t="shared" si="2"/>
        <v>2.1858128414486099E-2</v>
      </c>
      <c r="D30" s="40">
        <f t="shared" si="2"/>
        <v>1.5275252316152798E-2</v>
      </c>
      <c r="E30" s="40">
        <f t="shared" si="2"/>
        <v>2.9999999999945307E-2</v>
      </c>
      <c r="F30" s="40">
        <f t="shared" si="2"/>
        <v>1.4529663145376747E-2</v>
      </c>
      <c r="G30" s="40"/>
      <c r="H30" s="40">
        <f t="shared" si="2"/>
        <v>0.16333333333317321</v>
      </c>
      <c r="I30" s="40">
        <f t="shared" si="2"/>
        <v>1.2614453790967175</v>
      </c>
      <c r="J30" s="40">
        <f t="shared" si="2"/>
        <v>0.44856561516809385</v>
      </c>
      <c r="K30" s="40">
        <f t="shared" si="2"/>
        <v>1.4157683426323655</v>
      </c>
      <c r="L30" s="40">
        <f t="shared" si="2"/>
        <v>0.36305799965173519</v>
      </c>
      <c r="M30" s="40"/>
      <c r="N30" s="40">
        <f t="shared" si="2"/>
        <v>0.2708833287187502</v>
      </c>
      <c r="O30" s="40">
        <f t="shared" si="2"/>
        <v>1.4677117488722724</v>
      </c>
      <c r="P30" s="40">
        <f t="shared" si="2"/>
        <v>1.9308633647498894</v>
      </c>
      <c r="Q30" s="40">
        <f t="shared" si="2"/>
        <v>1.8513328531988407</v>
      </c>
      <c r="R30" s="40">
        <f t="shared" si="2"/>
        <v>0.62847257519944</v>
      </c>
      <c r="S30" s="40"/>
      <c r="T30" s="40">
        <f t="shared" si="2"/>
        <v>20.169007853084143</v>
      </c>
      <c r="U30" s="40">
        <f t="shared" si="2"/>
        <v>1.9897850246779794</v>
      </c>
      <c r="V30" s="40">
        <f t="shared" si="2"/>
        <v>13.165150967611275</v>
      </c>
      <c r="W30" s="40">
        <f t="shared" si="2"/>
        <v>28.95394983609517</v>
      </c>
      <c r="X30" s="40">
        <f t="shared" si="2"/>
        <v>17.474454052829355</v>
      </c>
      <c r="Y30" s="40"/>
      <c r="Z30" s="40">
        <f t="shared" si="2"/>
        <v>25.967928938083094</v>
      </c>
      <c r="AA30" s="40">
        <f t="shared" si="2"/>
        <v>85.51088299806905</v>
      </c>
      <c r="AB30" s="40">
        <f t="shared" si="2"/>
        <v>90.252116010894895</v>
      </c>
      <c r="AC30" s="40">
        <f t="shared" si="2"/>
        <v>17.362155524128639</v>
      </c>
      <c r="AD30" s="40">
        <f t="shared" si="2"/>
        <v>99.022444144971658</v>
      </c>
    </row>
    <row r="31" spans="1:37" x14ac:dyDescent="0.25">
      <c r="A31" s="73">
        <v>20</v>
      </c>
      <c r="B31" s="40">
        <f t="shared" ref="B31:AD31" si="3">B19/SQRT(3)</f>
        <v>7.5718777944009261E-2</v>
      </c>
      <c r="C31" s="40">
        <f t="shared" si="3"/>
        <v>5.2387445484971026E-2</v>
      </c>
      <c r="D31" s="40">
        <f t="shared" si="3"/>
        <v>1.0000000000402831E-2</v>
      </c>
      <c r="E31" s="40">
        <f t="shared" si="3"/>
        <v>0.11551815634112084</v>
      </c>
      <c r="F31" s="40">
        <f t="shared" si="3"/>
        <v>1.9999999999739847E-2</v>
      </c>
      <c r="G31" s="40"/>
      <c r="H31" s="40">
        <f t="shared" si="3"/>
        <v>7.881060278410601E-2</v>
      </c>
      <c r="I31" s="40">
        <f t="shared" si="3"/>
        <v>0.59152345684681862</v>
      </c>
      <c r="J31" s="40">
        <f t="shared" si="3"/>
        <v>9.2616293263103888E-2</v>
      </c>
      <c r="K31" s="40">
        <f t="shared" si="3"/>
        <v>0.31866039045391836</v>
      </c>
      <c r="L31" s="40">
        <f t="shared" si="3"/>
        <v>2.5960418589331837</v>
      </c>
      <c r="M31" s="40"/>
      <c r="N31" s="40">
        <f t="shared" si="3"/>
        <v>0.69738400070872875</v>
      </c>
      <c r="O31" s="40">
        <f t="shared" si="3"/>
        <v>0.17572073804138216</v>
      </c>
      <c r="P31" s="40">
        <f t="shared" si="3"/>
        <v>0.2500888730918116</v>
      </c>
      <c r="Q31" s="40">
        <f t="shared" si="3"/>
        <v>1.1282040792535919</v>
      </c>
      <c r="R31" s="40">
        <f t="shared" si="3"/>
        <v>2.6102894688350537</v>
      </c>
      <c r="S31" s="40"/>
      <c r="T31" s="40">
        <f t="shared" si="3"/>
        <v>35.35911826452184</v>
      </c>
      <c r="U31" s="40">
        <f t="shared" si="3"/>
        <v>17.079437929861871</v>
      </c>
      <c r="V31" s="40">
        <f t="shared" si="3"/>
        <v>47.537943091107181</v>
      </c>
      <c r="W31" s="40">
        <f t="shared" si="3"/>
        <v>20.351209901242406</v>
      </c>
      <c r="X31" s="40">
        <f t="shared" si="3"/>
        <v>8.54093346446456</v>
      </c>
      <c r="Y31" s="40"/>
      <c r="Z31" s="40">
        <f t="shared" si="3"/>
        <v>410.47411611452435</v>
      </c>
      <c r="AA31" s="40">
        <f t="shared" si="3"/>
        <v>144.93945095951369</v>
      </c>
      <c r="AB31" s="40">
        <f t="shared" si="3"/>
        <v>71.81534964368015</v>
      </c>
      <c r="AC31" s="40">
        <f t="shared" si="3"/>
        <v>94.562736377031413</v>
      </c>
      <c r="AD31" s="40">
        <f t="shared" si="3"/>
        <v>80.903921069656889</v>
      </c>
    </row>
    <row r="32" spans="1:37" x14ac:dyDescent="0.25">
      <c r="A32" s="73" t="s">
        <v>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7" x14ac:dyDescent="0.25">
      <c r="A33" s="73">
        <v>0</v>
      </c>
      <c r="B33" s="40">
        <f t="shared" ref="B33:AD33" si="4">B21/SQRT(3)</f>
        <v>2.6666666666620792E-2</v>
      </c>
      <c r="C33" s="40">
        <f t="shared" si="4"/>
        <v>1.7638342073788147E-2</v>
      </c>
      <c r="D33" s="40">
        <f t="shared" si="4"/>
        <v>8.8191710368940735E-3</v>
      </c>
      <c r="E33" s="40">
        <f t="shared" si="4"/>
        <v>8.8191710368940735E-3</v>
      </c>
      <c r="F33" s="40">
        <f t="shared" si="4"/>
        <v>4.6666666666679957E-2</v>
      </c>
      <c r="G33" s="40"/>
      <c r="H33" s="40">
        <f t="shared" si="4"/>
        <v>0.19425069712425647</v>
      </c>
      <c r="I33" s="40">
        <f t="shared" si="4"/>
        <v>0.17311685199441565</v>
      </c>
      <c r="J33" s="40">
        <f t="shared" si="4"/>
        <v>0.56477379936101069</v>
      </c>
      <c r="K33" s="40">
        <f t="shared" si="4"/>
        <v>0.22087578208381439</v>
      </c>
      <c r="L33" s="40">
        <f t="shared" si="4"/>
        <v>0.57981558370829867</v>
      </c>
      <c r="M33" s="40"/>
      <c r="N33" s="40">
        <f t="shared" si="4"/>
        <v>0.16341188587261418</v>
      </c>
      <c r="O33" s="40">
        <f t="shared" si="4"/>
        <v>7.2111025509803391E-3</v>
      </c>
      <c r="P33" s="40">
        <f t="shared" si="4"/>
        <v>7.9349438141246231E-2</v>
      </c>
      <c r="Q33" s="40">
        <f t="shared" si="4"/>
        <v>2.9530116453844499E-2</v>
      </c>
      <c r="R33" s="40">
        <f t="shared" si="4"/>
        <v>0.20838852602237329</v>
      </c>
      <c r="S33" s="40"/>
      <c r="T33" s="40">
        <f t="shared" si="4"/>
        <v>0.58714005522059942</v>
      </c>
      <c r="U33" s="40">
        <f t="shared" si="4"/>
        <v>1.4409134062963098</v>
      </c>
      <c r="V33" s="40">
        <f t="shared" si="4"/>
        <v>0.60165300076815831</v>
      </c>
      <c r="W33" s="40">
        <f t="shared" si="4"/>
        <v>1.855809220019963</v>
      </c>
      <c r="X33" s="40">
        <f t="shared" si="4"/>
        <v>1.5811991581637594</v>
      </c>
      <c r="Y33" s="40"/>
      <c r="Z33" s="40">
        <f t="shared" si="4"/>
        <v>5.7305332309577599</v>
      </c>
      <c r="AA33" s="40">
        <f t="shared" si="4"/>
        <v>1.3944692339540499</v>
      </c>
      <c r="AB33" s="40">
        <f t="shared" si="4"/>
        <v>1.775765875459018</v>
      </c>
      <c r="AC33" s="40">
        <f t="shared" si="4"/>
        <v>0.27501515109674429</v>
      </c>
      <c r="AD33" s="40">
        <f t="shared" si="4"/>
        <v>1.1897198549797177</v>
      </c>
    </row>
    <row r="34" spans="1:37" x14ac:dyDescent="0.25">
      <c r="A34" s="73">
        <v>6</v>
      </c>
      <c r="B34" s="40">
        <f t="shared" ref="B34:AD34" si="5">B22/SQRT(3)</f>
        <v>1.6666666666516981E-2</v>
      </c>
      <c r="C34" s="40">
        <f t="shared" si="5"/>
        <v>2.9627314724397408E-2</v>
      </c>
      <c r="D34" s="40">
        <f t="shared" si="5"/>
        <v>6.6666666667773216E-3</v>
      </c>
      <c r="E34" s="40">
        <f t="shared" si="5"/>
        <v>1.4529663145213739E-2</v>
      </c>
      <c r="F34" s="40">
        <f t="shared" si="5"/>
        <v>2.9059326290264465E-2</v>
      </c>
      <c r="G34" s="40"/>
      <c r="H34" s="40">
        <f t="shared" si="5"/>
        <v>0.49649046091309945</v>
      </c>
      <c r="I34" s="40">
        <f t="shared" si="5"/>
        <v>0.14612589701227183</v>
      </c>
      <c r="J34" s="40">
        <f t="shared" si="5"/>
        <v>0.87607711481985773</v>
      </c>
      <c r="K34" s="40">
        <f t="shared" si="5"/>
        <v>0.77361345501343004</v>
      </c>
      <c r="L34" s="40">
        <f t="shared" si="5"/>
        <v>2.6047760620316827</v>
      </c>
      <c r="M34" s="40"/>
      <c r="N34" s="40">
        <f t="shared" si="5"/>
        <v>0.13620858188007182</v>
      </c>
      <c r="O34" s="40">
        <f t="shared" si="5"/>
        <v>0.252080234140722</v>
      </c>
      <c r="P34" s="40">
        <f t="shared" si="5"/>
        <v>0.48504581685078058</v>
      </c>
      <c r="Q34" s="40">
        <f t="shared" si="5"/>
        <v>0.89156385700133778</v>
      </c>
      <c r="R34" s="40">
        <f t="shared" si="5"/>
        <v>0.73733190174665264</v>
      </c>
      <c r="S34" s="40"/>
      <c r="T34" s="40">
        <f t="shared" si="5"/>
        <v>0.95763162715803662</v>
      </c>
      <c r="U34" s="40">
        <f t="shared" si="5"/>
        <v>0.6005183409249919</v>
      </c>
      <c r="V34" s="40">
        <f t="shared" si="5"/>
        <v>1.3362777524112903</v>
      </c>
      <c r="W34" s="40">
        <f t="shared" si="5"/>
        <v>0.48291303867664404</v>
      </c>
      <c r="X34" s="40">
        <f t="shared" si="5"/>
        <v>2.0241700155593212</v>
      </c>
      <c r="Y34" s="40"/>
      <c r="Z34" s="40">
        <f t="shared" si="5"/>
        <v>1.2706079035026923</v>
      </c>
      <c r="AA34" s="40">
        <f t="shared" si="5"/>
        <v>5.140146993142749</v>
      </c>
      <c r="AB34" s="40">
        <f t="shared" si="5"/>
        <v>8.4459720840436532</v>
      </c>
      <c r="AC34" s="40">
        <f t="shared" si="5"/>
        <v>29.135392757110878</v>
      </c>
      <c r="AD34" s="40">
        <f t="shared" si="5"/>
        <v>7.8700557671327633</v>
      </c>
    </row>
    <row r="35" spans="1:37" x14ac:dyDescent="0.25">
      <c r="A35" s="73">
        <v>16</v>
      </c>
      <c r="B35" s="40">
        <f t="shared" ref="B35:AD35" si="6">B23/SQRT(3)</f>
        <v>3.9299420408494684E-2</v>
      </c>
      <c r="C35" s="40">
        <f t="shared" si="6"/>
        <v>2.3333333333720625E-2</v>
      </c>
      <c r="D35" s="40">
        <f t="shared" si="6"/>
        <v>5.7735026915818558E-3</v>
      </c>
      <c r="E35" s="40">
        <f t="shared" si="6"/>
        <v>3.9299420408494684E-2</v>
      </c>
      <c r="F35" s="40">
        <f t="shared" si="6"/>
        <v>1.4529663145213739E-2</v>
      </c>
      <c r="G35" s="40"/>
      <c r="H35" s="40">
        <f t="shared" si="6"/>
        <v>0.33172947479012982</v>
      </c>
      <c r="I35" s="40">
        <f t="shared" si="6"/>
        <v>0.51721476304442926</v>
      </c>
      <c r="J35" s="40">
        <f t="shared" si="6"/>
        <v>1.1954961777902597</v>
      </c>
      <c r="K35" s="40">
        <f t="shared" si="6"/>
        <v>0.77829585919779887</v>
      </c>
      <c r="L35" s="40">
        <f t="shared" si="6"/>
        <v>0.54296511039945505</v>
      </c>
      <c r="M35" s="40"/>
      <c r="N35" s="40">
        <f t="shared" si="6"/>
        <v>0.29717185450699196</v>
      </c>
      <c r="O35" s="40">
        <f t="shared" si="6"/>
        <v>0.88831300789755419</v>
      </c>
      <c r="P35" s="40">
        <f t="shared" si="6"/>
        <v>0.63172603063170985</v>
      </c>
      <c r="Q35" s="40">
        <f t="shared" si="6"/>
        <v>0.29722793348577176</v>
      </c>
      <c r="R35" s="40">
        <f t="shared" si="6"/>
        <v>1.2657145544446864</v>
      </c>
      <c r="S35" s="40"/>
      <c r="T35" s="40">
        <f t="shared" si="6"/>
        <v>20.184992224697634</v>
      </c>
      <c r="U35" s="40">
        <f t="shared" si="6"/>
        <v>13.03785812334354</v>
      </c>
      <c r="V35" s="40">
        <f t="shared" si="6"/>
        <v>24.615816730982729</v>
      </c>
      <c r="W35" s="40">
        <f t="shared" si="6"/>
        <v>24.436723957555479</v>
      </c>
      <c r="X35" s="40">
        <f t="shared" si="6"/>
        <v>17.274595026608779</v>
      </c>
      <c r="Y35" s="40"/>
      <c r="Z35" s="40">
        <f t="shared" si="6"/>
        <v>36.879684259910597</v>
      </c>
      <c r="AA35" s="40">
        <f t="shared" si="6"/>
        <v>67.661740378966741</v>
      </c>
      <c r="AB35" s="40">
        <f t="shared" si="6"/>
        <v>254.47658700425336</v>
      </c>
      <c r="AC35" s="40">
        <f t="shared" si="6"/>
        <v>82.171230434445235</v>
      </c>
      <c r="AD35" s="40">
        <f t="shared" si="6"/>
        <v>121.02938118948927</v>
      </c>
    </row>
    <row r="36" spans="1:37" x14ac:dyDescent="0.25">
      <c r="A36" s="73">
        <v>20</v>
      </c>
      <c r="B36" s="40">
        <f t="shared" ref="B36:AD36" si="7">B24/SQRT(3)</f>
        <v>3.5118845842683516E-2</v>
      </c>
      <c r="C36" s="40">
        <f t="shared" si="7"/>
        <v>6.1191865835590026E-2</v>
      </c>
      <c r="D36" s="40">
        <f t="shared" si="7"/>
        <v>1.4529663145213739E-2</v>
      </c>
      <c r="E36" s="40">
        <f t="shared" si="7"/>
        <v>1.7638342073653866E-2</v>
      </c>
      <c r="F36" s="40">
        <f t="shared" si="7"/>
        <v>3.1797973380496766E-2</v>
      </c>
      <c r="G36" s="40"/>
      <c r="H36" s="40">
        <f t="shared" si="7"/>
        <v>0.6585927758824327</v>
      </c>
      <c r="I36" s="40">
        <f t="shared" si="7"/>
        <v>0.66476395142275224</v>
      </c>
      <c r="J36" s="40">
        <f t="shared" si="7"/>
        <v>0.65139167258333153</v>
      </c>
      <c r="K36" s="40">
        <f t="shared" si="7"/>
        <v>0.36447831820884058</v>
      </c>
      <c r="L36" s="40">
        <f t="shared" si="7"/>
        <v>1.2223065627465777</v>
      </c>
      <c r="M36" s="40"/>
      <c r="N36" s="40">
        <f t="shared" si="7"/>
        <v>0.36057053555601892</v>
      </c>
      <c r="O36" s="40">
        <f t="shared" si="7"/>
        <v>6.64161961500329E-2</v>
      </c>
      <c r="P36" s="40">
        <f t="shared" si="7"/>
        <v>0.45081407845510446</v>
      </c>
      <c r="Q36" s="40">
        <f t="shared" si="7"/>
        <v>1.0878572210236823</v>
      </c>
      <c r="R36" s="40">
        <f t="shared" si="7"/>
        <v>0.81660543988183298</v>
      </c>
      <c r="S36" s="40"/>
      <c r="T36" s="40">
        <f t="shared" si="7"/>
        <v>12.261997299697898</v>
      </c>
      <c r="U36" s="40">
        <f t="shared" si="7"/>
        <v>19.337454445828165</v>
      </c>
      <c r="V36" s="40">
        <f t="shared" si="7"/>
        <v>0.30585036278957112</v>
      </c>
      <c r="W36" s="40">
        <f t="shared" si="7"/>
        <v>51.32305535635156</v>
      </c>
      <c r="X36" s="40">
        <f t="shared" si="7"/>
        <v>14.903410124309071</v>
      </c>
      <c r="Y36" s="40"/>
      <c r="Z36" s="40">
        <f t="shared" si="7"/>
        <v>102.18773572857623</v>
      </c>
      <c r="AA36" s="40">
        <f t="shared" si="7"/>
        <v>203.73212259675049</v>
      </c>
      <c r="AB36" s="40">
        <f t="shared" si="7"/>
        <v>628.12162658021691</v>
      </c>
      <c r="AC36" s="40">
        <f t="shared" si="7"/>
        <v>271.53534658391214</v>
      </c>
      <c r="AD36" s="40">
        <f t="shared" si="7"/>
        <v>131.54129051789002</v>
      </c>
    </row>
    <row r="37" spans="1:37" x14ac:dyDescent="0.25">
      <c r="A37" s="73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7" s="101" customFormat="1" ht="26.25" x14ac:dyDescent="0.25">
      <c r="A38" s="99"/>
      <c r="B38" s="100" t="s">
        <v>0</v>
      </c>
      <c r="C38" s="100"/>
      <c r="D38" s="100"/>
      <c r="E38" s="100"/>
      <c r="F38" s="100"/>
      <c r="G38" s="100"/>
      <c r="H38" s="100" t="s">
        <v>1</v>
      </c>
      <c r="I38" s="100"/>
      <c r="J38" s="100"/>
      <c r="K38" s="100"/>
      <c r="L38" s="100"/>
      <c r="M38" s="100"/>
      <c r="N38" s="100" t="s">
        <v>2</v>
      </c>
      <c r="O38" s="100"/>
      <c r="P38" s="100"/>
      <c r="Q38" s="100"/>
      <c r="R38" s="100"/>
      <c r="S38" s="100"/>
      <c r="T38" s="100" t="s">
        <v>3</v>
      </c>
      <c r="U38" s="100"/>
      <c r="V38" s="100"/>
      <c r="W38" s="100"/>
      <c r="X38" s="100"/>
      <c r="Y38" s="100"/>
      <c r="Z38" s="100" t="s">
        <v>4</v>
      </c>
      <c r="AA38" s="100"/>
      <c r="AB38" s="100"/>
      <c r="AC38" s="100"/>
      <c r="AD38" s="100"/>
    </row>
    <row r="39" spans="1:37" s="101" customFormat="1" x14ac:dyDescent="0.25">
      <c r="A39" s="99"/>
      <c r="B39" s="102">
        <v>16</v>
      </c>
      <c r="C39" s="102">
        <v>24</v>
      </c>
      <c r="D39" s="102">
        <v>32</v>
      </c>
      <c r="E39" s="102">
        <v>40</v>
      </c>
      <c r="F39" s="102">
        <v>48</v>
      </c>
      <c r="G39" s="102"/>
      <c r="H39" s="102">
        <v>16</v>
      </c>
      <c r="I39" s="102">
        <v>24</v>
      </c>
      <c r="J39" s="102">
        <v>32</v>
      </c>
      <c r="K39" s="102">
        <v>40</v>
      </c>
      <c r="L39" s="102">
        <v>48</v>
      </c>
      <c r="M39" s="102"/>
      <c r="N39" s="102">
        <v>16</v>
      </c>
      <c r="O39" s="102">
        <v>24</v>
      </c>
      <c r="P39" s="102">
        <v>32</v>
      </c>
      <c r="Q39" s="102">
        <v>40</v>
      </c>
      <c r="R39" s="102">
        <v>48</v>
      </c>
      <c r="S39" s="102"/>
      <c r="T39" s="102">
        <v>16</v>
      </c>
      <c r="U39" s="102">
        <v>24</v>
      </c>
      <c r="V39" s="102">
        <v>32</v>
      </c>
      <c r="W39" s="102">
        <v>40</v>
      </c>
      <c r="X39" s="102">
        <v>48</v>
      </c>
      <c r="Y39" s="102"/>
      <c r="Z39" s="102">
        <v>16</v>
      </c>
      <c r="AA39" s="102">
        <v>24</v>
      </c>
      <c r="AB39" s="102">
        <v>32</v>
      </c>
      <c r="AC39" s="102">
        <v>40</v>
      </c>
      <c r="AD39" s="102">
        <v>48</v>
      </c>
    </row>
    <row r="40" spans="1:37" x14ac:dyDescent="0.25">
      <c r="A40">
        <v>0</v>
      </c>
      <c r="B40" s="103">
        <f>(B4-B9)+1.96*SQRT(((B16*B16)/3)+((B21*B21)/3))</f>
        <v>0.28657636040769824</v>
      </c>
      <c r="C40" s="24">
        <f t="shared" ref="C40:F40" si="8">(C4-C9)+1.96*SQRT(((C16*C16)/3)+((C21*C21)/3))</f>
        <v>0.19444977114795636</v>
      </c>
      <c r="D40" s="103">
        <f t="shared" si="8"/>
        <v>-0.11821416988439551</v>
      </c>
      <c r="E40" s="24">
        <f t="shared" si="8"/>
        <v>0.22380204757529198</v>
      </c>
      <c r="F40" s="24">
        <f t="shared" si="8"/>
        <v>3.7889961004940187E-3</v>
      </c>
      <c r="G40" s="24"/>
      <c r="H40" s="24">
        <f t="shared" ref="H40:AD40" si="9">(H4-H9)+1.96*SQRT(((H16*H16)/3)+((H21*H21)/3))</f>
        <v>0.62316033973535956</v>
      </c>
      <c r="I40" s="24">
        <f t="shared" si="9"/>
        <v>1.0555701687914611</v>
      </c>
      <c r="J40" s="24">
        <f t="shared" si="9"/>
        <v>2.0635387277439281</v>
      </c>
      <c r="K40" s="103">
        <f t="shared" si="9"/>
        <v>1.3489748978405895</v>
      </c>
      <c r="L40" s="24">
        <f t="shared" si="9"/>
        <v>1.6012303690313996</v>
      </c>
      <c r="M40" s="24"/>
      <c r="N40" s="24">
        <f t="shared" si="9"/>
        <v>0.25260787915289795</v>
      </c>
      <c r="O40" s="103">
        <f t="shared" si="9"/>
        <v>4.4051630575445984E-2</v>
      </c>
      <c r="P40" s="24">
        <f t="shared" si="9"/>
        <v>0.44297268634163184</v>
      </c>
      <c r="Q40" s="24">
        <f t="shared" si="9"/>
        <v>0.94036475637296324</v>
      </c>
      <c r="R40" s="24">
        <f t="shared" si="9"/>
        <v>0.43185075869445066</v>
      </c>
      <c r="S40" s="24"/>
      <c r="T40" s="103">
        <f t="shared" si="9"/>
        <v>-1.3978326811415889</v>
      </c>
      <c r="U40" s="24">
        <f t="shared" si="9"/>
        <v>2.6618052732097732</v>
      </c>
      <c r="V40" s="24">
        <f t="shared" si="9"/>
        <v>0.29507804792087922</v>
      </c>
      <c r="W40" s="24">
        <f t="shared" si="9"/>
        <v>2.1871077689884575</v>
      </c>
      <c r="X40" s="103">
        <f t="shared" si="9"/>
        <v>6.7449336446796426</v>
      </c>
      <c r="Y40" s="24"/>
      <c r="Z40" s="24">
        <f t="shared" si="9"/>
        <v>19.518987521335021</v>
      </c>
      <c r="AA40" s="24">
        <f t="shared" si="9"/>
        <v>7.3358357865969719</v>
      </c>
      <c r="AB40" s="24">
        <f t="shared" si="9"/>
        <v>4.7711146936129971</v>
      </c>
      <c r="AC40" s="24">
        <f t="shared" si="9"/>
        <v>0.82547679967671161</v>
      </c>
      <c r="AD40" s="24">
        <f t="shared" si="9"/>
        <v>4.5785387898923799</v>
      </c>
      <c r="AE40" s="24"/>
      <c r="AF40" s="24"/>
      <c r="AG40" s="24">
        <f t="shared" ref="AG40:AK40" si="10">(AG4-AG9)+1.96*SQRT(((AG16*AG16)/3)+((AG21*AG21)/3))</f>
        <v>0.1806583153206221</v>
      </c>
      <c r="AH40" s="24">
        <f t="shared" si="10"/>
        <v>0.40498943350767908</v>
      </c>
      <c r="AI40" s="24">
        <f t="shared" si="10"/>
        <v>0.36221024427497067</v>
      </c>
      <c r="AJ40" s="24">
        <f t="shared" si="10"/>
        <v>0.62879841866576036</v>
      </c>
      <c r="AK40" s="103">
        <f t="shared" si="10"/>
        <v>1.3919432044054347</v>
      </c>
    </row>
    <row r="41" spans="1:37" x14ac:dyDescent="0.25">
      <c r="A41">
        <v>0</v>
      </c>
      <c r="B41" s="103">
        <f>(B4-B9)-1.96*SQRT(((B16*B16)/3)+((B21*B21)/3))</f>
        <v>1.3423639592300696E-2</v>
      </c>
      <c r="C41" s="24">
        <f t="shared" ref="C41:F41" si="11">(C4-C9)-1.96*SQRT(((C16*C16)/3)+((C21*C21)/3))</f>
        <v>-0.10778310448128858</v>
      </c>
      <c r="D41" s="103">
        <f t="shared" si="11"/>
        <v>-0.21511916344893664</v>
      </c>
      <c r="E41" s="24">
        <f t="shared" si="11"/>
        <v>-1.7135380908624986E-2</v>
      </c>
      <c r="F41" s="24">
        <f t="shared" si="11"/>
        <v>-0.24378899610049601</v>
      </c>
      <c r="G41" s="24"/>
      <c r="H41" s="24">
        <f t="shared" ref="H41:AD41" si="12">(H4-H9)-1.96*SQRT(((H16*H16)/3)+((H21*H21)/3))</f>
        <v>-0.94982700640202755</v>
      </c>
      <c r="I41" s="24">
        <f t="shared" si="12"/>
        <v>-0.73223683545812357</v>
      </c>
      <c r="J41" s="24">
        <f t="shared" si="12"/>
        <v>-0.1568720610772476</v>
      </c>
      <c r="K41" s="103">
        <f t="shared" si="12"/>
        <v>0.24435843549274405</v>
      </c>
      <c r="L41" s="24">
        <f t="shared" si="12"/>
        <v>-0.7845637023647225</v>
      </c>
      <c r="M41" s="24"/>
      <c r="N41" s="24">
        <f t="shared" si="12"/>
        <v>-0.58460787915289825</v>
      </c>
      <c r="O41" s="103">
        <f t="shared" si="12"/>
        <v>-4.0516305754450602E-3</v>
      </c>
      <c r="P41" s="24">
        <f t="shared" si="12"/>
        <v>-0.34130601967496527</v>
      </c>
      <c r="Q41" s="24">
        <f t="shared" si="12"/>
        <v>-0.28036475637296399</v>
      </c>
      <c r="R41" s="24">
        <f t="shared" si="12"/>
        <v>-0.39651742536111678</v>
      </c>
      <c r="S41" s="24"/>
      <c r="T41" s="103">
        <f t="shared" si="12"/>
        <v>-4.6801673188584108</v>
      </c>
      <c r="U41" s="24">
        <f t="shared" si="12"/>
        <v>-4.0884719398764409</v>
      </c>
      <c r="V41" s="24">
        <f t="shared" si="12"/>
        <v>-2.883411381254203</v>
      </c>
      <c r="W41" s="24">
        <f t="shared" si="12"/>
        <v>-5.9137744356551156</v>
      </c>
      <c r="X41" s="103">
        <f t="shared" si="12"/>
        <v>0.33306635532035545</v>
      </c>
      <c r="Y41" s="24"/>
      <c r="Z41" s="24">
        <f t="shared" si="12"/>
        <v>-6.2789875213350097</v>
      </c>
      <c r="AA41" s="24">
        <f t="shared" si="12"/>
        <v>-16.349169119930295</v>
      </c>
      <c r="AB41" s="24">
        <f t="shared" si="12"/>
        <v>-5.857781360279656</v>
      </c>
      <c r="AC41" s="24">
        <f t="shared" si="12"/>
        <v>-1.2588101330100629</v>
      </c>
      <c r="AD41" s="24">
        <f t="shared" si="12"/>
        <v>-5.3585387898923669</v>
      </c>
      <c r="AE41" s="24"/>
      <c r="AF41" s="24"/>
      <c r="AG41" s="24">
        <f t="shared" ref="AG41:AK41" si="13">(AG4-AG9)-1.96*SQRT(((AG16*AG16)/3)+((AG21*AG21)/3))</f>
        <v>-0.44174164865395521</v>
      </c>
      <c r="AH41" s="24">
        <f t="shared" si="13"/>
        <v>-0.10173943350767883</v>
      </c>
      <c r="AI41" s="24">
        <f t="shared" si="13"/>
        <v>-0.48437691094163743</v>
      </c>
      <c r="AJ41" s="24">
        <f t="shared" si="13"/>
        <v>-0.7511317519990931</v>
      </c>
      <c r="AK41" s="103">
        <f t="shared" si="13"/>
        <v>8.6390128927896992E-2</v>
      </c>
    </row>
    <row r="42" spans="1:37" x14ac:dyDescent="0.25">
      <c r="A42" s="6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</row>
    <row r="43" spans="1:37" x14ac:dyDescent="0.25">
      <c r="A43">
        <v>6</v>
      </c>
      <c r="B43" s="103">
        <f>(B5-B10)+1.96*SQRT(((B17*B17)/3)+((B22*B22)/3))</f>
        <v>-8.5711142873339322E-3</v>
      </c>
      <c r="C43" s="24">
        <f t="shared" ref="C43:F43" si="14">(C5-C10)+1.96*SQRT(((C17*C17)/3)+((C22*C22)/3))</f>
        <v>0.11353722835358195</v>
      </c>
      <c r="D43" s="24">
        <f t="shared" si="14"/>
        <v>5.0019486306816692E-3</v>
      </c>
      <c r="E43" s="24">
        <f t="shared" si="14"/>
        <v>5.1888447471915011E-3</v>
      </c>
      <c r="F43" s="24">
        <f t="shared" si="14"/>
        <v>-4.7850061633895186E-4</v>
      </c>
      <c r="G43" s="24"/>
      <c r="H43" s="24">
        <f t="shared" ref="H43:AD43" si="15">(H5-H10)+1.96*SQRT(((H17*H17)/3)+((H22*H22)/3))</f>
        <v>3.2760572366602019</v>
      </c>
      <c r="I43" s="24">
        <f t="shared" si="15"/>
        <v>7.3021067901016257E-2</v>
      </c>
      <c r="J43" s="24">
        <f t="shared" si="15"/>
        <v>2.5114945094773544</v>
      </c>
      <c r="K43" s="24">
        <f t="shared" si="15"/>
        <v>-0.79228405684735925</v>
      </c>
      <c r="L43" s="24">
        <f t="shared" si="15"/>
        <v>4.3756527485085766</v>
      </c>
      <c r="M43" s="24"/>
      <c r="N43" s="24">
        <f t="shared" si="15"/>
        <v>5.912127526044415</v>
      </c>
      <c r="O43" s="24">
        <f t="shared" si="15"/>
        <v>2.3213003513996888</v>
      </c>
      <c r="P43" s="24">
        <f t="shared" si="15"/>
        <v>2.1328171474648823</v>
      </c>
      <c r="Q43" s="24">
        <f t="shared" si="15"/>
        <v>2.6305734856090432</v>
      </c>
      <c r="R43" s="24">
        <f t="shared" si="15"/>
        <v>2.2925692525503263</v>
      </c>
      <c r="S43" s="24"/>
      <c r="T43" s="24">
        <f t="shared" si="15"/>
        <v>1.8784135154943167</v>
      </c>
      <c r="U43" s="103">
        <f t="shared" si="15"/>
        <v>10.280300460507091</v>
      </c>
      <c r="V43" s="24">
        <f t="shared" si="15"/>
        <v>5.5751718887093569</v>
      </c>
      <c r="W43" s="103">
        <f t="shared" si="15"/>
        <v>4.1494523031238559</v>
      </c>
      <c r="X43" s="24">
        <f t="shared" si="15"/>
        <v>4.2466037236217673</v>
      </c>
      <c r="Y43" s="24"/>
      <c r="Z43" s="24">
        <f t="shared" si="15"/>
        <v>18.366249895355796</v>
      </c>
      <c r="AA43" s="24">
        <f t="shared" si="15"/>
        <v>124.01104118156209</v>
      </c>
      <c r="AB43" s="103">
        <f t="shared" si="15"/>
        <v>70.448475487796244</v>
      </c>
      <c r="AC43" s="24">
        <f t="shared" si="15"/>
        <v>83.359625643937051</v>
      </c>
      <c r="AD43" s="24">
        <f t="shared" si="15"/>
        <v>46.848192732318196</v>
      </c>
      <c r="AE43" s="24"/>
      <c r="AF43" s="24"/>
      <c r="AG43" s="24">
        <f t="shared" ref="AG43:AK43" si="16">(AG5-AG10)+1.96*SQRT(((AG17*AG17)/3)+((AG22*AG22)/3))</f>
        <v>1.4536815412603419</v>
      </c>
      <c r="AH43" s="24">
        <f t="shared" si="16"/>
        <v>1.1669599377591451</v>
      </c>
      <c r="AI43" s="24">
        <f t="shared" si="16"/>
        <v>1.0148058418210053</v>
      </c>
      <c r="AJ43" s="103">
        <f t="shared" si="16"/>
        <v>1.9235178613019048</v>
      </c>
      <c r="AK43" s="24">
        <f t="shared" si="16"/>
        <v>5.7402197280984311</v>
      </c>
    </row>
    <row r="44" spans="1:37" x14ac:dyDescent="0.25">
      <c r="A44">
        <v>6</v>
      </c>
      <c r="B44" s="103">
        <f>(B5-B10)-1.96*SQRT(((B17*B17)/3)+((B22*B22)/3))</f>
        <v>-8.4762219045999787E-2</v>
      </c>
      <c r="C44" s="24">
        <f t="shared" ref="C44:F44" si="17">(C5-C10)-1.96*SQRT(((C17*C17)/3)+((C22*C22)/3))</f>
        <v>-0.11353722835358195</v>
      </c>
      <c r="D44" s="24">
        <f t="shared" si="17"/>
        <v>-3.8335281964014881E-2</v>
      </c>
      <c r="E44" s="24">
        <f t="shared" si="17"/>
        <v>-0.13185551141385843</v>
      </c>
      <c r="F44" s="24">
        <f t="shared" si="17"/>
        <v>-0.11952149938366027</v>
      </c>
      <c r="G44" s="24"/>
      <c r="H44" s="24">
        <f t="shared" ref="H44:AD44" si="18">(H5-H10)-1.96*SQRT(((H17*H17)/3)+((H22*H22)/3))</f>
        <v>-2.6793905699935379</v>
      </c>
      <c r="I44" s="24">
        <f t="shared" si="18"/>
        <v>-1.5830210679010142</v>
      </c>
      <c r="J44" s="24">
        <f t="shared" si="18"/>
        <v>-0.98482784281068381</v>
      </c>
      <c r="K44" s="24">
        <f t="shared" si="18"/>
        <v>-4.1343826098193031</v>
      </c>
      <c r="L44" s="24">
        <f t="shared" si="18"/>
        <v>-7.5256527485085822</v>
      </c>
      <c r="M44" s="24"/>
      <c r="N44" s="24">
        <f t="shared" si="18"/>
        <v>-2.0387941927110806</v>
      </c>
      <c r="O44" s="24">
        <f t="shared" si="18"/>
        <v>-0.52130035139969144</v>
      </c>
      <c r="P44" s="24">
        <f t="shared" si="18"/>
        <v>-0.25615048079821734</v>
      </c>
      <c r="Q44" s="24">
        <f t="shared" si="18"/>
        <v>-0.9605734856090451</v>
      </c>
      <c r="R44" s="24">
        <f t="shared" si="18"/>
        <v>-3.8325692525503219</v>
      </c>
      <c r="S44" s="24"/>
      <c r="T44" s="24">
        <f t="shared" si="18"/>
        <v>-6.2587774165132268</v>
      </c>
      <c r="U44" s="103">
        <f t="shared" si="18"/>
        <v>7.3707475744274102</v>
      </c>
      <c r="V44" s="24">
        <f t="shared" si="18"/>
        <v>-7.8431340430033929</v>
      </c>
      <c r="W44" s="103">
        <f t="shared" si="18"/>
        <v>0.32992178712359466</v>
      </c>
      <c r="X44" s="24">
        <f t="shared" si="18"/>
        <v>-8.9598060525882843</v>
      </c>
      <c r="Y44" s="24"/>
      <c r="Z44" s="24">
        <f t="shared" si="18"/>
        <v>-10.899583228689099</v>
      </c>
      <c r="AA44" s="24">
        <f t="shared" si="18"/>
        <v>-4.5443745148953951</v>
      </c>
      <c r="AB44" s="103">
        <f t="shared" si="18"/>
        <v>36.151524512203835</v>
      </c>
      <c r="AC44" s="24">
        <f t="shared" si="18"/>
        <v>-32.892958977270467</v>
      </c>
      <c r="AD44" s="24">
        <f t="shared" si="18"/>
        <v>-90.581526065651545</v>
      </c>
      <c r="AE44" s="24"/>
      <c r="AF44" s="24"/>
      <c r="AG44" s="24">
        <f t="shared" ref="AG44:AK44" si="19">(AG5-AG10)-1.96*SQRT(((AG17*AG17)/3)+((AG22*AG22)/3))</f>
        <v>-6.4911815412603415</v>
      </c>
      <c r="AH44" s="24">
        <f t="shared" si="19"/>
        <v>-1.6436266044258117</v>
      </c>
      <c r="AI44" s="24">
        <f t="shared" si="19"/>
        <v>-0.45063917515433649</v>
      </c>
      <c r="AJ44" s="103">
        <f t="shared" si="19"/>
        <v>0.95064880536476271</v>
      </c>
      <c r="AK44" s="24">
        <f t="shared" si="19"/>
        <v>-1.2719728098435468E-2</v>
      </c>
    </row>
    <row r="45" spans="1:37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1:37" x14ac:dyDescent="0.25">
      <c r="A46">
        <v>16</v>
      </c>
      <c r="B46" s="103">
        <f>(B6-B11)+1.96*SQRT(((B18*B18)/3)+((B23*B23)/3))</f>
        <v>0.20975233807864496</v>
      </c>
      <c r="C46" s="103">
        <f t="shared" ref="C46:F46" si="20">(C6-C11)+1.96*SQRT(((C18*C18)/3)+((C23*C23)/3))</f>
        <v>0.12266553190536979</v>
      </c>
      <c r="D46" s="103">
        <f t="shared" si="20"/>
        <v>8.2006665971477447E-2</v>
      </c>
      <c r="E46" s="24">
        <f t="shared" si="20"/>
        <v>9.0238326897969096E-2</v>
      </c>
      <c r="F46" s="24">
        <f t="shared" si="20"/>
        <v>2.69408381531729E-2</v>
      </c>
      <c r="G46" s="24"/>
      <c r="H46" s="24">
        <f t="shared" ref="H46:AD46" si="21">(H6-H11)+1.96*SQRT(((H18*H18)/3)+((H23*H23)/3))</f>
        <v>2.9747289761621563</v>
      </c>
      <c r="I46" s="103">
        <f t="shared" si="21"/>
        <v>-3.1344774251977428</v>
      </c>
      <c r="J46" s="103">
        <f t="shared" si="21"/>
        <v>-5.4806487729284505</v>
      </c>
      <c r="K46" s="103">
        <f t="shared" si="21"/>
        <v>-1.6601021405946406</v>
      </c>
      <c r="L46" s="24">
        <f t="shared" si="21"/>
        <v>1.4701999566039876</v>
      </c>
      <c r="M46" s="24"/>
      <c r="N46" s="24">
        <f t="shared" si="21"/>
        <v>0.70812691589330989</v>
      </c>
      <c r="O46" s="24">
        <f t="shared" si="21"/>
        <v>4.4492394779394351</v>
      </c>
      <c r="P46" s="103">
        <f t="shared" si="21"/>
        <v>-4.6247728503471119</v>
      </c>
      <c r="Q46" s="24">
        <f t="shared" si="21"/>
        <v>0.39841318431757111</v>
      </c>
      <c r="R46" s="24">
        <f t="shared" si="21"/>
        <v>5.0464532801883148</v>
      </c>
      <c r="S46" s="24"/>
      <c r="T46" s="24">
        <f t="shared" si="21"/>
        <v>44.457795109368476</v>
      </c>
      <c r="U46" s="24">
        <f t="shared" si="21"/>
        <v>43.67008838119277</v>
      </c>
      <c r="V46" s="103">
        <f t="shared" si="21"/>
        <v>-3.5961643876678266</v>
      </c>
      <c r="W46" s="24">
        <f t="shared" si="21"/>
        <v>48.630069895169896</v>
      </c>
      <c r="X46" s="24">
        <f t="shared" si="21"/>
        <v>72.92718817288717</v>
      </c>
      <c r="Y46" s="24"/>
      <c r="Z46" s="103">
        <f t="shared" si="21"/>
        <v>328.07210641884569</v>
      </c>
      <c r="AA46" s="24">
        <f t="shared" si="21"/>
        <v>162.38956597528326</v>
      </c>
      <c r="AB46" s="24">
        <f t="shared" si="21"/>
        <v>143.54704508985014</v>
      </c>
      <c r="AC46" s="24">
        <f t="shared" si="21"/>
        <v>323.27814567775852</v>
      </c>
      <c r="AD46" s="24">
        <f t="shared" si="21"/>
        <v>299.83093368645007</v>
      </c>
      <c r="AE46" s="24"/>
      <c r="AF46" s="24"/>
      <c r="AG46" s="103">
        <f t="shared" ref="AG46:AK46" si="22">(AG6-AG11)+1.96*SQRT(((AG18*AG18)/3)+((AG23*AG23)/3))</f>
        <v>2.5650217750768758</v>
      </c>
      <c r="AH46" s="24">
        <f t="shared" si="22"/>
        <v>3.8268495749686262</v>
      </c>
      <c r="AI46" s="103">
        <f t="shared" si="22"/>
        <v>14.079117074851359</v>
      </c>
      <c r="AJ46" s="103">
        <f t="shared" si="22"/>
        <v>11.074545711256409</v>
      </c>
      <c r="AK46" s="24">
        <f t="shared" si="22"/>
        <v>5.970599235524551</v>
      </c>
    </row>
    <row r="47" spans="1:37" x14ac:dyDescent="0.25">
      <c r="A47">
        <v>16</v>
      </c>
      <c r="B47" s="103">
        <f>(B6-B11)-1.96*SQRT(((B18*B18)/3)+((B23*B23)/3))</f>
        <v>2.3580995254689319E-2</v>
      </c>
      <c r="C47" s="103">
        <f t="shared" ref="C47:F47" si="23">(C6-C11)-1.96*SQRT(((C18*C18)/3)+((C23*C23)/3))</f>
        <v>-2.6655319053687926E-3</v>
      </c>
      <c r="D47" s="103">
        <f t="shared" si="23"/>
        <v>1.7993334028523975E-2</v>
      </c>
      <c r="E47" s="24">
        <f t="shared" si="23"/>
        <v>-0.10357166023130096</v>
      </c>
      <c r="F47" s="24">
        <f t="shared" si="23"/>
        <v>-5.3607504819840182E-2</v>
      </c>
      <c r="G47" s="24"/>
      <c r="H47" s="24">
        <f t="shared" ref="H47:AD47" si="24">(H6-H11)-1.96*SQRT(((H18*H18)/3)+((H23*H23)/3))</f>
        <v>1.5252710238378577</v>
      </c>
      <c r="I47" s="103">
        <f t="shared" si="24"/>
        <v>-8.478855908135591</v>
      </c>
      <c r="J47" s="103">
        <f t="shared" si="24"/>
        <v>-10.486017893738222</v>
      </c>
      <c r="K47" s="103">
        <f t="shared" si="24"/>
        <v>-7.9932311927386888</v>
      </c>
      <c r="L47" s="24">
        <f t="shared" si="24"/>
        <v>-1.0901999566039851</v>
      </c>
      <c r="M47" s="24"/>
      <c r="N47" s="24">
        <f t="shared" si="24"/>
        <v>-0.86812691589331359</v>
      </c>
      <c r="O47" s="24">
        <f t="shared" si="24"/>
        <v>-2.275906144606096</v>
      </c>
      <c r="P47" s="103">
        <f t="shared" si="24"/>
        <v>-12.588560482986212</v>
      </c>
      <c r="Q47" s="24">
        <f t="shared" si="24"/>
        <v>-6.9517465176509123</v>
      </c>
      <c r="R47" s="24">
        <f t="shared" si="24"/>
        <v>-0.49311994685498739</v>
      </c>
      <c r="S47" s="24"/>
      <c r="T47" s="24">
        <f t="shared" si="24"/>
        <v>-67.397795109368417</v>
      </c>
      <c r="U47" s="24">
        <f t="shared" si="24"/>
        <v>-8.0300883811926695</v>
      </c>
      <c r="V47" s="103">
        <f t="shared" si="24"/>
        <v>-113.02383561233206</v>
      </c>
      <c r="W47" s="24">
        <f t="shared" si="24"/>
        <v>-99.890069895170001</v>
      </c>
      <c r="X47" s="24">
        <f t="shared" si="24"/>
        <v>-23.393854839553754</v>
      </c>
      <c r="Y47" s="24"/>
      <c r="Z47" s="103">
        <f t="shared" si="24"/>
        <v>151.26122691448734</v>
      </c>
      <c r="AA47" s="24">
        <f t="shared" si="24"/>
        <v>-265.05623264194935</v>
      </c>
      <c r="AB47" s="24">
        <f t="shared" si="24"/>
        <v>-914.88037842318317</v>
      </c>
      <c r="AC47" s="24">
        <f t="shared" si="24"/>
        <v>-5.944812344424605</v>
      </c>
      <c r="AD47" s="24">
        <f t="shared" si="24"/>
        <v>-313.16426701978401</v>
      </c>
      <c r="AE47" s="24"/>
      <c r="AF47" s="24"/>
      <c r="AG47" s="103">
        <f t="shared" ref="AG47:AK47" si="25">(AG6-AG11)-1.96*SQRT(((AG18*AG18)/3)+((AG23*AG23)/3))</f>
        <v>0.60664489158979806</v>
      </c>
      <c r="AH47" s="24">
        <f t="shared" si="25"/>
        <v>-2.7301829083019622</v>
      </c>
      <c r="AI47" s="103">
        <f t="shared" si="25"/>
        <v>3.9808829251486433</v>
      </c>
      <c r="AJ47" s="103">
        <f t="shared" si="25"/>
        <v>2.2104542887435885</v>
      </c>
      <c r="AK47" s="24">
        <f t="shared" si="25"/>
        <v>-1.2689325688578692</v>
      </c>
    </row>
    <row r="48" spans="1:37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1:37" x14ac:dyDescent="0.25">
      <c r="A49">
        <v>20</v>
      </c>
      <c r="B49" s="24">
        <f>(B7-B12)+1.96*SQRT(((B19*B19)/3)+((B24*B24)/3))</f>
        <v>3.5944579337160998E-3</v>
      </c>
      <c r="C49" s="24">
        <f t="shared" ref="C49:F49" si="26">(C7-C12)+1.96*SQRT(((C19*C19)/3)+((C24*C24)/3))</f>
        <v>2.7885134054882132E-2</v>
      </c>
      <c r="D49" s="103">
        <f t="shared" si="26"/>
        <v>0.16123781713181629</v>
      </c>
      <c r="E49" s="24">
        <f t="shared" si="26"/>
        <v>0.25237302906801196</v>
      </c>
      <c r="F49" s="24">
        <f t="shared" si="26"/>
        <v>0.1302935941075703</v>
      </c>
      <c r="G49" s="24"/>
      <c r="H49" s="24">
        <f t="shared" ref="H49:AD49" si="27">(H7-H12)+1.96*SQRT(((H19*H19)/3)+((H24*H24)/3))</f>
        <v>2.1500512536907408</v>
      </c>
      <c r="I49" s="24">
        <f t="shared" si="27"/>
        <v>3.1807485352854519</v>
      </c>
      <c r="J49" s="103">
        <f t="shared" si="27"/>
        <v>6.6195681275352758</v>
      </c>
      <c r="K49" s="24">
        <f t="shared" si="27"/>
        <v>0.99890903439391721</v>
      </c>
      <c r="L49" s="103">
        <f t="shared" si="27"/>
        <v>12.294027520084381</v>
      </c>
      <c r="M49" s="24"/>
      <c r="N49" s="24">
        <f t="shared" si="27"/>
        <v>2.2087629779217561</v>
      </c>
      <c r="O49" s="103">
        <f t="shared" si="27"/>
        <v>2.0048592732673387</v>
      </c>
      <c r="P49" s="24">
        <f t="shared" si="27"/>
        <v>1.8037846736316452</v>
      </c>
      <c r="Q49" s="24">
        <f t="shared" si="27"/>
        <v>3.2451465944400759</v>
      </c>
      <c r="R49" s="24">
        <f t="shared" si="27"/>
        <v>1.0440159449251771</v>
      </c>
      <c r="S49" s="24"/>
      <c r="T49" s="24">
        <f t="shared" si="27"/>
        <v>136.0328218642538</v>
      </c>
      <c r="U49" s="24">
        <f t="shared" si="27"/>
        <v>95.49483168793212</v>
      </c>
      <c r="V49" s="103">
        <f t="shared" si="27"/>
        <v>-10.88036979889533</v>
      </c>
      <c r="W49" s="24">
        <f t="shared" si="27"/>
        <v>87.023084910015513</v>
      </c>
      <c r="X49" s="103">
        <f t="shared" si="27"/>
        <v>76.114148564650648</v>
      </c>
      <c r="Y49" s="24"/>
      <c r="Z49" s="103">
        <f t="shared" si="27"/>
        <v>2036.0854058137397</v>
      </c>
      <c r="AA49" s="24">
        <f t="shared" si="27"/>
        <v>721.38908127318882</v>
      </c>
      <c r="AB49" s="24">
        <f t="shared" si="27"/>
        <v>1223.4722779593535</v>
      </c>
      <c r="AC49" s="103">
        <f t="shared" si="27"/>
        <v>1181.5589862846909</v>
      </c>
      <c r="AD49" s="24">
        <f t="shared" si="27"/>
        <v>178.68235994558484</v>
      </c>
      <c r="AE49" s="24"/>
      <c r="AF49" s="24"/>
      <c r="AG49" s="103">
        <f t="shared" ref="AG49:AK49" si="28">(AG7-AG12)+1.96*SQRT(((AG19*AG19)/3)+((AG24*AG24)/3))</f>
        <v>6.4757754761871444</v>
      </c>
      <c r="AH49" s="103">
        <f t="shared" si="28"/>
        <v>4.7647317958119721</v>
      </c>
      <c r="AI49" s="103">
        <f t="shared" si="28"/>
        <v>7.2366913336786052</v>
      </c>
      <c r="AJ49" s="103">
        <f t="shared" si="28"/>
        <v>7.2220623841455538</v>
      </c>
      <c r="AK49" s="103">
        <f t="shared" si="28"/>
        <v>13.177642543901808</v>
      </c>
    </row>
    <row r="50" spans="1:37" x14ac:dyDescent="0.25">
      <c r="A50">
        <v>20</v>
      </c>
      <c r="B50" s="24">
        <f>(B7-B12)-1.96*SQRT(((B19*B19)/3)+((B24*B24)/3))</f>
        <v>-0.32359445793371994</v>
      </c>
      <c r="C50" s="24">
        <f t="shared" ref="C50:F50" si="29">(C7-C12)-1.96*SQRT(((C19*C19)/3)+((C24*C24)/3))</f>
        <v>-0.28788513405488014</v>
      </c>
      <c r="D50" s="103">
        <f t="shared" si="29"/>
        <v>9.2095516201514016E-2</v>
      </c>
      <c r="E50" s="24">
        <f t="shared" si="29"/>
        <v>-0.20570636240134862</v>
      </c>
      <c r="F50" s="24">
        <f t="shared" si="29"/>
        <v>-1.6960260774233474E-2</v>
      </c>
      <c r="G50" s="24"/>
      <c r="H50" s="24">
        <f t="shared" ref="H50:AD50" si="30">(H7-H12)-1.96*SQRT(((H19*H19)/3)+((H24*H24)/3))</f>
        <v>-0.45005125369073773</v>
      </c>
      <c r="I50" s="24">
        <f t="shared" si="30"/>
        <v>-0.30741520195211702</v>
      </c>
      <c r="J50" s="103">
        <f t="shared" si="30"/>
        <v>4.0404318724647066</v>
      </c>
      <c r="K50" s="24">
        <f t="shared" si="30"/>
        <v>-0.89890903439392289</v>
      </c>
      <c r="L50" s="103">
        <f t="shared" si="30"/>
        <v>1.0459724799156227</v>
      </c>
      <c r="M50" s="24"/>
      <c r="N50" s="24">
        <f t="shared" si="30"/>
        <v>-0.86876297792176715</v>
      </c>
      <c r="O50" s="103">
        <f t="shared" si="30"/>
        <v>1.2684740600659947</v>
      </c>
      <c r="P50" s="24">
        <f t="shared" si="30"/>
        <v>-0.21711800696497208</v>
      </c>
      <c r="Q50" s="24">
        <f t="shared" si="30"/>
        <v>-2.8984799277734119</v>
      </c>
      <c r="R50" s="24">
        <f t="shared" si="30"/>
        <v>-9.6773492782585038</v>
      </c>
      <c r="S50" s="24"/>
      <c r="T50" s="24">
        <f t="shared" si="30"/>
        <v>-10.672821864253905</v>
      </c>
      <c r="U50" s="24">
        <f t="shared" si="30"/>
        <v>-5.641498354598653</v>
      </c>
      <c r="V50" s="103">
        <f t="shared" si="30"/>
        <v>-197.232963534438</v>
      </c>
      <c r="W50" s="24">
        <f t="shared" si="30"/>
        <v>-129.40308491001539</v>
      </c>
      <c r="X50" s="103">
        <f t="shared" si="30"/>
        <v>8.7791847686827822</v>
      </c>
      <c r="Y50" s="24"/>
      <c r="Z50" s="103">
        <f t="shared" si="30"/>
        <v>377.91459418626039</v>
      </c>
      <c r="AA50" s="24">
        <f t="shared" si="30"/>
        <v>-258.72241460652089</v>
      </c>
      <c r="AB50" s="24">
        <f t="shared" si="30"/>
        <v>-1254.8056112926856</v>
      </c>
      <c r="AC50" s="103">
        <f t="shared" si="30"/>
        <v>54.441013715308941</v>
      </c>
      <c r="AD50" s="24">
        <f t="shared" si="30"/>
        <v>-426.68235994558484</v>
      </c>
      <c r="AE50" s="24"/>
      <c r="AF50" s="24"/>
      <c r="AG50" s="103">
        <f t="shared" ref="AG50:AJ50" si="31">(AG7-AG12)-1.96*SQRT(((AG19*AG19)/3)+((AG24*AG24)/3))</f>
        <v>2.2525578571462015</v>
      </c>
      <c r="AH50" s="103">
        <f t="shared" si="31"/>
        <v>3.0036015375213587</v>
      </c>
      <c r="AI50" s="103">
        <f t="shared" si="31"/>
        <v>2.5666419996547369</v>
      </c>
      <c r="AJ50" s="103">
        <f t="shared" si="31"/>
        <v>2.3762709491877829</v>
      </c>
      <c r="AK50" s="103">
        <f>(AK7-AK12)-1.96*SQRT(((AK19*AK19)/3)+((AK24*AK24)/3))</f>
        <v>2.6940241227648629</v>
      </c>
    </row>
    <row r="51" spans="1:37" x14ac:dyDescent="0.25">
      <c r="D51" s="104"/>
    </row>
    <row r="52" spans="1:37" x14ac:dyDescent="0.25">
      <c r="AG52" s="70" t="s">
        <v>52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B23" sqref="B23"/>
    </sheetView>
  </sheetViews>
  <sheetFormatPr defaultRowHeight="15" x14ac:dyDescent="0.25"/>
  <sheetData>
    <row r="1" spans="1:18" x14ac:dyDescent="0.25">
      <c r="A1" t="s">
        <v>30</v>
      </c>
    </row>
    <row r="3" spans="1:18" x14ac:dyDescent="0.25">
      <c r="B3" t="s">
        <v>30</v>
      </c>
      <c r="C3" t="s">
        <v>12</v>
      </c>
      <c r="H3" t="s">
        <v>30</v>
      </c>
      <c r="I3" t="s">
        <v>11</v>
      </c>
      <c r="N3" t="s">
        <v>30</v>
      </c>
      <c r="O3" t="s">
        <v>13</v>
      </c>
    </row>
    <row r="4" spans="1:18" x14ac:dyDescent="0.25">
      <c r="B4">
        <v>16</v>
      </c>
      <c r="C4">
        <v>24</v>
      </c>
      <c r="D4">
        <v>32</v>
      </c>
      <c r="E4">
        <v>40</v>
      </c>
      <c r="F4">
        <v>48</v>
      </c>
      <c r="H4">
        <v>16</v>
      </c>
      <c r="I4">
        <v>24</v>
      </c>
      <c r="J4">
        <v>32</v>
      </c>
      <c r="K4">
        <v>40</v>
      </c>
      <c r="L4">
        <v>48</v>
      </c>
      <c r="N4">
        <v>16</v>
      </c>
      <c r="O4">
        <v>24</v>
      </c>
      <c r="P4">
        <v>32</v>
      </c>
      <c r="Q4">
        <v>40</v>
      </c>
      <c r="R4">
        <v>48</v>
      </c>
    </row>
    <row r="5" spans="1:18" x14ac:dyDescent="0.25">
      <c r="A5">
        <v>0</v>
      </c>
      <c r="B5">
        <v>36.664999999999999</v>
      </c>
      <c r="C5">
        <v>39.4925</v>
      </c>
      <c r="D5">
        <v>45.662499999999994</v>
      </c>
      <c r="E5">
        <v>55.157499999999999</v>
      </c>
      <c r="F5">
        <v>62.887500000000003</v>
      </c>
      <c r="H5">
        <v>4.3929830411691873</v>
      </c>
      <c r="I5">
        <v>3.8882933274124478</v>
      </c>
      <c r="J5">
        <v>4.1443726907700107</v>
      </c>
      <c r="K5">
        <v>2.620907921567059</v>
      </c>
      <c r="L5">
        <v>4.1470099670324263</v>
      </c>
      <c r="N5">
        <v>2.5362899413644913</v>
      </c>
      <c r="O5">
        <v>2.2449071992698024</v>
      </c>
      <c r="P5">
        <v>2.3927546886381994</v>
      </c>
      <c r="Q5">
        <v>1.5131818940379642</v>
      </c>
      <c r="R5">
        <v>2.3942773207982326</v>
      </c>
    </row>
    <row r="6" spans="1:18" x14ac:dyDescent="0.25">
      <c r="A6">
        <v>6</v>
      </c>
      <c r="B6">
        <v>226.89999999999998</v>
      </c>
      <c r="C6">
        <v>232.92499999999998</v>
      </c>
      <c r="D6">
        <v>266.5</v>
      </c>
      <c r="E6">
        <v>264.77499999999998</v>
      </c>
      <c r="F6">
        <v>301.77500000000003</v>
      </c>
      <c r="H6">
        <v>9.3658955791745377</v>
      </c>
      <c r="I6">
        <v>13.960987309881048</v>
      </c>
      <c r="J6">
        <v>25.004132991700896</v>
      </c>
      <c r="K6">
        <v>12.77350774063393</v>
      </c>
      <c r="L6">
        <v>12.470331457769532</v>
      </c>
      <c r="N6">
        <v>5.4074023338383457</v>
      </c>
      <c r="O6">
        <v>8.060379781512772</v>
      </c>
      <c r="P6">
        <v>14.436142913611716</v>
      </c>
      <c r="Q6">
        <v>7.3747881325507683</v>
      </c>
      <c r="R6">
        <v>7.1997492240270979</v>
      </c>
    </row>
    <row r="7" spans="1:18" x14ac:dyDescent="0.25">
      <c r="A7">
        <v>16</v>
      </c>
      <c r="B7">
        <v>4846.5</v>
      </c>
      <c r="C7">
        <v>4767.25</v>
      </c>
      <c r="D7">
        <v>4608.5</v>
      </c>
      <c r="E7">
        <v>4542.5</v>
      </c>
      <c r="F7">
        <v>4983.25</v>
      </c>
      <c r="H7">
        <v>105.95753866525968</v>
      </c>
      <c r="I7">
        <v>322.84193758969212</v>
      </c>
      <c r="J7">
        <v>147.54547321645171</v>
      </c>
      <c r="K7">
        <v>232.46290026582736</v>
      </c>
      <c r="L7">
        <v>145.66714340120311</v>
      </c>
      <c r="N7">
        <v>61.17461347105786</v>
      </c>
      <c r="O7">
        <v>186.39287957310913</v>
      </c>
      <c r="P7">
        <v>85.185418679229116</v>
      </c>
      <c r="Q7">
        <v>134.21251804507656</v>
      </c>
      <c r="R7">
        <v>84.10096445476843</v>
      </c>
    </row>
    <row r="8" spans="1:18" x14ac:dyDescent="0.25">
      <c r="A8">
        <v>20</v>
      </c>
      <c r="B8">
        <v>5670</v>
      </c>
      <c r="C8">
        <v>5996</v>
      </c>
      <c r="D8">
        <v>5483.25</v>
      </c>
      <c r="E8">
        <v>5582.5</v>
      </c>
      <c r="F8">
        <v>6493.25</v>
      </c>
      <c r="H8">
        <v>800.5085883361902</v>
      </c>
      <c r="I8">
        <v>2038.789346646681</v>
      </c>
      <c r="J8">
        <v>1028.8428370423412</v>
      </c>
      <c r="K8">
        <v>786.00190839462982</v>
      </c>
      <c r="L8">
        <v>498.51069864815003</v>
      </c>
      <c r="N8">
        <v>462.17384896450676</v>
      </c>
      <c r="O8">
        <v>1177.0955781074026</v>
      </c>
      <c r="P8">
        <v>594.00268892021404</v>
      </c>
      <c r="Q8">
        <v>453.79841339519913</v>
      </c>
      <c r="R8">
        <v>287.81528605841783</v>
      </c>
    </row>
    <row r="9" spans="1:18" x14ac:dyDescent="0.25">
      <c r="B9">
        <v>154.64339288149461</v>
      </c>
      <c r="C9">
        <v>151.82629613217699</v>
      </c>
      <c r="D9">
        <v>120.08212428141255</v>
      </c>
      <c r="E9">
        <v>101.21017087431447</v>
      </c>
      <c r="F9">
        <v>103.25183860067581</v>
      </c>
    </row>
    <row r="11" spans="1:18" x14ac:dyDescent="0.25">
      <c r="A11" t="s">
        <v>41</v>
      </c>
      <c r="B11" s="71">
        <v>45.193333333333335</v>
      </c>
      <c r="C11" s="71">
        <v>40.156666666666673</v>
      </c>
      <c r="D11" s="71">
        <v>45.839999999999996</v>
      </c>
      <c r="E11" s="71">
        <v>47.00333333333333</v>
      </c>
      <c r="F11" s="71">
        <v>52.860000000000007</v>
      </c>
      <c r="H11" s="71">
        <v>5.6050185845663192</v>
      </c>
      <c r="I11" s="71">
        <v>10.182683012513605</v>
      </c>
      <c r="J11" s="71">
        <v>3.5490703007972617</v>
      </c>
      <c r="K11" s="71">
        <v>0.7881835657594578</v>
      </c>
      <c r="L11" s="71">
        <v>3.8770994312759055</v>
      </c>
      <c r="N11" s="40">
        <f t="shared" ref="N11:R14" si="0">H11/SQRT(3)</f>
        <v>3.23605898861222</v>
      </c>
      <c r="O11" s="40">
        <f t="shared" si="0"/>
        <v>5.8789747783473594</v>
      </c>
      <c r="P11" s="40">
        <f t="shared" si="0"/>
        <v>2.0490566935382053</v>
      </c>
      <c r="Q11" s="40">
        <f t="shared" si="0"/>
        <v>0.45505799386206208</v>
      </c>
      <c r="R11" s="40">
        <f t="shared" si="0"/>
        <v>2.2384444003220891</v>
      </c>
    </row>
    <row r="12" spans="1:18" x14ac:dyDescent="0.25">
      <c r="B12" s="71">
        <v>194.79999999999998</v>
      </c>
      <c r="C12" s="71">
        <v>231.76666666666665</v>
      </c>
      <c r="D12" s="71">
        <v>237.86666666666667</v>
      </c>
      <c r="E12" s="71">
        <v>207.79999999999998</v>
      </c>
      <c r="F12" s="71">
        <v>212.26666666666665</v>
      </c>
      <c r="H12" s="71">
        <v>12.742448744256444</v>
      </c>
      <c r="I12" s="71">
        <v>56.100118835287169</v>
      </c>
      <c r="J12" s="71">
        <v>3.9551653989847448</v>
      </c>
      <c r="K12" s="71">
        <v>9.584883932525635</v>
      </c>
      <c r="L12" s="71">
        <v>59.17350195259155</v>
      </c>
      <c r="N12" s="40">
        <f t="shared" si="0"/>
        <v>7.3568562126314676</v>
      </c>
      <c r="O12" s="40">
        <f t="shared" si="0"/>
        <v>32.389418711123042</v>
      </c>
      <c r="P12" s="40">
        <f t="shared" si="0"/>
        <v>2.2835158077933362</v>
      </c>
      <c r="Q12" s="40">
        <f t="shared" si="0"/>
        <v>5.5338353185949947</v>
      </c>
      <c r="R12" s="40">
        <f t="shared" si="0"/>
        <v>34.163837281221582</v>
      </c>
    </row>
    <row r="13" spans="1:18" x14ac:dyDescent="0.25">
      <c r="B13" s="71">
        <v>4110</v>
      </c>
      <c r="C13" s="71">
        <v>3822.3333333333335</v>
      </c>
      <c r="D13" s="71">
        <v>3901.3333333333335</v>
      </c>
      <c r="E13" s="71">
        <v>4089.3333333333335</v>
      </c>
      <c r="F13" s="71">
        <v>4034.6666666666665</v>
      </c>
      <c r="H13" s="71">
        <v>44.977772288098038</v>
      </c>
      <c r="I13" s="71">
        <v>148.10919395273328</v>
      </c>
      <c r="J13" s="71">
        <v>156.32125042147049</v>
      </c>
      <c r="K13" s="71">
        <v>30.072135496703449</v>
      </c>
      <c r="L13" s="71">
        <v>171.51190434874221</v>
      </c>
      <c r="N13" s="40">
        <f t="shared" si="0"/>
        <v>25.967928938083094</v>
      </c>
      <c r="O13" s="40">
        <f t="shared" si="0"/>
        <v>85.51088299806905</v>
      </c>
      <c r="P13" s="40">
        <f t="shared" si="0"/>
        <v>90.252116010894895</v>
      </c>
      <c r="Q13" s="40">
        <f t="shared" si="0"/>
        <v>17.362155524128639</v>
      </c>
      <c r="R13" s="40">
        <f t="shared" si="0"/>
        <v>99.022444144971658</v>
      </c>
    </row>
    <row r="14" spans="1:18" x14ac:dyDescent="0.25">
      <c r="B14" s="71">
        <v>5932</v>
      </c>
      <c r="C14" s="71">
        <v>4775.666666666667</v>
      </c>
      <c r="D14" s="71">
        <v>4517.666666666667</v>
      </c>
      <c r="E14" s="71">
        <v>5418.333333333333</v>
      </c>
      <c r="F14" s="71">
        <v>5072.333333333333</v>
      </c>
      <c r="H14" s="71">
        <v>710.962024302283</v>
      </c>
      <c r="I14" s="71">
        <v>251.04249308301536</v>
      </c>
      <c r="J14" s="71">
        <v>124.38783434617748</v>
      </c>
      <c r="K14" s="71">
        <v>163.7874639077601</v>
      </c>
      <c r="L14" s="71">
        <v>140.12970182418792</v>
      </c>
      <c r="N14" s="40">
        <f t="shared" si="0"/>
        <v>410.47411611452435</v>
      </c>
      <c r="O14" s="40">
        <f t="shared" si="0"/>
        <v>144.93945095951369</v>
      </c>
      <c r="P14" s="40">
        <f t="shared" si="0"/>
        <v>71.81534964368015</v>
      </c>
      <c r="Q14" s="40">
        <f t="shared" si="0"/>
        <v>94.562736377031413</v>
      </c>
      <c r="R14" s="40">
        <f t="shared" si="0"/>
        <v>80.903921069656889</v>
      </c>
    </row>
    <row r="15" spans="1:18" x14ac:dyDescent="0.25">
      <c r="B15" s="66"/>
      <c r="C15" s="66"/>
      <c r="D15" s="66"/>
      <c r="E15" s="66"/>
      <c r="F15" s="66"/>
      <c r="H15" s="70"/>
      <c r="I15" s="70"/>
      <c r="J15" s="70"/>
      <c r="K15" s="70"/>
      <c r="L15" s="70"/>
      <c r="N15" s="40"/>
      <c r="O15" s="40"/>
      <c r="P15" s="40"/>
      <c r="Q15" s="40"/>
      <c r="R15" s="40"/>
    </row>
    <row r="16" spans="1:18" x14ac:dyDescent="0.25">
      <c r="A16" t="s">
        <v>42</v>
      </c>
      <c r="B16" s="71">
        <v>38.573333333333331</v>
      </c>
      <c r="C16" s="71">
        <v>44.663333333333334</v>
      </c>
      <c r="D16" s="71">
        <v>46.383333333333326</v>
      </c>
      <c r="E16" s="71">
        <v>47.220000000000006</v>
      </c>
      <c r="F16" s="71">
        <v>53.25</v>
      </c>
      <c r="H16" s="71">
        <v>9.9255747104806744</v>
      </c>
      <c r="I16" s="71">
        <v>2.4152915628000655</v>
      </c>
      <c r="J16" s="71">
        <v>3.0757167186420462</v>
      </c>
      <c r="K16" s="71">
        <v>0.47634021455079273</v>
      </c>
      <c r="L16" s="71">
        <v>2.0606552355983476</v>
      </c>
      <c r="N16" s="40">
        <f t="shared" ref="N16:R19" si="1">H16/SQRT(3)</f>
        <v>5.7305332309577599</v>
      </c>
      <c r="O16" s="40">
        <f t="shared" si="1"/>
        <v>1.3944692339540499</v>
      </c>
      <c r="P16" s="40">
        <f t="shared" si="1"/>
        <v>1.775765875459018</v>
      </c>
      <c r="Q16" s="40">
        <f t="shared" si="1"/>
        <v>0.27501515109674429</v>
      </c>
      <c r="R16" s="40">
        <f t="shared" si="1"/>
        <v>1.1897198549797177</v>
      </c>
    </row>
    <row r="17" spans="1:18" x14ac:dyDescent="0.25">
      <c r="B17" s="71">
        <v>191.06666666666663</v>
      </c>
      <c r="C17" s="71">
        <v>172.0333333333333</v>
      </c>
      <c r="D17" s="71">
        <v>184.56666666666663</v>
      </c>
      <c r="E17" s="71">
        <v>182.56666666666669</v>
      </c>
      <c r="F17" s="71">
        <v>234.13333333333333</v>
      </c>
      <c r="H17" s="71">
        <v>2.2007574453652361</v>
      </c>
      <c r="I17" s="71">
        <v>8.9029957504956343</v>
      </c>
      <c r="J17" s="71">
        <v>14.628852768872001</v>
      </c>
      <c r="K17" s="71">
        <v>50.463980553790314</v>
      </c>
      <c r="L17" s="71">
        <v>13.631336447074402</v>
      </c>
      <c r="N17" s="40">
        <f t="shared" si="1"/>
        <v>1.2706079035026923</v>
      </c>
      <c r="O17" s="40">
        <f t="shared" si="1"/>
        <v>5.140146993142749</v>
      </c>
      <c r="P17" s="40">
        <f t="shared" si="1"/>
        <v>8.4459720840436532</v>
      </c>
      <c r="Q17" s="40">
        <f t="shared" si="1"/>
        <v>29.135392757110878</v>
      </c>
      <c r="R17" s="40">
        <f t="shared" si="1"/>
        <v>7.8700557671327633</v>
      </c>
    </row>
    <row r="18" spans="1:18" x14ac:dyDescent="0.25">
      <c r="B18" s="71">
        <v>3870.3333333333335</v>
      </c>
      <c r="C18" s="71">
        <v>3873.6666666666665</v>
      </c>
      <c r="D18" s="71">
        <v>4287</v>
      </c>
      <c r="E18" s="71">
        <v>3930.6666666666665</v>
      </c>
      <c r="F18" s="71">
        <v>4041.3333333333335</v>
      </c>
      <c r="G18" s="66"/>
      <c r="H18" s="71">
        <v>63.877486905263353</v>
      </c>
      <c r="I18" s="71">
        <v>117.19357206490504</v>
      </c>
      <c r="J18" s="71">
        <v>440.7663780280887</v>
      </c>
      <c r="K18" s="71">
        <v>142.32474603290916</v>
      </c>
      <c r="L18" s="71">
        <v>209.62903742881636</v>
      </c>
      <c r="N18" s="40">
        <f t="shared" si="1"/>
        <v>36.879684259910597</v>
      </c>
      <c r="O18" s="40">
        <f t="shared" si="1"/>
        <v>67.661740378966741</v>
      </c>
      <c r="P18" s="40">
        <f t="shared" si="1"/>
        <v>254.47658700425336</v>
      </c>
      <c r="Q18" s="40">
        <f t="shared" si="1"/>
        <v>82.171230434445235</v>
      </c>
      <c r="R18" s="40">
        <f t="shared" si="1"/>
        <v>121.02938118948927</v>
      </c>
    </row>
    <row r="19" spans="1:18" x14ac:dyDescent="0.25">
      <c r="B19" s="71">
        <v>4725</v>
      </c>
      <c r="C19" s="71">
        <v>4544.333333333333</v>
      </c>
      <c r="D19" s="71">
        <v>4533.333333333333</v>
      </c>
      <c r="E19" s="71">
        <v>4800.333333333333</v>
      </c>
      <c r="F19" s="71">
        <v>5196.333333333333</v>
      </c>
      <c r="G19" s="70"/>
      <c r="H19" s="71">
        <v>176.99435019231547</v>
      </c>
      <c r="I19" s="71">
        <v>352.87438747142318</v>
      </c>
      <c r="J19" s="71">
        <v>1087.9385705697414</v>
      </c>
      <c r="K19" s="71">
        <v>470.31301633415995</v>
      </c>
      <c r="L19" s="71">
        <v>227.83619847016368</v>
      </c>
      <c r="N19" s="40">
        <f t="shared" si="1"/>
        <v>102.18773572857623</v>
      </c>
      <c r="O19" s="40">
        <f t="shared" si="1"/>
        <v>203.73212259675049</v>
      </c>
      <c r="P19" s="40">
        <f t="shared" si="1"/>
        <v>628.12162658021691</v>
      </c>
      <c r="Q19" s="40">
        <f t="shared" si="1"/>
        <v>271.53534658391214</v>
      </c>
      <c r="R19" s="40">
        <f t="shared" si="1"/>
        <v>131.54129051789002</v>
      </c>
    </row>
    <row r="21" spans="1:18" x14ac:dyDescent="0.25">
      <c r="A21" t="s">
        <v>47</v>
      </c>
      <c r="H21" t="s">
        <v>48</v>
      </c>
    </row>
    <row r="22" spans="1:18" x14ac:dyDescent="0.25">
      <c r="A22">
        <v>0</v>
      </c>
      <c r="B22">
        <f>(B5-B11)+1.96*SQRT(((H5*H5)/3)+((H11*H11)/3))</f>
        <v>-0.46969508498277968</v>
      </c>
      <c r="C22" s="95">
        <f>(C5-C11)+1.96*SQRT(((I5*I5)/3)+((I11*I11)/3))</f>
        <v>11.670129494489467</v>
      </c>
      <c r="D22" s="95">
        <f t="shared" ref="D22:F22" si="2">(D5-D11)+1.96*SQRT(((J5*J5)/3)+((J11*J11)/3))</f>
        <v>5.996938132602442</v>
      </c>
      <c r="E22">
        <f t="shared" si="2"/>
        <v>11.25121303520692</v>
      </c>
      <c r="F22">
        <f t="shared" si="2"/>
        <v>16.451756100817299</v>
      </c>
      <c r="H22">
        <v>0</v>
      </c>
      <c r="I22" s="95">
        <f>(B5-B16)+1.96*SQRT(((H5*H5)/3)+((H16*H16)/3))</f>
        <v>10.374437588210043</v>
      </c>
      <c r="J22" s="95">
        <f t="shared" ref="J22:M22" si="3">(C5-C16)+1.96*SQRT(((I5*I5)/3)+((I16*I16)/3))</f>
        <v>8.9660171348988627E-3</v>
      </c>
      <c r="K22" s="95">
        <f t="shared" si="3"/>
        <v>5.119381085485486</v>
      </c>
      <c r="L22">
        <f t="shared" si="3"/>
        <v>10.951921873445787</v>
      </c>
      <c r="M22">
        <f t="shared" si="3"/>
        <v>14.877704779289354</v>
      </c>
      <c r="O22" t="s">
        <v>43</v>
      </c>
    </row>
    <row r="23" spans="1:18" x14ac:dyDescent="0.25">
      <c r="A23">
        <v>0</v>
      </c>
      <c r="B23">
        <f>(B5-B11)-1.96*SQRT(((H5*H5)/3)+((H11*H11)/3))</f>
        <v>-16.586971581683891</v>
      </c>
      <c r="C23" s="95">
        <f>(C5-C11)-1.96*SQRT(((I5*I5)/3)+((I11*I11)/3))</f>
        <v>-12.998462827822815</v>
      </c>
      <c r="D23" s="95">
        <f t="shared" ref="D23:F23" si="4">(D5-D11)-1.96*SQRT(((J5*J5)/3)+((J11*J11)/3))</f>
        <v>-6.351938132602446</v>
      </c>
      <c r="E23">
        <f t="shared" si="4"/>
        <v>5.0571202981264172</v>
      </c>
      <c r="F23">
        <f t="shared" si="4"/>
        <v>3.6032438991826927</v>
      </c>
      <c r="H23">
        <v>0</v>
      </c>
      <c r="I23" s="95">
        <f>(B5-B16)-1.96*SQRT(((H5*H5)/3)+((H16*H16)/3))</f>
        <v>-14.191104254876706</v>
      </c>
      <c r="J23" s="95">
        <f t="shared" ref="J23:M23" si="5">(C5-C16)-1.96*SQRT(((I5*I5)/3)+((I16*I16)/3))</f>
        <v>-10.350632683801567</v>
      </c>
      <c r="K23" s="95">
        <f t="shared" si="5"/>
        <v>-6.5610477521521489</v>
      </c>
      <c r="L23">
        <f t="shared" si="5"/>
        <v>4.9230781265541985</v>
      </c>
      <c r="M23">
        <f t="shared" si="5"/>
        <v>4.3972952207106513</v>
      </c>
    </row>
    <row r="25" spans="1:18" x14ac:dyDescent="0.25">
      <c r="A25">
        <v>6</v>
      </c>
      <c r="B25">
        <f>(B6-B12)+1.96*SQRT(((H6*H6)/3)+((H12*H12)/3))</f>
        <v>49.99549053067107</v>
      </c>
      <c r="C25" s="95">
        <f>(C6-C12)+1.96*SQRT(((I6*I6)/3)+((I12*I12)/3))</f>
        <v>66.577841667366755</v>
      </c>
      <c r="D25" s="95">
        <f t="shared" ref="D25:F25" si="6">(D6-D12)+1.96*SQRT(((J6*J6)/3)+((J12*J12)/3))</f>
        <v>57.279969901465641</v>
      </c>
      <c r="E25">
        <f t="shared" si="6"/>
        <v>75.046458638786262</v>
      </c>
      <c r="F25">
        <f t="shared" si="6"/>
        <v>157.94024406704486</v>
      </c>
      <c r="H25">
        <v>6</v>
      </c>
      <c r="I25">
        <f>(B6-B17)+1.96*SQRT(((H6*H6)/3)+((H17*H17)/3))</f>
        <v>46.720501641841096</v>
      </c>
      <c r="J25">
        <f t="shared" ref="J25:M25" si="7">(C6-C17)+1.96*SQRT(((I6*I6)/3)+((I17*I17)/3))</f>
        <v>79.628983052247008</v>
      </c>
      <c r="K25">
        <f t="shared" si="7"/>
        <v>114.71498031249941</v>
      </c>
      <c r="L25">
        <f t="shared" si="7"/>
        <v>141.11468511685899</v>
      </c>
      <c r="M25">
        <f t="shared" si="7"/>
        <v>88.54800155986679</v>
      </c>
    </row>
    <row r="26" spans="1:18" x14ac:dyDescent="0.25">
      <c r="A26">
        <v>6</v>
      </c>
      <c r="B26">
        <f>(B6-B12)-1.96*SQRT(((H6*H6)/3)+((H12*H12)/3))</f>
        <v>14.204509469328919</v>
      </c>
      <c r="C26" s="95">
        <f t="shared" ref="C26:F26" si="8">(C6-C12)-1.96*SQRT(((I6*I6)/3)+((I12*I12)/3))</f>
        <v>-64.261175000700092</v>
      </c>
      <c r="D26" s="95">
        <f t="shared" si="8"/>
        <v>-1.3303234798989649E-2</v>
      </c>
      <c r="E26">
        <f t="shared" si="8"/>
        <v>38.903541361213726</v>
      </c>
      <c r="F26">
        <f t="shared" si="8"/>
        <v>21.076422599621907</v>
      </c>
      <c r="H26">
        <v>6</v>
      </c>
      <c r="I26">
        <f>(B6-B17)-1.96*SQRT(((H6*H6)/3)+((H17*H17)/3))</f>
        <v>24.946165024825586</v>
      </c>
      <c r="J26">
        <f t="shared" ref="J26:M26" si="9">(C6-C17)-1.96*SQRT(((I6*I6)/3)+((I17*I17)/3))</f>
        <v>42.154350281086352</v>
      </c>
      <c r="K26">
        <f t="shared" si="9"/>
        <v>49.151686354167325</v>
      </c>
      <c r="L26">
        <f t="shared" si="9"/>
        <v>23.301981549807593</v>
      </c>
      <c r="M26">
        <f t="shared" si="9"/>
        <v>46.735331773466626</v>
      </c>
    </row>
    <row r="28" spans="1:18" x14ac:dyDescent="0.25">
      <c r="A28">
        <v>16</v>
      </c>
      <c r="B28">
        <f>(B7-B13)+1.96*SQRT(((H7*H7)/3)+((H13*H13)/3))</f>
        <v>866.75769331086235</v>
      </c>
      <c r="C28">
        <f t="shared" ref="C28:F28" si="10">(C7-C13)+1.96*SQRT(((I7*I7)/3)+((I13*I13)/3))</f>
        <v>1346.8572680826721</v>
      </c>
      <c r="D28">
        <f t="shared" si="10"/>
        <v>950.41206374541571</v>
      </c>
      <c r="E28">
        <f t="shared" si="10"/>
        <v>718.41517236985828</v>
      </c>
      <c r="F28">
        <f t="shared" si="10"/>
        <v>1203.2205762234203</v>
      </c>
      <c r="H28">
        <v>16</v>
      </c>
      <c r="I28">
        <f>(B7-B18)+1.96*SQRT(((H7*H7)/3)+((H18*H18)/3))</f>
        <v>1116.172204334918</v>
      </c>
      <c r="J28">
        <f t="shared" ref="J28:M28" si="11">(C7-C18)+1.96*SQRT(((I7*I7)/3)+((I18*I18)/3))</f>
        <v>1282.2391099103259</v>
      </c>
      <c r="K28" s="95">
        <f t="shared" si="11"/>
        <v>847.47756335755957</v>
      </c>
      <c r="L28">
        <f t="shared" si="11"/>
        <v>920.27725180870698</v>
      </c>
      <c r="M28">
        <f t="shared" si="11"/>
        <v>1230.7829224552784</v>
      </c>
    </row>
    <row r="29" spans="1:18" x14ac:dyDescent="0.25">
      <c r="A29">
        <v>16</v>
      </c>
      <c r="B29">
        <f>(B7-B13)-1.96*SQRT(((H7*H7)/3)+((H13*H13)/3))</f>
        <v>606.24230668913765</v>
      </c>
      <c r="C29">
        <f t="shared" ref="C29:F29" si="12">(C7-C13)-1.96*SQRT(((I7*I7)/3)+((I13*I13)/3))</f>
        <v>542.97606525066089</v>
      </c>
      <c r="D29">
        <f t="shared" si="12"/>
        <v>463.92126958791727</v>
      </c>
      <c r="E29">
        <f t="shared" si="12"/>
        <v>187.91816096347469</v>
      </c>
      <c r="F29">
        <f t="shared" si="12"/>
        <v>693.94609044324659</v>
      </c>
      <c r="H29">
        <v>16</v>
      </c>
      <c r="I29">
        <f>(B7-B18)-1.96*SQRT(((H7*H7)/3)+((H18*H18)/3))</f>
        <v>836.16112899841505</v>
      </c>
      <c r="J29">
        <f t="shared" ref="J29:M29" si="13">(C7-C18)-1.96*SQRT(((I7*I7)/3)+((I18*I18)/3))</f>
        <v>504.92755675634106</v>
      </c>
      <c r="K29" s="95">
        <f t="shared" si="13"/>
        <v>-204.47756335755957</v>
      </c>
      <c r="L29">
        <f t="shared" si="13"/>
        <v>303.38941485795999</v>
      </c>
      <c r="M29">
        <f t="shared" si="13"/>
        <v>653.05041087805466</v>
      </c>
    </row>
    <row r="31" spans="1:18" x14ac:dyDescent="0.25">
      <c r="A31">
        <v>20</v>
      </c>
      <c r="B31" s="95">
        <f>(B8-B14)+1.96*SQRT(((H8*H8)/3)+((H14*H14)/3))</f>
        <v>949.54902082691933</v>
      </c>
      <c r="C31" s="95">
        <f t="shared" ref="C31:F31" si="14">(C8-C14)+1.96*SQRT(((I8*I8)/3)+((I14*I14)/3))</f>
        <v>3544.8647796634923</v>
      </c>
      <c r="D31" s="95">
        <f t="shared" si="14"/>
        <v>2138.3066118417601</v>
      </c>
      <c r="E31" s="95">
        <f t="shared" si="14"/>
        <v>1072.7172854240632</v>
      </c>
      <c r="F31">
        <f t="shared" si="14"/>
        <v>2006.8979402013565</v>
      </c>
      <c r="H31">
        <v>20</v>
      </c>
      <c r="I31" s="96">
        <f>(B8-B19)+1.96*SQRT(((H8*H8)/3)+((H19*H19)/3))</f>
        <v>1872.7386243980575</v>
      </c>
      <c r="J31" s="95">
        <f t="shared" ref="J31:M31" si="15">(C8-C19)+1.96*SQRT(((I8*I8)/3)+((I19*I19)/3))</f>
        <v>3793.075790231173</v>
      </c>
      <c r="K31" s="95">
        <f t="shared" si="15"/>
        <v>2644.3544893349663</v>
      </c>
      <c r="L31" s="95">
        <f t="shared" si="15"/>
        <v>1818.6795367159398</v>
      </c>
      <c r="M31" s="96">
        <f t="shared" si="15"/>
        <v>1917.1591234527236</v>
      </c>
    </row>
    <row r="32" spans="1:18" x14ac:dyDescent="0.25">
      <c r="A32">
        <v>20</v>
      </c>
      <c r="B32" s="95">
        <f>(B8-B14)-1.96*SQRT(((H8*H8)/3)+((H14*H14)/3))</f>
        <v>-1473.5490208269193</v>
      </c>
      <c r="C32" s="95">
        <f t="shared" ref="C32:F32" si="16">(C8-C14)-1.96*SQRT(((I8*I8)/3)+((I14*I14)/3))</f>
        <v>-1104.1981129968262</v>
      </c>
      <c r="D32" s="95">
        <f t="shared" si="16"/>
        <v>-207.13994517509423</v>
      </c>
      <c r="E32" s="95">
        <f t="shared" si="16"/>
        <v>-744.38395209072928</v>
      </c>
      <c r="F32">
        <f t="shared" si="16"/>
        <v>834.93539313197755</v>
      </c>
      <c r="H32">
        <v>20</v>
      </c>
      <c r="I32" s="96">
        <f>(B8-B19)-1.96*SQRT(((H8*H8)/3)+((H19*H19)/3))</f>
        <v>17.261375601942518</v>
      </c>
      <c r="J32" s="95">
        <f t="shared" ref="J32:M32" si="17">(C8-C19)-1.96*SQRT(((I8*I8)/3)+((I19*I19)/3))</f>
        <v>-889.74245689783902</v>
      </c>
      <c r="K32" s="95">
        <f t="shared" si="17"/>
        <v>-744.52115600163233</v>
      </c>
      <c r="L32" s="95">
        <f t="shared" si="17"/>
        <v>-254.34620338260584</v>
      </c>
      <c r="M32" s="96">
        <f t="shared" si="17"/>
        <v>676.67420988061042</v>
      </c>
    </row>
    <row r="33" spans="1:13" x14ac:dyDescent="0.25">
      <c r="C33" s="70"/>
      <c r="D33" s="70"/>
      <c r="E33" s="70"/>
      <c r="F33" s="70"/>
      <c r="G33" s="70"/>
      <c r="M33" s="96"/>
    </row>
    <row r="34" spans="1:13" x14ac:dyDescent="0.25">
      <c r="A34" t="s">
        <v>45</v>
      </c>
      <c r="C34" s="70"/>
      <c r="D34" s="70"/>
      <c r="E34" s="70"/>
      <c r="F34" s="70"/>
      <c r="G34" s="70"/>
    </row>
    <row r="35" spans="1:13" x14ac:dyDescent="0.25">
      <c r="A35">
        <v>0</v>
      </c>
      <c r="B35" s="97">
        <f>B5-B11</f>
        <v>-8.528333333333336</v>
      </c>
      <c r="C35" s="97">
        <f t="shared" ref="C35:F35" si="18">C5-C11</f>
        <v>-0.66416666666667368</v>
      </c>
      <c r="D35" s="97">
        <f t="shared" si="18"/>
        <v>-0.17750000000000199</v>
      </c>
      <c r="E35" s="97">
        <f t="shared" si="18"/>
        <v>8.1541666666666686</v>
      </c>
      <c r="F35" s="97">
        <f t="shared" si="18"/>
        <v>10.027499999999996</v>
      </c>
      <c r="G35" s="70"/>
      <c r="I35" s="97">
        <f>B5-B16</f>
        <v>-1.9083333333333314</v>
      </c>
      <c r="J35" s="97">
        <f t="shared" ref="J35:M35" si="19">C5-C16</f>
        <v>-5.1708333333333343</v>
      </c>
      <c r="K35" s="97">
        <f t="shared" si="19"/>
        <v>-0.72083333333333144</v>
      </c>
      <c r="L35" s="97">
        <f t="shared" si="19"/>
        <v>7.9374999999999929</v>
      </c>
      <c r="M35" s="97">
        <f t="shared" si="19"/>
        <v>9.6375000000000028</v>
      </c>
    </row>
    <row r="36" spans="1:13" x14ac:dyDescent="0.25">
      <c r="A36">
        <v>6</v>
      </c>
      <c r="B36" s="97">
        <f t="shared" ref="B36:F36" si="20">B6-B12</f>
        <v>32.099999999999994</v>
      </c>
      <c r="C36" s="97">
        <f t="shared" si="20"/>
        <v>1.1583333333333314</v>
      </c>
      <c r="D36" s="97">
        <f t="shared" si="20"/>
        <v>28.633333333333326</v>
      </c>
      <c r="E36" s="97">
        <f t="shared" si="20"/>
        <v>56.974999999999994</v>
      </c>
      <c r="F36" s="97">
        <f t="shared" si="20"/>
        <v>89.508333333333383</v>
      </c>
      <c r="I36" s="97">
        <f t="shared" ref="I36:I37" si="21">B6-B17</f>
        <v>35.833333333333343</v>
      </c>
      <c r="J36" s="97">
        <f t="shared" ref="J36:J38" si="22">C6-C17</f>
        <v>60.89166666666668</v>
      </c>
      <c r="K36" s="97">
        <f t="shared" ref="K36:K38" si="23">D6-D17</f>
        <v>81.933333333333366</v>
      </c>
      <c r="L36" s="97">
        <f t="shared" ref="L36:L38" si="24">E6-E17</f>
        <v>82.208333333333286</v>
      </c>
      <c r="M36" s="97">
        <f t="shared" ref="M36:M38" si="25">F6-F17</f>
        <v>67.641666666666708</v>
      </c>
    </row>
    <row r="37" spans="1:13" x14ac:dyDescent="0.25">
      <c r="A37">
        <v>16</v>
      </c>
      <c r="B37" s="97">
        <f t="shared" ref="B37:F37" si="26">B7-B13</f>
        <v>736.5</v>
      </c>
      <c r="C37" s="97">
        <f t="shared" si="26"/>
        <v>944.91666666666652</v>
      </c>
      <c r="D37" s="97">
        <f t="shared" si="26"/>
        <v>707.16666666666652</v>
      </c>
      <c r="E37" s="97">
        <f t="shared" si="26"/>
        <v>453.16666666666652</v>
      </c>
      <c r="F37" s="97">
        <f t="shared" si="26"/>
        <v>948.58333333333348</v>
      </c>
      <c r="I37" s="97">
        <f t="shared" si="21"/>
        <v>976.16666666666652</v>
      </c>
      <c r="J37" s="97">
        <f t="shared" si="22"/>
        <v>893.58333333333348</v>
      </c>
      <c r="K37" s="97">
        <f t="shared" si="23"/>
        <v>321.5</v>
      </c>
      <c r="L37" s="97">
        <f t="shared" si="24"/>
        <v>611.83333333333348</v>
      </c>
      <c r="M37" s="97">
        <f t="shared" si="25"/>
        <v>941.91666666666652</v>
      </c>
    </row>
    <row r="38" spans="1:13" x14ac:dyDescent="0.25">
      <c r="A38">
        <v>20</v>
      </c>
      <c r="B38" s="97">
        <f t="shared" ref="B38:F38" si="27">B8-B14</f>
        <v>-262</v>
      </c>
      <c r="C38" s="97">
        <f t="shared" si="27"/>
        <v>1220.333333333333</v>
      </c>
      <c r="D38" s="97">
        <f t="shared" si="27"/>
        <v>965.58333333333303</v>
      </c>
      <c r="E38" s="97">
        <f t="shared" si="27"/>
        <v>164.16666666666697</v>
      </c>
      <c r="F38" s="97">
        <f t="shared" si="27"/>
        <v>1420.916666666667</v>
      </c>
      <c r="I38" s="97">
        <f>B8-B19</f>
        <v>945</v>
      </c>
      <c r="J38" s="97">
        <f t="shared" si="22"/>
        <v>1451.666666666667</v>
      </c>
      <c r="K38" s="97">
        <f t="shared" si="23"/>
        <v>949.91666666666697</v>
      </c>
      <c r="L38" s="97">
        <f t="shared" si="24"/>
        <v>782.16666666666697</v>
      </c>
      <c r="M38" s="97">
        <f t="shared" si="25"/>
        <v>1296.916666666667</v>
      </c>
    </row>
    <row r="39" spans="1:13" x14ac:dyDescent="0.25">
      <c r="B39" s="97"/>
      <c r="C39" s="97"/>
      <c r="D39" s="97"/>
      <c r="E39" s="97"/>
      <c r="F39" s="97"/>
    </row>
    <row r="40" spans="1:13" x14ac:dyDescent="0.25">
      <c r="A40" t="s">
        <v>44</v>
      </c>
      <c r="B40" s="97"/>
      <c r="C40" s="97"/>
      <c r="D40" s="97"/>
      <c r="E40" s="97"/>
      <c r="F40" s="97"/>
    </row>
    <row r="41" spans="1:13" x14ac:dyDescent="0.25">
      <c r="A41">
        <v>0</v>
      </c>
      <c r="B41">
        <f>100-(B11/B5*100)</f>
        <v>-23.260148188554041</v>
      </c>
      <c r="C41" s="95">
        <f t="shared" ref="C41:F41" si="28">100-(C11/C5*100)</f>
        <v>-1.6817539195206166</v>
      </c>
      <c r="D41" s="95">
        <f t="shared" si="28"/>
        <v>-0.38872159868601841</v>
      </c>
      <c r="E41">
        <f t="shared" si="28"/>
        <v>14.783423227424493</v>
      </c>
      <c r="F41">
        <f t="shared" si="28"/>
        <v>15.945140131186648</v>
      </c>
      <c r="I41" s="95">
        <f>100-(B16/B5*100)</f>
        <v>-5.2047820355470549</v>
      </c>
      <c r="J41" s="95">
        <f t="shared" ref="J41:M41" si="29">100-(C16/C5*100)</f>
        <v>-13.093203350847205</v>
      </c>
      <c r="K41" s="95">
        <f t="shared" si="29"/>
        <v>-1.5786111871521058</v>
      </c>
      <c r="L41">
        <f t="shared" si="29"/>
        <v>14.3906087114173</v>
      </c>
      <c r="M41">
        <f t="shared" si="29"/>
        <v>15.324985092426957</v>
      </c>
    </row>
    <row r="42" spans="1:13" x14ac:dyDescent="0.25">
      <c r="A42">
        <v>6</v>
      </c>
      <c r="B42">
        <f>100-(B12/B6*100)</f>
        <v>14.147201410312917</v>
      </c>
      <c r="C42" s="95">
        <f t="shared" ref="C42:F42" si="30">100-(C12/C6*100)</f>
        <v>0.49729884440627359</v>
      </c>
      <c r="D42" s="95">
        <f t="shared" si="30"/>
        <v>10.74421513445904</v>
      </c>
      <c r="E42">
        <f t="shared" si="30"/>
        <v>21.518270229440091</v>
      </c>
      <c r="F42">
        <f t="shared" si="30"/>
        <v>29.660619114682589</v>
      </c>
      <c r="I42">
        <f t="shared" ref="I42:I44" si="31">100-(B17/B6*100)</f>
        <v>15.792566475686797</v>
      </c>
      <c r="J42">
        <f t="shared" ref="J42:J44" si="32">100-(C17/C6*100)</f>
        <v>26.142177381846807</v>
      </c>
      <c r="K42">
        <f t="shared" ref="K42:K44" si="33">100-(D17/D6*100)</f>
        <v>30.744215134459054</v>
      </c>
      <c r="L42">
        <f t="shared" ref="L42:L44" si="34">100-(E17/E6*100)</f>
        <v>31.048374405942141</v>
      </c>
      <c r="M42">
        <f t="shared" ref="M42:M44" si="35">100-(F17/F6*100)</f>
        <v>22.414602490818226</v>
      </c>
    </row>
    <row r="43" spans="1:13" x14ac:dyDescent="0.25">
      <c r="A43">
        <v>16</v>
      </c>
      <c r="B43">
        <f t="shared" ref="B43:F44" si="36">100-(B13/B7*100)</f>
        <v>15.196533580934684</v>
      </c>
      <c r="C43">
        <f t="shared" si="36"/>
        <v>19.821000926460044</v>
      </c>
      <c r="D43">
        <f t="shared" si="36"/>
        <v>15.344833821561593</v>
      </c>
      <c r="E43">
        <f t="shared" si="36"/>
        <v>9.9761511649238628</v>
      </c>
      <c r="F43">
        <f t="shared" si="36"/>
        <v>19.035435375173506</v>
      </c>
      <c r="I43">
        <f t="shared" si="31"/>
        <v>20.141683001478725</v>
      </c>
      <c r="J43">
        <f t="shared" si="32"/>
        <v>18.744209624696282</v>
      </c>
      <c r="K43" s="95">
        <f t="shared" si="33"/>
        <v>6.97623955733971</v>
      </c>
      <c r="L43">
        <f t="shared" si="34"/>
        <v>13.469088240689786</v>
      </c>
      <c r="M43">
        <f t="shared" si="35"/>
        <v>18.901653873810602</v>
      </c>
    </row>
    <row r="44" spans="1:13" x14ac:dyDescent="0.25">
      <c r="A44">
        <v>20</v>
      </c>
      <c r="B44" s="95">
        <f t="shared" si="36"/>
        <v>-4.6208112874779488</v>
      </c>
      <c r="C44" s="95">
        <f t="shared" si="36"/>
        <v>20.352457193684671</v>
      </c>
      <c r="D44" s="95">
        <f t="shared" si="36"/>
        <v>17.609690116871064</v>
      </c>
      <c r="E44" s="95">
        <f t="shared" si="36"/>
        <v>2.9407374234960599</v>
      </c>
      <c r="F44">
        <f t="shared" si="36"/>
        <v>21.882981044417932</v>
      </c>
      <c r="I44">
        <f t="shared" si="31"/>
        <v>16.666666666666657</v>
      </c>
      <c r="J44" s="95">
        <f t="shared" si="32"/>
        <v>24.210584834334</v>
      </c>
      <c r="K44" s="95">
        <f t="shared" si="33"/>
        <v>17.323971488928407</v>
      </c>
      <c r="L44" s="95">
        <f t="shared" si="34"/>
        <v>14.011046424839535</v>
      </c>
      <c r="M44">
        <f t="shared" si="35"/>
        <v>19.973305612238363</v>
      </c>
    </row>
    <row r="45" spans="1:13" x14ac:dyDescent="0.25">
      <c r="G45" s="70"/>
    </row>
    <row r="46" spans="1:13" x14ac:dyDescent="0.25">
      <c r="C46" s="70"/>
      <c r="D46" s="70"/>
      <c r="E46" s="70"/>
      <c r="F46" s="70"/>
      <c r="G46" s="70"/>
    </row>
    <row r="47" spans="1:13" x14ac:dyDescent="0.25">
      <c r="C47" s="70"/>
      <c r="D47" s="70"/>
      <c r="E47" s="70"/>
      <c r="F47" s="70"/>
      <c r="G47" s="7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16" sqref="A16:F20"/>
    </sheetView>
  </sheetViews>
  <sheetFormatPr defaultRowHeight="15" x14ac:dyDescent="0.25"/>
  <cols>
    <col min="1" max="1" width="13.42578125" customWidth="1"/>
  </cols>
  <sheetData>
    <row r="1" spans="1:6" x14ac:dyDescent="0.25">
      <c r="A1" s="105" t="s">
        <v>55</v>
      </c>
      <c r="B1" s="102">
        <v>16</v>
      </c>
      <c r="C1" s="102">
        <v>24</v>
      </c>
      <c r="D1" s="102">
        <v>32</v>
      </c>
      <c r="E1" s="102">
        <v>40</v>
      </c>
      <c r="F1" s="102">
        <v>48</v>
      </c>
    </row>
    <row r="2" spans="1:6" x14ac:dyDescent="0.25">
      <c r="A2" s="106">
        <v>0</v>
      </c>
      <c r="B2" s="71">
        <v>39.271666666666668</v>
      </c>
      <c r="C2" s="71">
        <v>37.484999999999999</v>
      </c>
      <c r="D2" s="71">
        <v>38.75</v>
      </c>
      <c r="E2" s="71">
        <v>35.453333333333333</v>
      </c>
      <c r="F2" s="71">
        <v>34.380000000000003</v>
      </c>
    </row>
    <row r="3" spans="1:6" x14ac:dyDescent="0.25">
      <c r="A3" s="106">
        <v>6</v>
      </c>
      <c r="B3" s="71">
        <v>29</v>
      </c>
      <c r="C3" s="71">
        <v>27.46166666666667</v>
      </c>
      <c r="D3" s="71">
        <v>29.05</v>
      </c>
      <c r="E3" s="71">
        <v>28.775000000000002</v>
      </c>
      <c r="F3" s="71">
        <v>30.439999999999998</v>
      </c>
    </row>
    <row r="4" spans="1:6" x14ac:dyDescent="0.25">
      <c r="A4" s="106">
        <v>16</v>
      </c>
      <c r="B4" s="71">
        <v>38.526666666666671</v>
      </c>
      <c r="C4" s="71">
        <v>11.936666666666666</v>
      </c>
      <c r="D4" s="71">
        <v>14.683333333333332</v>
      </c>
      <c r="E4" s="71">
        <v>18.970000000000002</v>
      </c>
      <c r="F4" s="71">
        <v>24.716666666666669</v>
      </c>
    </row>
    <row r="5" spans="1:6" x14ac:dyDescent="0.25">
      <c r="A5" s="106">
        <v>20</v>
      </c>
      <c r="B5" s="71">
        <v>49.226666666666667</v>
      </c>
      <c r="C5" s="71">
        <v>47</v>
      </c>
      <c r="D5" s="71">
        <v>47.443333333333328</v>
      </c>
      <c r="E5" s="71">
        <v>40.913333333333334</v>
      </c>
      <c r="F5" s="71">
        <v>31.570000000000004</v>
      </c>
    </row>
    <row r="9" spans="1:6" x14ac:dyDescent="0.25">
      <c r="A9" s="74"/>
      <c r="B9" s="74" t="s">
        <v>27</v>
      </c>
      <c r="C9" t="s">
        <v>54</v>
      </c>
      <c r="D9" s="74"/>
      <c r="E9" s="74"/>
      <c r="F9" s="74"/>
    </row>
    <row r="10" spans="1:6" x14ac:dyDescent="0.25">
      <c r="A10" s="74"/>
      <c r="B10" s="74">
        <v>16</v>
      </c>
      <c r="C10" s="74">
        <v>24</v>
      </c>
      <c r="D10" s="74">
        <v>32</v>
      </c>
      <c r="E10" s="74">
        <v>40</v>
      </c>
      <c r="F10" s="74">
        <v>48</v>
      </c>
    </row>
    <row r="11" spans="1:6" x14ac:dyDescent="0.25">
      <c r="A11" s="74">
        <v>0</v>
      </c>
      <c r="B11" s="75">
        <v>5.3675000000000006</v>
      </c>
      <c r="C11" s="75">
        <v>3.9020000000000001</v>
      </c>
      <c r="D11" s="75">
        <v>4.6741250000000001</v>
      </c>
      <c r="E11" s="75">
        <v>0.89100000000000001</v>
      </c>
      <c r="F11" s="75">
        <v>0.22309500000000002</v>
      </c>
    </row>
    <row r="12" spans="1:6" x14ac:dyDescent="0.25">
      <c r="A12" s="74">
        <v>6</v>
      </c>
      <c r="B12" s="75">
        <v>0.23672499999999999</v>
      </c>
      <c r="C12" s="75">
        <v>0.19233749999999999</v>
      </c>
      <c r="D12" s="75">
        <v>0.24554999999999999</v>
      </c>
      <c r="E12" s="75">
        <v>0.28507499999999997</v>
      </c>
      <c r="F12" s="75">
        <v>0.28095000000000003</v>
      </c>
    </row>
    <row r="13" spans="1:6" x14ac:dyDescent="0.25">
      <c r="A13" s="74">
        <v>16</v>
      </c>
      <c r="B13" s="75">
        <v>12.969999999999999</v>
      </c>
      <c r="C13" s="75">
        <v>3.26125</v>
      </c>
      <c r="D13" s="75">
        <v>4.1557500000000003</v>
      </c>
      <c r="E13" s="75">
        <v>5.0075000000000003</v>
      </c>
      <c r="F13" s="75">
        <v>4.8044999999999991</v>
      </c>
    </row>
    <row r="14" spans="1:6" x14ac:dyDescent="0.25">
      <c r="A14" s="74">
        <v>20</v>
      </c>
      <c r="B14" s="75">
        <v>18.260000000000002</v>
      </c>
      <c r="C14" s="75">
        <v>18.462499999999999</v>
      </c>
      <c r="D14" s="75">
        <v>18.824999999999996</v>
      </c>
      <c r="E14" s="75">
        <v>16.442500000000003</v>
      </c>
      <c r="F14" s="75">
        <v>7.4240000000000004</v>
      </c>
    </row>
    <row r="16" spans="1:6" x14ac:dyDescent="0.25">
      <c r="A16" s="107" t="s">
        <v>53</v>
      </c>
      <c r="B16" s="107">
        <v>16</v>
      </c>
      <c r="C16" s="107">
        <v>24</v>
      </c>
      <c r="D16" s="107">
        <v>32</v>
      </c>
      <c r="E16" s="107">
        <v>40</v>
      </c>
      <c r="F16" s="107">
        <v>48</v>
      </c>
    </row>
    <row r="17" spans="1:6" x14ac:dyDescent="0.25">
      <c r="A17" s="107">
        <v>0</v>
      </c>
      <c r="B17" s="24">
        <f>50+B11-B2</f>
        <v>16.095833333333331</v>
      </c>
      <c r="C17" s="24">
        <f t="shared" ref="C17:F17" si="0">50+C11-C2</f>
        <v>16.417000000000002</v>
      </c>
      <c r="D17" s="24">
        <f t="shared" si="0"/>
        <v>15.924125000000004</v>
      </c>
      <c r="E17" s="24">
        <f t="shared" si="0"/>
        <v>15.437666666666665</v>
      </c>
      <c r="F17" s="24">
        <f t="shared" si="0"/>
        <v>15.843094999999998</v>
      </c>
    </row>
    <row r="18" spans="1:6" x14ac:dyDescent="0.25">
      <c r="A18" s="107">
        <v>6</v>
      </c>
      <c r="B18" s="24">
        <f>50+B12-B3</f>
        <v>21.236725</v>
      </c>
      <c r="C18" s="24">
        <f t="shared" ref="B18:F20" si="1">50+C12-C3</f>
        <v>22.730670833333331</v>
      </c>
      <c r="D18" s="24">
        <f t="shared" si="1"/>
        <v>21.195550000000001</v>
      </c>
      <c r="E18" s="24">
        <f t="shared" si="1"/>
        <v>21.510074999999997</v>
      </c>
      <c r="F18" s="24">
        <f t="shared" si="1"/>
        <v>19.840949999999999</v>
      </c>
    </row>
    <row r="19" spans="1:6" x14ac:dyDescent="0.25">
      <c r="A19" s="107">
        <v>16</v>
      </c>
      <c r="B19" s="24">
        <f t="shared" si="1"/>
        <v>24.443333333333328</v>
      </c>
      <c r="C19" s="24">
        <f t="shared" si="1"/>
        <v>41.324583333333329</v>
      </c>
      <c r="D19" s="24">
        <f t="shared" si="1"/>
        <v>39.472416666666668</v>
      </c>
      <c r="E19" s="24">
        <f t="shared" si="1"/>
        <v>36.037499999999994</v>
      </c>
      <c r="F19" s="24">
        <f t="shared" si="1"/>
        <v>30.087833333333329</v>
      </c>
    </row>
    <row r="20" spans="1:6" x14ac:dyDescent="0.25">
      <c r="A20" s="107">
        <v>20</v>
      </c>
      <c r="B20" s="24">
        <f t="shared" si="1"/>
        <v>19.033333333333339</v>
      </c>
      <c r="C20" s="24">
        <f t="shared" si="1"/>
        <v>21.462500000000006</v>
      </c>
      <c r="D20" s="24">
        <f t="shared" si="1"/>
        <v>21.381666666666661</v>
      </c>
      <c r="E20" s="24">
        <f t="shared" si="1"/>
        <v>25.529166666666661</v>
      </c>
      <c r="F20" s="24">
        <f t="shared" si="1"/>
        <v>25.853999999999996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Pre-DEA characterisation</vt:lpstr>
      <vt:lpstr>DEA CO2</vt:lpstr>
      <vt:lpstr>DEA N2O</vt:lpstr>
      <vt:lpstr>DEA Other factors</vt:lpstr>
      <vt:lpstr>DOC T-test</vt:lpstr>
      <vt:lpstr>Sheet2</vt:lpstr>
      <vt:lpstr>Sheet1</vt:lpstr>
    </vt:vector>
  </TitlesOfParts>
  <Company>Plant &amp; Food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cflcra</dc:creator>
  <cp:lastModifiedBy>cflcra</cp:lastModifiedBy>
  <dcterms:created xsi:type="dcterms:W3CDTF">2014-11-06T19:01:30Z</dcterms:created>
  <dcterms:modified xsi:type="dcterms:W3CDTF">2017-07-03T03:52:25Z</dcterms:modified>
</cp:coreProperties>
</file>