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720" windowHeight="12495" tabRatio="792" activeTab="5"/>
  </bookViews>
  <sheets>
    <sheet name="Exptl Setup" sheetId="1" r:id="rId1"/>
    <sheet name="Pre-DEA characterisation" sheetId="3" r:id="rId2"/>
    <sheet name="pre-DEA dissolved CO2" sheetId="8" r:id="rId3"/>
    <sheet name="DEA" sheetId="6" r:id="rId4"/>
    <sheet name="DEA summary" sheetId="15" r:id="rId5"/>
    <sheet name="CO2" sheetId="7" r:id="rId6"/>
    <sheet name="Post-DEA characterisation" sheetId="5" r:id="rId7"/>
    <sheet name="post-DEA dissolved CO2" sheetId="10" r:id="rId8"/>
    <sheet name="Dilution Checks" sheetId="14" r:id="rId9"/>
    <sheet name="Sheet1" sheetId="16" r:id="rId10"/>
  </sheets>
  <calcPr calcId="125725"/>
  <pivotCaches>
    <pivotCache cacheId="0" r:id="rId11"/>
    <pivotCache cacheId="1" r:id="rId12"/>
    <pivotCache cacheId="2" r:id="rId13"/>
  </pivotCaches>
</workbook>
</file>

<file path=xl/calcChain.xml><?xml version="1.0" encoding="utf-8"?>
<calcChain xmlns="http://schemas.openxmlformats.org/spreadsheetml/2006/main">
  <c r="B21" i="16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B33"/>
  <c r="B31"/>
  <c r="B32"/>
  <c r="B30"/>
  <c r="B23"/>
  <c r="AK22"/>
  <c r="Q110" i="10"/>
  <c r="Q109"/>
  <c r="C22" i="16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L22"/>
  <c r="AM22"/>
  <c r="AN22"/>
  <c r="AO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B22"/>
  <c r="B24"/>
  <c r="F4" i="1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3"/>
  <c r="K34" i="5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3"/>
  <c r="K31"/>
  <c r="K32"/>
  <c r="K30"/>
  <c r="K28"/>
  <c r="K29"/>
  <c r="K27"/>
  <c r="AG78" i="6"/>
  <c r="AH78"/>
  <c r="AG79"/>
  <c r="AH79"/>
  <c r="AG80"/>
  <c r="AD79"/>
  <c r="AD80"/>
  <c r="AD78"/>
  <c r="Z79"/>
  <c r="Z80"/>
  <c r="Z78"/>
  <c r="W6" i="14"/>
  <c r="W8"/>
  <c r="W10"/>
  <c r="W12"/>
  <c r="W14"/>
  <c r="W4"/>
  <c r="V60" i="15"/>
  <c r="W60"/>
  <c r="X60"/>
  <c r="Y60"/>
  <c r="V61"/>
  <c r="W61"/>
  <c r="X61"/>
  <c r="Y61"/>
  <c r="V62"/>
  <c r="W62"/>
  <c r="X62"/>
  <c r="Y62"/>
  <c r="V63"/>
  <c r="W63"/>
  <c r="X63"/>
  <c r="Y63"/>
  <c r="U61"/>
  <c r="U62"/>
  <c r="U63"/>
  <c r="U60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75"/>
  <c r="G76"/>
  <c r="G77"/>
  <c r="G78"/>
  <c r="G79"/>
  <c r="G80"/>
  <c r="G81"/>
  <c r="G82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2"/>
  <c r="E2"/>
  <c r="A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B2"/>
  <c r="C2"/>
  <c r="D2"/>
  <c r="A2"/>
  <c r="AD55" i="6"/>
  <c r="AD56"/>
  <c r="AD54"/>
  <c r="Z55"/>
  <c r="Z56"/>
  <c r="Z54"/>
  <c r="AH101"/>
  <c r="AH102"/>
  <c r="AH103"/>
  <c r="AD102"/>
  <c r="AD103"/>
  <c r="AD101"/>
  <c r="W16" i="14"/>
  <c r="Q6"/>
  <c r="Q7"/>
  <c r="Q8"/>
  <c r="Q9"/>
  <c r="Q10"/>
  <c r="Q11"/>
  <c r="Q12"/>
  <c r="Q13"/>
  <c r="Q14"/>
  <c r="Q15"/>
  <c r="Q5"/>
  <c r="Q4"/>
  <c r="K25" i="5"/>
  <c r="K26"/>
  <c r="K24"/>
  <c r="K22"/>
  <c r="K23"/>
  <c r="K21"/>
  <c r="K19"/>
  <c r="K20"/>
  <c r="K18"/>
  <c r="K16"/>
  <c r="K17"/>
  <c r="K15"/>
  <c r="K13"/>
  <c r="K14"/>
  <c r="K12"/>
  <c r="K10"/>
  <c r="K11"/>
  <c r="K9"/>
  <c r="K7"/>
  <c r="K8"/>
  <c r="K6"/>
  <c r="K4"/>
  <c r="K5"/>
  <c r="K3"/>
  <c r="AG126" i="6"/>
  <c r="K7" i="14"/>
  <c r="K8"/>
  <c r="K9"/>
  <c r="K10"/>
  <c r="K11"/>
  <c r="K12"/>
  <c r="K13"/>
  <c r="K14"/>
  <c r="K15"/>
  <c r="K5"/>
  <c r="K6"/>
  <c r="K4"/>
  <c r="K16"/>
  <c r="J78" i="10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Q59"/>
  <c r="Q58"/>
  <c r="Q57"/>
  <c r="Q56"/>
  <c r="I56" i="8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J55"/>
  <c r="I55"/>
  <c r="Q59"/>
  <c r="Q58"/>
  <c r="Q57"/>
  <c r="Q56"/>
  <c r="J104" i="10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K79"/>
  <c r="K80"/>
  <c r="K81"/>
  <c r="L81"/>
  <c r="K82"/>
  <c r="K83"/>
  <c r="L83"/>
  <c r="K84"/>
  <c r="K85"/>
  <c r="L85"/>
  <c r="K86"/>
  <c r="K87"/>
  <c r="L87"/>
  <c r="K88"/>
  <c r="K89"/>
  <c r="L89"/>
  <c r="K90"/>
  <c r="K91"/>
  <c r="L91"/>
  <c r="K92"/>
  <c r="K93"/>
  <c r="L93"/>
  <c r="K94"/>
  <c r="K95"/>
  <c r="L95"/>
  <c r="K96"/>
  <c r="K97"/>
  <c r="L97"/>
  <c r="K98"/>
  <c r="K99"/>
  <c r="L99"/>
  <c r="K100"/>
  <c r="K101"/>
  <c r="L101"/>
  <c r="K102"/>
  <c r="L79"/>
  <c r="I81"/>
  <c r="J81"/>
  <c r="I82"/>
  <c r="J82"/>
  <c r="L82"/>
  <c r="I83"/>
  <c r="J83"/>
  <c r="I84"/>
  <c r="J84"/>
  <c r="L84"/>
  <c r="I85"/>
  <c r="J85"/>
  <c r="I86"/>
  <c r="J86"/>
  <c r="L86"/>
  <c r="I87"/>
  <c r="J87"/>
  <c r="I88"/>
  <c r="J88"/>
  <c r="L88"/>
  <c r="I89"/>
  <c r="J89"/>
  <c r="I90"/>
  <c r="J90"/>
  <c r="L90"/>
  <c r="I91"/>
  <c r="J91"/>
  <c r="I92"/>
  <c r="J92"/>
  <c r="L92"/>
  <c r="I93"/>
  <c r="J93"/>
  <c r="I94"/>
  <c r="J94"/>
  <c r="L94"/>
  <c r="I95"/>
  <c r="J95"/>
  <c r="I96"/>
  <c r="J96"/>
  <c r="L96"/>
  <c r="I97"/>
  <c r="J97"/>
  <c r="I98"/>
  <c r="J98"/>
  <c r="L98"/>
  <c r="I99"/>
  <c r="J99"/>
  <c r="I100"/>
  <c r="J100"/>
  <c r="L100"/>
  <c r="I101"/>
  <c r="J101"/>
  <c r="I102"/>
  <c r="J102"/>
  <c r="L102"/>
  <c r="I79"/>
  <c r="J79"/>
  <c r="J103"/>
  <c r="I103"/>
  <c r="J80"/>
  <c r="I80"/>
  <c r="Q107"/>
  <c r="Q106"/>
  <c r="Q105"/>
  <c r="Q104"/>
  <c r="Q83"/>
  <c r="Q82"/>
  <c r="Q81"/>
  <c r="Q80"/>
  <c r="I126" i="8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Q107"/>
  <c r="Q106"/>
  <c r="Q109"/>
  <c r="Q105"/>
  <c r="Q104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K32"/>
  <c r="K33"/>
  <c r="K34"/>
  <c r="K35"/>
  <c r="L35"/>
  <c r="K36"/>
  <c r="K37"/>
  <c r="K38"/>
  <c r="K39"/>
  <c r="L39"/>
  <c r="K40"/>
  <c r="K41"/>
  <c r="K42"/>
  <c r="K43"/>
  <c r="L43"/>
  <c r="K44"/>
  <c r="K45"/>
  <c r="K46"/>
  <c r="K47"/>
  <c r="L47"/>
  <c r="K48"/>
  <c r="K49"/>
  <c r="K50"/>
  <c r="K51"/>
  <c r="L51"/>
  <c r="K52"/>
  <c r="K53"/>
  <c r="K54"/>
  <c r="K3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L33"/>
  <c r="L37"/>
  <c r="L41"/>
  <c r="L45"/>
  <c r="L49"/>
  <c r="L53"/>
  <c r="L32"/>
  <c r="L34"/>
  <c r="L36"/>
  <c r="L38"/>
  <c r="L40"/>
  <c r="L42"/>
  <c r="L44"/>
  <c r="L46"/>
  <c r="L48"/>
  <c r="L50"/>
  <c r="L52"/>
  <c r="L54"/>
  <c r="J79"/>
  <c r="I79"/>
  <c r="Q83"/>
  <c r="Q82"/>
  <c r="Q81"/>
  <c r="Q80"/>
  <c r="E5" i="14"/>
  <c r="E6"/>
  <c r="E7"/>
  <c r="E8"/>
  <c r="E9"/>
  <c r="E10"/>
  <c r="E11"/>
  <c r="E12"/>
  <c r="E13"/>
  <c r="E14"/>
  <c r="E15"/>
  <c r="E4"/>
  <c r="AJ33" i="7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I54" i="10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J54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31"/>
  <c r="I31"/>
  <c r="L31" i="8"/>
  <c r="J54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31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8" i="10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J7"/>
  <c r="I7"/>
  <c r="Q7"/>
  <c r="L8" i="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7"/>
  <c r="K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7"/>
  <c r="E16" i="14"/>
  <c r="Q16"/>
  <c r="Q61" i="10"/>
  <c r="Q61" i="8"/>
  <c r="Q62" i="10"/>
  <c r="K57"/>
  <c r="L57"/>
  <c r="Q62" i="8"/>
  <c r="Q85" i="10"/>
  <c r="Q86"/>
  <c r="K105"/>
  <c r="L105"/>
  <c r="Q110" i="8"/>
  <c r="Q85"/>
  <c r="Q86"/>
  <c r="K103"/>
  <c r="I30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7"/>
  <c r="Q7"/>
  <c r="A48" i="7"/>
  <c r="B48"/>
  <c r="C48"/>
  <c r="D48"/>
  <c r="F48"/>
  <c r="A49"/>
  <c r="B49"/>
  <c r="C49"/>
  <c r="D49"/>
  <c r="F49"/>
  <c r="A50"/>
  <c r="B50"/>
  <c r="C50"/>
  <c r="D50"/>
  <c r="F50"/>
  <c r="A51"/>
  <c r="B51"/>
  <c r="C51"/>
  <c r="D51"/>
  <c r="F51"/>
  <c r="A52"/>
  <c r="B52"/>
  <c r="C52"/>
  <c r="D52"/>
  <c r="F52"/>
  <c r="A53"/>
  <c r="B53"/>
  <c r="C53"/>
  <c r="D53"/>
  <c r="F53"/>
  <c r="A54"/>
  <c r="B54"/>
  <c r="C54"/>
  <c r="D54"/>
  <c r="F54"/>
  <c r="A55"/>
  <c r="B55"/>
  <c r="C55"/>
  <c r="D55"/>
  <c r="F55"/>
  <c r="A56"/>
  <c r="B56"/>
  <c r="C56"/>
  <c r="D56"/>
  <c r="F56"/>
  <c r="A57"/>
  <c r="B57"/>
  <c r="C57"/>
  <c r="D57"/>
  <c r="F57"/>
  <c r="A58"/>
  <c r="B58"/>
  <c r="C58"/>
  <c r="D58"/>
  <c r="F58"/>
  <c r="A59"/>
  <c r="B59"/>
  <c r="C59"/>
  <c r="D59"/>
  <c r="F59"/>
  <c r="A60"/>
  <c r="B60"/>
  <c r="C60"/>
  <c r="D60"/>
  <c r="F60"/>
  <c r="A61"/>
  <c r="B61"/>
  <c r="C61"/>
  <c r="D61"/>
  <c r="F61"/>
  <c r="A62"/>
  <c r="B62"/>
  <c r="C62"/>
  <c r="D62"/>
  <c r="F62"/>
  <c r="A63"/>
  <c r="B63"/>
  <c r="C63"/>
  <c r="D63"/>
  <c r="F63"/>
  <c r="A64"/>
  <c r="B64"/>
  <c r="C64"/>
  <c r="D64"/>
  <c r="F64"/>
  <c r="A65"/>
  <c r="B65"/>
  <c r="C65"/>
  <c r="D65"/>
  <c r="F65"/>
  <c r="A66"/>
  <c r="B66"/>
  <c r="C66"/>
  <c r="D66"/>
  <c r="F66"/>
  <c r="A67"/>
  <c r="B67"/>
  <c r="C67"/>
  <c r="D67"/>
  <c r="F67"/>
  <c r="A68"/>
  <c r="B68"/>
  <c r="C68"/>
  <c r="D68"/>
  <c r="F68"/>
  <c r="A69"/>
  <c r="B69"/>
  <c r="C69"/>
  <c r="D69"/>
  <c r="F69"/>
  <c r="A70"/>
  <c r="B70"/>
  <c r="C70"/>
  <c r="D70"/>
  <c r="F70"/>
  <c r="A71"/>
  <c r="B71"/>
  <c r="C71"/>
  <c r="D71"/>
  <c r="F71"/>
  <c r="A72"/>
  <c r="B72"/>
  <c r="C72"/>
  <c r="D72"/>
  <c r="F72"/>
  <c r="A73"/>
  <c r="B73"/>
  <c r="C73"/>
  <c r="D73"/>
  <c r="F73"/>
  <c r="A74"/>
  <c r="B74"/>
  <c r="C74"/>
  <c r="D74"/>
  <c r="F74"/>
  <c r="A75"/>
  <c r="B75"/>
  <c r="C75"/>
  <c r="D75"/>
  <c r="F75"/>
  <c r="A76"/>
  <c r="B76"/>
  <c r="C76"/>
  <c r="D76"/>
  <c r="F76"/>
  <c r="A77"/>
  <c r="B77"/>
  <c r="C77"/>
  <c r="D77"/>
  <c r="F77"/>
  <c r="A78"/>
  <c r="B78"/>
  <c r="C78"/>
  <c r="D78"/>
  <c r="F78"/>
  <c r="A79"/>
  <c r="B79"/>
  <c r="C79"/>
  <c r="D79"/>
  <c r="F79"/>
  <c r="A80"/>
  <c r="B80"/>
  <c r="C80"/>
  <c r="D80"/>
  <c r="F80"/>
  <c r="A81"/>
  <c r="B81"/>
  <c r="C81"/>
  <c r="D81"/>
  <c r="F81"/>
  <c r="A82"/>
  <c r="B82"/>
  <c r="C82"/>
  <c r="D82"/>
  <c r="F82"/>
  <c r="A83"/>
  <c r="B83"/>
  <c r="C83"/>
  <c r="D83"/>
  <c r="F83"/>
  <c r="A84"/>
  <c r="B84"/>
  <c r="C84"/>
  <c r="D84"/>
  <c r="F84"/>
  <c r="A85"/>
  <c r="B85"/>
  <c r="C85"/>
  <c r="D85"/>
  <c r="F85"/>
  <c r="A86"/>
  <c r="B86"/>
  <c r="C86"/>
  <c r="D86"/>
  <c r="F86"/>
  <c r="A87"/>
  <c r="B87"/>
  <c r="C87"/>
  <c r="D87"/>
  <c r="F87"/>
  <c r="A88"/>
  <c r="B88"/>
  <c r="C88"/>
  <c r="D88"/>
  <c r="F88"/>
  <c r="A89"/>
  <c r="B89"/>
  <c r="C89"/>
  <c r="D89"/>
  <c r="F89"/>
  <c r="A90"/>
  <c r="B90"/>
  <c r="C90"/>
  <c r="D90"/>
  <c r="F90"/>
  <c r="A91"/>
  <c r="B91"/>
  <c r="C91"/>
  <c r="D91"/>
  <c r="F91"/>
  <c r="A92"/>
  <c r="B92"/>
  <c r="C92"/>
  <c r="D92"/>
  <c r="F92"/>
  <c r="A93"/>
  <c r="B93"/>
  <c r="C93"/>
  <c r="D93"/>
  <c r="F93"/>
  <c r="A94"/>
  <c r="B94"/>
  <c r="C94"/>
  <c r="D94"/>
  <c r="F94"/>
  <c r="A95"/>
  <c r="B95"/>
  <c r="C95"/>
  <c r="D95"/>
  <c r="F95"/>
  <c r="A96"/>
  <c r="B96"/>
  <c r="C96"/>
  <c r="D96"/>
  <c r="F96"/>
  <c r="A97"/>
  <c r="B97"/>
  <c r="C97"/>
  <c r="D97"/>
  <c r="F97"/>
  <c r="A98"/>
  <c r="B98"/>
  <c r="C98"/>
  <c r="D98"/>
  <c r="F98"/>
  <c r="A99"/>
  <c r="B99"/>
  <c r="C99"/>
  <c r="D99"/>
  <c r="F99"/>
  <c r="A100"/>
  <c r="B100"/>
  <c r="C100"/>
  <c r="D100"/>
  <c r="F100"/>
  <c r="A101"/>
  <c r="B101"/>
  <c r="C101"/>
  <c r="D101"/>
  <c r="F101"/>
  <c r="A102"/>
  <c r="B102"/>
  <c r="C102"/>
  <c r="D102"/>
  <c r="F102"/>
  <c r="A103"/>
  <c r="B103"/>
  <c r="C103"/>
  <c r="D103"/>
  <c r="F103"/>
  <c r="A104"/>
  <c r="B104"/>
  <c r="C104"/>
  <c r="D104"/>
  <c r="F104"/>
  <c r="A105"/>
  <c r="B105"/>
  <c r="C105"/>
  <c r="D105"/>
  <c r="F105"/>
  <c r="A106"/>
  <c r="B106"/>
  <c r="C106"/>
  <c r="D106"/>
  <c r="F106"/>
  <c r="A107"/>
  <c r="B107"/>
  <c r="C107"/>
  <c r="D107"/>
  <c r="F107"/>
  <c r="A108"/>
  <c r="B108"/>
  <c r="C108"/>
  <c r="D108"/>
  <c r="F108"/>
  <c r="A109"/>
  <c r="B109"/>
  <c r="C109"/>
  <c r="D109"/>
  <c r="F109"/>
  <c r="A110"/>
  <c r="B110"/>
  <c r="C110"/>
  <c r="D110"/>
  <c r="F110"/>
  <c r="A111"/>
  <c r="B111"/>
  <c r="C111"/>
  <c r="D111"/>
  <c r="F111"/>
  <c r="A112"/>
  <c r="B112"/>
  <c r="C112"/>
  <c r="D112"/>
  <c r="F112"/>
  <c r="A113"/>
  <c r="B113"/>
  <c r="C113"/>
  <c r="D113"/>
  <c r="F113"/>
  <c r="A114"/>
  <c r="B114"/>
  <c r="C114"/>
  <c r="D114"/>
  <c r="F114"/>
  <c r="A115"/>
  <c r="B115"/>
  <c r="C115"/>
  <c r="D115"/>
  <c r="F115"/>
  <c r="A116"/>
  <c r="B116"/>
  <c r="C116"/>
  <c r="D116"/>
  <c r="F116"/>
  <c r="A117"/>
  <c r="B117"/>
  <c r="C117"/>
  <c r="D117"/>
  <c r="F117"/>
  <c r="A118"/>
  <c r="B118"/>
  <c r="C118"/>
  <c r="D118"/>
  <c r="F118"/>
  <c r="A119"/>
  <c r="B119"/>
  <c r="C119"/>
  <c r="D119"/>
  <c r="F119"/>
  <c r="A120"/>
  <c r="B120"/>
  <c r="C120"/>
  <c r="D120"/>
  <c r="F120"/>
  <c r="A121"/>
  <c r="B121"/>
  <c r="C121"/>
  <c r="D121"/>
  <c r="F121"/>
  <c r="A122"/>
  <c r="B122"/>
  <c r="C122"/>
  <c r="D122"/>
  <c r="F122"/>
  <c r="A123"/>
  <c r="B123"/>
  <c r="C123"/>
  <c r="D123"/>
  <c r="F123"/>
  <c r="A124"/>
  <c r="B124"/>
  <c r="C124"/>
  <c r="D124"/>
  <c r="F124"/>
  <c r="A125"/>
  <c r="B125"/>
  <c r="C125"/>
  <c r="D125"/>
  <c r="F125"/>
  <c r="A126"/>
  <c r="B126"/>
  <c r="C126"/>
  <c r="D126"/>
  <c r="F126"/>
  <c r="A127"/>
  <c r="B127"/>
  <c r="C127"/>
  <c r="D127"/>
  <c r="F127"/>
  <c r="A128"/>
  <c r="B128"/>
  <c r="C128"/>
  <c r="D128"/>
  <c r="F128"/>
  <c r="A10"/>
  <c r="B10"/>
  <c r="C10"/>
  <c r="D10"/>
  <c r="F10"/>
  <c r="A11"/>
  <c r="B11"/>
  <c r="C11"/>
  <c r="D11"/>
  <c r="F11"/>
  <c r="A12"/>
  <c r="B12"/>
  <c r="C12"/>
  <c r="D12"/>
  <c r="F12"/>
  <c r="A13"/>
  <c r="B13"/>
  <c r="C13"/>
  <c r="D13"/>
  <c r="F13"/>
  <c r="A14"/>
  <c r="B14"/>
  <c r="C14"/>
  <c r="D14"/>
  <c r="F14"/>
  <c r="A15"/>
  <c r="B15"/>
  <c r="C15"/>
  <c r="D15"/>
  <c r="F15"/>
  <c r="A16"/>
  <c r="B16"/>
  <c r="C16"/>
  <c r="D16"/>
  <c r="F16"/>
  <c r="A17"/>
  <c r="B17"/>
  <c r="C17"/>
  <c r="D17"/>
  <c r="F17"/>
  <c r="A18"/>
  <c r="B18"/>
  <c r="C18"/>
  <c r="D18"/>
  <c r="F18"/>
  <c r="A19"/>
  <c r="B19"/>
  <c r="C19"/>
  <c r="D19"/>
  <c r="F19"/>
  <c r="A20"/>
  <c r="B20"/>
  <c r="C20"/>
  <c r="D20"/>
  <c r="F20"/>
  <c r="A21"/>
  <c r="B21"/>
  <c r="C21"/>
  <c r="D21"/>
  <c r="F21"/>
  <c r="A22"/>
  <c r="B22"/>
  <c r="C22"/>
  <c r="D22"/>
  <c r="F22"/>
  <c r="A23"/>
  <c r="B23"/>
  <c r="C23"/>
  <c r="D23"/>
  <c r="F23"/>
  <c r="A24"/>
  <c r="B24"/>
  <c r="C24"/>
  <c r="D24"/>
  <c r="F24"/>
  <c r="A25"/>
  <c r="B25"/>
  <c r="C25"/>
  <c r="D25"/>
  <c r="F25"/>
  <c r="A26"/>
  <c r="B26"/>
  <c r="C26"/>
  <c r="D26"/>
  <c r="F26"/>
  <c r="A27"/>
  <c r="B27"/>
  <c r="C27"/>
  <c r="D27"/>
  <c r="F27"/>
  <c r="A28"/>
  <c r="B28"/>
  <c r="C28"/>
  <c r="D28"/>
  <c r="F28"/>
  <c r="A29"/>
  <c r="B29"/>
  <c r="C29"/>
  <c r="D29"/>
  <c r="F29"/>
  <c r="A30"/>
  <c r="B30"/>
  <c r="C30"/>
  <c r="D30"/>
  <c r="F30"/>
  <c r="A31"/>
  <c r="B31"/>
  <c r="C31"/>
  <c r="D31"/>
  <c r="F31"/>
  <c r="A32"/>
  <c r="B32"/>
  <c r="C32"/>
  <c r="D32"/>
  <c r="F32"/>
  <c r="A33"/>
  <c r="B33"/>
  <c r="C33"/>
  <c r="D33"/>
  <c r="F33"/>
  <c r="A34"/>
  <c r="B34"/>
  <c r="C34"/>
  <c r="D34"/>
  <c r="F34"/>
  <c r="A35"/>
  <c r="B35"/>
  <c r="C35"/>
  <c r="D35"/>
  <c r="F35"/>
  <c r="A36"/>
  <c r="B36"/>
  <c r="C36"/>
  <c r="D36"/>
  <c r="F36"/>
  <c r="A37"/>
  <c r="B37"/>
  <c r="C37"/>
  <c r="D37"/>
  <c r="F37"/>
  <c r="A38"/>
  <c r="B38"/>
  <c r="C38"/>
  <c r="D38"/>
  <c r="F38"/>
  <c r="A39"/>
  <c r="B39"/>
  <c r="C39"/>
  <c r="D39"/>
  <c r="F39"/>
  <c r="A40"/>
  <c r="B40"/>
  <c r="C40"/>
  <c r="D40"/>
  <c r="F40"/>
  <c r="A41"/>
  <c r="B41"/>
  <c r="C41"/>
  <c r="D41"/>
  <c r="F41"/>
  <c r="A42"/>
  <c r="B42"/>
  <c r="C42"/>
  <c r="D42"/>
  <c r="F42"/>
  <c r="A43"/>
  <c r="B43"/>
  <c r="C43"/>
  <c r="D43"/>
  <c r="F43"/>
  <c r="A44"/>
  <c r="B44"/>
  <c r="C44"/>
  <c r="D44"/>
  <c r="F44"/>
  <c r="A45"/>
  <c r="B45"/>
  <c r="C45"/>
  <c r="D45"/>
  <c r="F45"/>
  <c r="A46"/>
  <c r="B46"/>
  <c r="C46"/>
  <c r="D46"/>
  <c r="F46"/>
  <c r="A47"/>
  <c r="B47"/>
  <c r="C47"/>
  <c r="D47"/>
  <c r="F47"/>
  <c r="F9"/>
  <c r="D9"/>
  <c r="C9"/>
  <c r="B9"/>
  <c r="A9"/>
  <c r="A67" i="10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D7"/>
  <c r="C7"/>
  <c r="B7"/>
  <c r="A7"/>
  <c r="A140" i="6"/>
  <c r="B140"/>
  <c r="C140"/>
  <c r="D140"/>
  <c r="F140"/>
  <c r="A141"/>
  <c r="B141"/>
  <c r="C141"/>
  <c r="D141"/>
  <c r="F141"/>
  <c r="A142"/>
  <c r="B142"/>
  <c r="C142"/>
  <c r="D142"/>
  <c r="F142"/>
  <c r="A143"/>
  <c r="B143"/>
  <c r="C143"/>
  <c r="D143"/>
  <c r="F143"/>
  <c r="A133"/>
  <c r="B133"/>
  <c r="C133"/>
  <c r="D133"/>
  <c r="F133"/>
  <c r="A134"/>
  <c r="B134"/>
  <c r="C134"/>
  <c r="D134"/>
  <c r="F134"/>
  <c r="A135"/>
  <c r="B135"/>
  <c r="C135"/>
  <c r="D135"/>
  <c r="F135"/>
  <c r="A136"/>
  <c r="B136"/>
  <c r="C136"/>
  <c r="D136"/>
  <c r="F136"/>
  <c r="A137"/>
  <c r="B137"/>
  <c r="C137"/>
  <c r="D137"/>
  <c r="F137"/>
  <c r="A138"/>
  <c r="B138"/>
  <c r="C138"/>
  <c r="D138"/>
  <c r="F138"/>
  <c r="A139"/>
  <c r="B139"/>
  <c r="C139"/>
  <c r="D139"/>
  <c r="F139"/>
  <c r="A81"/>
  <c r="B81"/>
  <c r="C81"/>
  <c r="D81"/>
  <c r="F81"/>
  <c r="A82"/>
  <c r="B82"/>
  <c r="C82"/>
  <c r="D82"/>
  <c r="F82"/>
  <c r="A83"/>
  <c r="B83"/>
  <c r="C83"/>
  <c r="D83"/>
  <c r="F83"/>
  <c r="A84"/>
  <c r="B84"/>
  <c r="C84"/>
  <c r="D84"/>
  <c r="F84"/>
  <c r="A85"/>
  <c r="B85"/>
  <c r="C85"/>
  <c r="D85"/>
  <c r="F85"/>
  <c r="A86"/>
  <c r="B86"/>
  <c r="C86"/>
  <c r="D86"/>
  <c r="F86"/>
  <c r="A87"/>
  <c r="B87"/>
  <c r="C87"/>
  <c r="D87"/>
  <c r="F87"/>
  <c r="A88"/>
  <c r="B88"/>
  <c r="C88"/>
  <c r="D88"/>
  <c r="F88"/>
  <c r="A89"/>
  <c r="B89"/>
  <c r="C89"/>
  <c r="D89"/>
  <c r="F89"/>
  <c r="A90"/>
  <c r="B90"/>
  <c r="C90"/>
  <c r="D90"/>
  <c r="F90"/>
  <c r="A91"/>
  <c r="B91"/>
  <c r="C91"/>
  <c r="D91"/>
  <c r="F91"/>
  <c r="A92"/>
  <c r="B92"/>
  <c r="C92"/>
  <c r="D92"/>
  <c r="F92"/>
  <c r="A93"/>
  <c r="B93"/>
  <c r="C93"/>
  <c r="D93"/>
  <c r="F93"/>
  <c r="A94"/>
  <c r="B94"/>
  <c r="C94"/>
  <c r="D94"/>
  <c r="F94"/>
  <c r="A95"/>
  <c r="B95"/>
  <c r="C95"/>
  <c r="D95"/>
  <c r="F95"/>
  <c r="A96"/>
  <c r="B96"/>
  <c r="C96"/>
  <c r="D96"/>
  <c r="F96"/>
  <c r="A97"/>
  <c r="B97"/>
  <c r="C97"/>
  <c r="D97"/>
  <c r="F97"/>
  <c r="A98"/>
  <c r="B98"/>
  <c r="C98"/>
  <c r="D98"/>
  <c r="F98"/>
  <c r="A99"/>
  <c r="B99"/>
  <c r="C99"/>
  <c r="D99"/>
  <c r="F99"/>
  <c r="A100"/>
  <c r="B100"/>
  <c r="C100"/>
  <c r="D100"/>
  <c r="F100"/>
  <c r="A101"/>
  <c r="B101"/>
  <c r="C101"/>
  <c r="D101"/>
  <c r="F101"/>
  <c r="A102"/>
  <c r="B102"/>
  <c r="C102"/>
  <c r="D102"/>
  <c r="F102"/>
  <c r="A103"/>
  <c r="B103"/>
  <c r="C103"/>
  <c r="D103"/>
  <c r="F103"/>
  <c r="A104"/>
  <c r="B104"/>
  <c r="C104"/>
  <c r="D104"/>
  <c r="F104"/>
  <c r="A105"/>
  <c r="B105"/>
  <c r="C105"/>
  <c r="D105"/>
  <c r="F105"/>
  <c r="A106"/>
  <c r="B106"/>
  <c r="C106"/>
  <c r="D106"/>
  <c r="F106"/>
  <c r="A107"/>
  <c r="B107"/>
  <c r="C107"/>
  <c r="D107"/>
  <c r="F107"/>
  <c r="A108"/>
  <c r="B108"/>
  <c r="C108"/>
  <c r="D108"/>
  <c r="F108"/>
  <c r="A109"/>
  <c r="B109"/>
  <c r="C109"/>
  <c r="D109"/>
  <c r="F109"/>
  <c r="A110"/>
  <c r="B110"/>
  <c r="C110"/>
  <c r="D110"/>
  <c r="F110"/>
  <c r="A111"/>
  <c r="B111"/>
  <c r="C111"/>
  <c r="D111"/>
  <c r="F111"/>
  <c r="A112"/>
  <c r="B112"/>
  <c r="C112"/>
  <c r="D112"/>
  <c r="F112"/>
  <c r="A113"/>
  <c r="B113"/>
  <c r="C113"/>
  <c r="D113"/>
  <c r="F113"/>
  <c r="A114"/>
  <c r="B114"/>
  <c r="C114"/>
  <c r="D114"/>
  <c r="F114"/>
  <c r="A115"/>
  <c r="B115"/>
  <c r="C115"/>
  <c r="D115"/>
  <c r="F115"/>
  <c r="A116"/>
  <c r="B116"/>
  <c r="C116"/>
  <c r="D116"/>
  <c r="F116"/>
  <c r="A117"/>
  <c r="B117"/>
  <c r="C117"/>
  <c r="D117"/>
  <c r="F117"/>
  <c r="A118"/>
  <c r="B118"/>
  <c r="C118"/>
  <c r="D118"/>
  <c r="F118"/>
  <c r="A119"/>
  <c r="B119"/>
  <c r="C119"/>
  <c r="D119"/>
  <c r="F119"/>
  <c r="A120"/>
  <c r="B120"/>
  <c r="C120"/>
  <c r="D120"/>
  <c r="F120"/>
  <c r="A121"/>
  <c r="B121"/>
  <c r="C121"/>
  <c r="D121"/>
  <c r="F121"/>
  <c r="A122"/>
  <c r="B122"/>
  <c r="C122"/>
  <c r="D122"/>
  <c r="F122"/>
  <c r="A123"/>
  <c r="B123"/>
  <c r="C123"/>
  <c r="D123"/>
  <c r="F123"/>
  <c r="A124"/>
  <c r="B124"/>
  <c r="C124"/>
  <c r="D124"/>
  <c r="F124"/>
  <c r="A125"/>
  <c r="B125"/>
  <c r="C125"/>
  <c r="D125"/>
  <c r="F125"/>
  <c r="A126"/>
  <c r="B126"/>
  <c r="C126"/>
  <c r="D126"/>
  <c r="F126"/>
  <c r="A127"/>
  <c r="B127"/>
  <c r="C127"/>
  <c r="D127"/>
  <c r="F127"/>
  <c r="A128"/>
  <c r="B128"/>
  <c r="C128"/>
  <c r="D128"/>
  <c r="F128"/>
  <c r="A129"/>
  <c r="B129"/>
  <c r="C129"/>
  <c r="D129"/>
  <c r="F129"/>
  <c r="A130"/>
  <c r="B130"/>
  <c r="C130"/>
  <c r="D130"/>
  <c r="F130"/>
  <c r="A131"/>
  <c r="B131"/>
  <c r="C131"/>
  <c r="D131"/>
  <c r="F131"/>
  <c r="A132"/>
  <c r="B132"/>
  <c r="C132"/>
  <c r="D132"/>
  <c r="F132"/>
  <c r="A60"/>
  <c r="B60"/>
  <c r="C60"/>
  <c r="D60"/>
  <c r="F60"/>
  <c r="A61"/>
  <c r="B61"/>
  <c r="C61"/>
  <c r="D61"/>
  <c r="F61"/>
  <c r="A62"/>
  <c r="B62"/>
  <c r="C62"/>
  <c r="D62"/>
  <c r="F62"/>
  <c r="A63"/>
  <c r="B63"/>
  <c r="C63"/>
  <c r="D63"/>
  <c r="F63"/>
  <c r="A64"/>
  <c r="B64"/>
  <c r="C64"/>
  <c r="D64"/>
  <c r="F64"/>
  <c r="A65"/>
  <c r="B65"/>
  <c r="C65"/>
  <c r="D65"/>
  <c r="F65"/>
  <c r="A66"/>
  <c r="B66"/>
  <c r="C66"/>
  <c r="D66"/>
  <c r="F66"/>
  <c r="A67"/>
  <c r="B67"/>
  <c r="C67"/>
  <c r="D67"/>
  <c r="F67"/>
  <c r="A68"/>
  <c r="B68"/>
  <c r="C68"/>
  <c r="D68"/>
  <c r="F68"/>
  <c r="A69"/>
  <c r="B69"/>
  <c r="C69"/>
  <c r="D69"/>
  <c r="F69"/>
  <c r="A70"/>
  <c r="B70"/>
  <c r="C70"/>
  <c r="D70"/>
  <c r="F70"/>
  <c r="A71"/>
  <c r="B71"/>
  <c r="C71"/>
  <c r="D71"/>
  <c r="F71"/>
  <c r="A72"/>
  <c r="B72"/>
  <c r="C72"/>
  <c r="D72"/>
  <c r="F72"/>
  <c r="A73"/>
  <c r="B73"/>
  <c r="C73"/>
  <c r="D73"/>
  <c r="F73"/>
  <c r="A74"/>
  <c r="B74"/>
  <c r="C74"/>
  <c r="D74"/>
  <c r="F74"/>
  <c r="A75"/>
  <c r="B75"/>
  <c r="C75"/>
  <c r="D75"/>
  <c r="F75"/>
  <c r="A76"/>
  <c r="B76"/>
  <c r="C76"/>
  <c r="D76"/>
  <c r="F76"/>
  <c r="A77"/>
  <c r="B77"/>
  <c r="C77"/>
  <c r="D77"/>
  <c r="F77"/>
  <c r="A78"/>
  <c r="B78"/>
  <c r="C78"/>
  <c r="D78"/>
  <c r="F78"/>
  <c r="A79"/>
  <c r="B79"/>
  <c r="C79"/>
  <c r="D79"/>
  <c r="F79"/>
  <c r="A80"/>
  <c r="B80"/>
  <c r="C80"/>
  <c r="D80"/>
  <c r="F80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D24"/>
  <c r="C24"/>
  <c r="B24"/>
  <c r="A24"/>
  <c r="Q35" i="10"/>
  <c r="Q34"/>
  <c r="Q33"/>
  <c r="Q32"/>
  <c r="Q10"/>
  <c r="Q9"/>
  <c r="Q8"/>
  <c r="K70"/>
  <c r="L70"/>
  <c r="K63"/>
  <c r="L63"/>
  <c r="K62"/>
  <c r="L62"/>
  <c r="K78"/>
  <c r="L78"/>
  <c r="K58"/>
  <c r="L58"/>
  <c r="K66"/>
  <c r="L66"/>
  <c r="K74"/>
  <c r="L74"/>
  <c r="K71"/>
  <c r="L71"/>
  <c r="K56"/>
  <c r="L56"/>
  <c r="K60"/>
  <c r="L60"/>
  <c r="K64"/>
  <c r="L64"/>
  <c r="K68"/>
  <c r="L68"/>
  <c r="K72"/>
  <c r="L72"/>
  <c r="K76"/>
  <c r="L76"/>
  <c r="K75"/>
  <c r="L75"/>
  <c r="K67"/>
  <c r="L67"/>
  <c r="K59"/>
  <c r="L59"/>
  <c r="K55"/>
  <c r="L55"/>
  <c r="K77"/>
  <c r="L77"/>
  <c r="K73"/>
  <c r="L73"/>
  <c r="K69"/>
  <c r="L69"/>
  <c r="K65"/>
  <c r="L65"/>
  <c r="K61"/>
  <c r="L61"/>
  <c r="K57" i="8"/>
  <c r="L57"/>
  <c r="K59"/>
  <c r="L59"/>
  <c r="K63"/>
  <c r="L63"/>
  <c r="K65"/>
  <c r="L65"/>
  <c r="K67"/>
  <c r="L67"/>
  <c r="K69"/>
  <c r="L69"/>
  <c r="K71"/>
  <c r="L71"/>
  <c r="K73"/>
  <c r="L73"/>
  <c r="K75"/>
  <c r="L75"/>
  <c r="K78"/>
  <c r="L78"/>
  <c r="K56"/>
  <c r="L56"/>
  <c r="K58"/>
  <c r="L58"/>
  <c r="K60"/>
  <c r="L60"/>
  <c r="K61"/>
  <c r="L61"/>
  <c r="K62"/>
  <c r="L62"/>
  <c r="K64"/>
  <c r="L64"/>
  <c r="K66"/>
  <c r="L66"/>
  <c r="K68"/>
  <c r="L68"/>
  <c r="K70"/>
  <c r="L70"/>
  <c r="K72"/>
  <c r="L72"/>
  <c r="K74"/>
  <c r="L74"/>
  <c r="K76"/>
  <c r="L76"/>
  <c r="K77"/>
  <c r="L77"/>
  <c r="K55"/>
  <c r="L55"/>
  <c r="K126" i="10"/>
  <c r="L126"/>
  <c r="K119"/>
  <c r="L119"/>
  <c r="K110"/>
  <c r="L110"/>
  <c r="K118"/>
  <c r="L118"/>
  <c r="K103"/>
  <c r="K111"/>
  <c r="L111"/>
  <c r="K122"/>
  <c r="L122"/>
  <c r="K114"/>
  <c r="L114"/>
  <c r="K106"/>
  <c r="L106"/>
  <c r="K123"/>
  <c r="L123"/>
  <c r="K115"/>
  <c r="L115"/>
  <c r="K107"/>
  <c r="L107"/>
  <c r="K124"/>
  <c r="L124"/>
  <c r="K120"/>
  <c r="L120"/>
  <c r="K116"/>
  <c r="L116"/>
  <c r="K112"/>
  <c r="L112"/>
  <c r="K108"/>
  <c r="L108"/>
  <c r="K104"/>
  <c r="L104"/>
  <c r="K125"/>
  <c r="L125"/>
  <c r="K121"/>
  <c r="L121"/>
  <c r="K117"/>
  <c r="L117"/>
  <c r="K113"/>
  <c r="L113"/>
  <c r="K109"/>
  <c r="L109"/>
  <c r="Q12"/>
  <c r="K124" i="8"/>
  <c r="K122"/>
  <c r="K120"/>
  <c r="K118"/>
  <c r="K116"/>
  <c r="K114"/>
  <c r="K112"/>
  <c r="K110"/>
  <c r="K108"/>
  <c r="K106"/>
  <c r="K104"/>
  <c r="K81"/>
  <c r="L81"/>
  <c r="K83"/>
  <c r="L83"/>
  <c r="K85"/>
  <c r="L85"/>
  <c r="K87"/>
  <c r="L87"/>
  <c r="K89"/>
  <c r="L89"/>
  <c r="K91"/>
  <c r="L91"/>
  <c r="K93"/>
  <c r="L93"/>
  <c r="K95"/>
  <c r="L95"/>
  <c r="K97"/>
  <c r="L97"/>
  <c r="K99"/>
  <c r="L99"/>
  <c r="K101"/>
  <c r="L101"/>
  <c r="K79"/>
  <c r="L79"/>
  <c r="K126"/>
  <c r="K125"/>
  <c r="K123"/>
  <c r="K121"/>
  <c r="K119"/>
  <c r="K117"/>
  <c r="K115"/>
  <c r="K113"/>
  <c r="K111"/>
  <c r="K109"/>
  <c r="K107"/>
  <c r="K105"/>
  <c r="K80"/>
  <c r="L80"/>
  <c r="K82"/>
  <c r="L82"/>
  <c r="K84"/>
  <c r="L84"/>
  <c r="K86"/>
  <c r="L86"/>
  <c r="K88"/>
  <c r="L88"/>
  <c r="K90"/>
  <c r="L90"/>
  <c r="K92"/>
  <c r="L92"/>
  <c r="K94"/>
  <c r="L94"/>
  <c r="K96"/>
  <c r="L96"/>
  <c r="K98"/>
  <c r="L98"/>
  <c r="K100"/>
  <c r="L100"/>
  <c r="K102"/>
  <c r="L102"/>
  <c r="Q13" i="10"/>
  <c r="Q38"/>
  <c r="K52"/>
  <c r="L52"/>
  <c r="Q37"/>
  <c r="K28"/>
  <c r="L28"/>
  <c r="K29"/>
  <c r="L29"/>
  <c r="K30"/>
  <c r="L30"/>
  <c r="K8"/>
  <c r="L8"/>
  <c r="K27"/>
  <c r="L27"/>
  <c r="K25"/>
  <c r="L25"/>
  <c r="K23"/>
  <c r="L23"/>
  <c r="K21"/>
  <c r="L21"/>
  <c r="K19"/>
  <c r="L19"/>
  <c r="K17"/>
  <c r="L17"/>
  <c r="K15"/>
  <c r="L15"/>
  <c r="K13"/>
  <c r="L13"/>
  <c r="K11"/>
  <c r="L11"/>
  <c r="K9"/>
  <c r="L9"/>
  <c r="K7"/>
  <c r="L7"/>
  <c r="K26"/>
  <c r="L26"/>
  <c r="K24"/>
  <c r="L24"/>
  <c r="K22"/>
  <c r="L22"/>
  <c r="K20"/>
  <c r="L20"/>
  <c r="K18"/>
  <c r="L18"/>
  <c r="K16"/>
  <c r="L16"/>
  <c r="K14"/>
  <c r="L14"/>
  <c r="K12"/>
  <c r="L12"/>
  <c r="K10"/>
  <c r="L10"/>
  <c r="K42"/>
  <c r="L42"/>
  <c r="K50"/>
  <c r="L50"/>
  <c r="K37"/>
  <c r="L37"/>
  <c r="K45"/>
  <c r="L45"/>
  <c r="K53"/>
  <c r="L53"/>
  <c r="L103"/>
  <c r="K38"/>
  <c r="L38"/>
  <c r="K48"/>
  <c r="L48"/>
  <c r="K31"/>
  <c r="L31"/>
  <c r="K39"/>
  <c r="L39"/>
  <c r="K47"/>
  <c r="L47"/>
  <c r="K34"/>
  <c r="L34"/>
  <c r="L80"/>
  <c r="K36"/>
  <c r="L36"/>
  <c r="K46"/>
  <c r="L46"/>
  <c r="K33"/>
  <c r="L33"/>
  <c r="K41"/>
  <c r="L41"/>
  <c r="K49"/>
  <c r="L49"/>
  <c r="K40"/>
  <c r="L40"/>
  <c r="K32"/>
  <c r="L32"/>
  <c r="K44"/>
  <c r="L44"/>
  <c r="K54"/>
  <c r="L54"/>
  <c r="K35"/>
  <c r="L35"/>
  <c r="K43"/>
  <c r="L43"/>
  <c r="K51"/>
  <c r="L51"/>
  <c r="A125" i="8"/>
  <c r="B125"/>
  <c r="C125"/>
  <c r="D125"/>
  <c r="A126"/>
  <c r="B126"/>
  <c r="C126"/>
  <c r="D126"/>
  <c r="A124"/>
  <c r="B124"/>
  <c r="C124"/>
  <c r="D124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A85"/>
  <c r="A82"/>
  <c r="A83"/>
  <c r="A84"/>
  <c r="A73"/>
  <c r="A74"/>
  <c r="A75"/>
  <c r="A76"/>
  <c r="A77"/>
  <c r="A78"/>
  <c r="A79"/>
  <c r="A80"/>
  <c r="A81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7"/>
  <c r="A8"/>
  <c r="A9"/>
  <c r="Q35"/>
  <c r="Q34"/>
  <c r="Q33"/>
  <c r="Q32"/>
  <c r="Q10"/>
  <c r="Q9"/>
  <c r="Q8"/>
  <c r="AJ9" i="7"/>
  <c r="AD9"/>
  <c r="X9"/>
  <c r="R9"/>
  <c r="J4"/>
  <c r="J3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8"/>
  <c r="AK29"/>
  <c r="AK30"/>
  <c r="AK31"/>
  <c r="AE10"/>
  <c r="AE12"/>
  <c r="AE14"/>
  <c r="AE16"/>
  <c r="AE18"/>
  <c r="AE20"/>
  <c r="AE22"/>
  <c r="AE24"/>
  <c r="AE26"/>
  <c r="AE28"/>
  <c r="AE30"/>
  <c r="AE32"/>
  <c r="Y11"/>
  <c r="Y13"/>
  <c r="Y15"/>
  <c r="Y17"/>
  <c r="Y19"/>
  <c r="Y21"/>
  <c r="Y23"/>
  <c r="Y25"/>
  <c r="Y28"/>
  <c r="Y29"/>
  <c r="Y31"/>
  <c r="S10"/>
  <c r="S13"/>
  <c r="S15"/>
  <c r="S17"/>
  <c r="S19"/>
  <c r="S21"/>
  <c r="S23"/>
  <c r="S25"/>
  <c r="S27"/>
  <c r="S30"/>
  <c r="S32"/>
  <c r="AK27"/>
  <c r="AK32"/>
  <c r="AE11"/>
  <c r="AE13"/>
  <c r="AE15"/>
  <c r="AE17"/>
  <c r="AE19"/>
  <c r="AE21"/>
  <c r="AE23"/>
  <c r="AE25"/>
  <c r="AE27"/>
  <c r="AE29"/>
  <c r="AE31"/>
  <c r="Y10"/>
  <c r="Y12"/>
  <c r="Y14"/>
  <c r="Y16"/>
  <c r="Y18"/>
  <c r="Y20"/>
  <c r="Y22"/>
  <c r="Y24"/>
  <c r="Y26"/>
  <c r="Y27"/>
  <c r="Y30"/>
  <c r="Y32"/>
  <c r="S11"/>
  <c r="S12"/>
  <c r="S14"/>
  <c r="S16"/>
  <c r="S18"/>
  <c r="S20"/>
  <c r="S22"/>
  <c r="S24"/>
  <c r="S26"/>
  <c r="S28"/>
  <c r="S29"/>
  <c r="S31"/>
  <c r="S102"/>
  <c r="S98"/>
  <c r="S94"/>
  <c r="S90"/>
  <c r="S86"/>
  <c r="S78"/>
  <c r="S74"/>
  <c r="S70"/>
  <c r="S66"/>
  <c r="S62"/>
  <c r="S58"/>
  <c r="Y78"/>
  <c r="Y74"/>
  <c r="Y70"/>
  <c r="Y66"/>
  <c r="Y62"/>
  <c r="Y58"/>
  <c r="AE78"/>
  <c r="AE74"/>
  <c r="AE70"/>
  <c r="AE66"/>
  <c r="AE62"/>
  <c r="AE58"/>
  <c r="AK78"/>
  <c r="AK74"/>
  <c r="AK70"/>
  <c r="AK66"/>
  <c r="AK62"/>
  <c r="AK58"/>
  <c r="S103"/>
  <c r="S99"/>
  <c r="S95"/>
  <c r="S91"/>
  <c r="S87"/>
  <c r="S83"/>
  <c r="S79"/>
  <c r="S75"/>
  <c r="S71"/>
  <c r="S67"/>
  <c r="S63"/>
  <c r="S59"/>
  <c r="S55"/>
  <c r="S51"/>
  <c r="Y79"/>
  <c r="Y75"/>
  <c r="Y71"/>
  <c r="Y67"/>
  <c r="Y63"/>
  <c r="Y59"/>
  <c r="AE79"/>
  <c r="AE75"/>
  <c r="AE71"/>
  <c r="AE67"/>
  <c r="AE63"/>
  <c r="AE59"/>
  <c r="AK79"/>
  <c r="AK75"/>
  <c r="AK71"/>
  <c r="AK67"/>
  <c r="AK63"/>
  <c r="AK59"/>
  <c r="S84"/>
  <c r="S56"/>
  <c r="S52"/>
  <c r="S48"/>
  <c r="S44"/>
  <c r="S40"/>
  <c r="S36"/>
  <c r="Y128"/>
  <c r="Y124"/>
  <c r="Y120"/>
  <c r="Y116"/>
  <c r="Y112"/>
  <c r="Y108"/>
  <c r="Y104"/>
  <c r="Y100"/>
  <c r="Y96"/>
  <c r="Y92"/>
  <c r="Y88"/>
  <c r="Y84"/>
  <c r="Y56"/>
  <c r="Y52"/>
  <c r="Y48"/>
  <c r="Y44"/>
  <c r="Y40"/>
  <c r="Y36"/>
  <c r="AE128"/>
  <c r="AE124"/>
  <c r="AE120"/>
  <c r="AE116"/>
  <c r="AE112"/>
  <c r="AE108"/>
  <c r="AE104"/>
  <c r="AE100"/>
  <c r="AE96"/>
  <c r="AE92"/>
  <c r="AE88"/>
  <c r="AE84"/>
  <c r="AE56"/>
  <c r="AE52"/>
  <c r="AE48"/>
  <c r="AE44"/>
  <c r="AE40"/>
  <c r="AE36"/>
  <c r="AK128"/>
  <c r="AK124"/>
  <c r="AK120"/>
  <c r="AK116"/>
  <c r="AK112"/>
  <c r="AK108"/>
  <c r="AK104"/>
  <c r="AK100"/>
  <c r="AK96"/>
  <c r="AK92"/>
  <c r="AK88"/>
  <c r="AK84"/>
  <c r="AK56"/>
  <c r="AK52"/>
  <c r="AK48"/>
  <c r="AK44"/>
  <c r="AK40"/>
  <c r="AK36"/>
  <c r="S47"/>
  <c r="S43"/>
  <c r="S39"/>
  <c r="S35"/>
  <c r="Y127"/>
  <c r="Y123"/>
  <c r="Y119"/>
  <c r="Y115"/>
  <c r="Y111"/>
  <c r="Y107"/>
  <c r="Y103"/>
  <c r="Y99"/>
  <c r="Y95"/>
  <c r="Y91"/>
  <c r="Y87"/>
  <c r="Y83"/>
  <c r="Y55"/>
  <c r="Y51"/>
  <c r="Y47"/>
  <c r="Y43"/>
  <c r="Y39"/>
  <c r="Y35"/>
  <c r="AE127"/>
  <c r="AE123"/>
  <c r="AE119"/>
  <c r="AE115"/>
  <c r="AE111"/>
  <c r="AE107"/>
  <c r="AE103"/>
  <c r="AE99"/>
  <c r="AE95"/>
  <c r="AE91"/>
  <c r="AE87"/>
  <c r="AE83"/>
  <c r="AE55"/>
  <c r="AE51"/>
  <c r="AE47"/>
  <c r="AE43"/>
  <c r="AE39"/>
  <c r="AE35"/>
  <c r="AK127"/>
  <c r="AK123"/>
  <c r="AK119"/>
  <c r="AK115"/>
  <c r="AK111"/>
  <c r="AK107"/>
  <c r="AK103"/>
  <c r="AK99"/>
  <c r="AK95"/>
  <c r="AK91"/>
  <c r="AK87"/>
  <c r="AK83"/>
  <c r="AK55"/>
  <c r="AK51"/>
  <c r="AK47"/>
  <c r="AK43"/>
  <c r="AK39"/>
  <c r="AK35"/>
  <c r="S104"/>
  <c r="S100"/>
  <c r="S96"/>
  <c r="S92"/>
  <c r="S88"/>
  <c r="S80"/>
  <c r="S76"/>
  <c r="S72"/>
  <c r="S68"/>
  <c r="S64"/>
  <c r="S60"/>
  <c r="Y80"/>
  <c r="Y76"/>
  <c r="Y72"/>
  <c r="Y68"/>
  <c r="Y64"/>
  <c r="Y60"/>
  <c r="AE80"/>
  <c r="AE76"/>
  <c r="AE72"/>
  <c r="AE68"/>
  <c r="AE64"/>
  <c r="AE60"/>
  <c r="AK80"/>
  <c r="AK76"/>
  <c r="AK72"/>
  <c r="AK68"/>
  <c r="AK64"/>
  <c r="AK60"/>
  <c r="S105"/>
  <c r="S101"/>
  <c r="S97"/>
  <c r="S93"/>
  <c r="S89"/>
  <c r="S85"/>
  <c r="S81"/>
  <c r="S77"/>
  <c r="S73"/>
  <c r="S69"/>
  <c r="S65"/>
  <c r="S61"/>
  <c r="S57"/>
  <c r="S53"/>
  <c r="S49"/>
  <c r="Y77"/>
  <c r="Y73"/>
  <c r="Y69"/>
  <c r="Y65"/>
  <c r="Y61"/>
  <c r="Y57"/>
  <c r="AE77"/>
  <c r="AE73"/>
  <c r="AE69"/>
  <c r="AE65"/>
  <c r="AE61"/>
  <c r="AE57"/>
  <c r="AK77"/>
  <c r="AK73"/>
  <c r="AK69"/>
  <c r="AK65"/>
  <c r="AK61"/>
  <c r="AK57"/>
  <c r="S82"/>
  <c r="S54"/>
  <c r="S50"/>
  <c r="S46"/>
  <c r="S42"/>
  <c r="S38"/>
  <c r="S34"/>
  <c r="Y126"/>
  <c r="Y122"/>
  <c r="Y118"/>
  <c r="Y114"/>
  <c r="Y110"/>
  <c r="Y106"/>
  <c r="Y102"/>
  <c r="Y98"/>
  <c r="Y94"/>
  <c r="Y90"/>
  <c r="Y86"/>
  <c r="Y82"/>
  <c r="Y54"/>
  <c r="Y50"/>
  <c r="Y46"/>
  <c r="Y42"/>
  <c r="Y38"/>
  <c r="Y34"/>
  <c r="AE126"/>
  <c r="AE122"/>
  <c r="AE118"/>
  <c r="AE114"/>
  <c r="AE110"/>
  <c r="AE106"/>
  <c r="AE102"/>
  <c r="AE98"/>
  <c r="AE94"/>
  <c r="AE90"/>
  <c r="AE86"/>
  <c r="AE82"/>
  <c r="AE54"/>
  <c r="AE50"/>
  <c r="AE46"/>
  <c r="AE42"/>
  <c r="AE38"/>
  <c r="AE34"/>
  <c r="AK126"/>
  <c r="AK122"/>
  <c r="AK118"/>
  <c r="AK114"/>
  <c r="AK110"/>
  <c r="AK106"/>
  <c r="AK102"/>
  <c r="AK98"/>
  <c r="AK94"/>
  <c r="AK90"/>
  <c r="AK86"/>
  <c r="AK82"/>
  <c r="AK54"/>
  <c r="AK50"/>
  <c r="AK46"/>
  <c r="AK42"/>
  <c r="AK38"/>
  <c r="AK34"/>
  <c r="S45"/>
  <c r="S41"/>
  <c r="S37"/>
  <c r="S33"/>
  <c r="Y125"/>
  <c r="Y121"/>
  <c r="Y117"/>
  <c r="Y113"/>
  <c r="Y109"/>
  <c r="Y105"/>
  <c r="Y101"/>
  <c r="Y97"/>
  <c r="Y93"/>
  <c r="Y89"/>
  <c r="Y85"/>
  <c r="Y81"/>
  <c r="Y53"/>
  <c r="Y49"/>
  <c r="Y45"/>
  <c r="Y41"/>
  <c r="Y37"/>
  <c r="Y33"/>
  <c r="AE125"/>
  <c r="AE121"/>
  <c r="AE117"/>
  <c r="AE113"/>
  <c r="AE109"/>
  <c r="AE105"/>
  <c r="AE101"/>
  <c r="AE97"/>
  <c r="AE93"/>
  <c r="AE89"/>
  <c r="AE85"/>
  <c r="AE81"/>
  <c r="AE53"/>
  <c r="AE49"/>
  <c r="AE45"/>
  <c r="AE41"/>
  <c r="AE37"/>
  <c r="AE33"/>
  <c r="AK125"/>
  <c r="AK121"/>
  <c r="AK117"/>
  <c r="AK113"/>
  <c r="AK109"/>
  <c r="AK105"/>
  <c r="AK101"/>
  <c r="AK97"/>
  <c r="AK93"/>
  <c r="AK89"/>
  <c r="AK85"/>
  <c r="AK81"/>
  <c r="AK53"/>
  <c r="AK49"/>
  <c r="AK45"/>
  <c r="AK41"/>
  <c r="AK37"/>
  <c r="AK33"/>
  <c r="Q12" i="8"/>
  <c r="Q37"/>
  <c r="Q13"/>
  <c r="Q38"/>
  <c r="S9" i="7"/>
  <c r="Y9"/>
  <c r="AE9"/>
  <c r="AK9"/>
  <c r="C4" i="1"/>
  <c r="D4"/>
  <c r="E4"/>
  <c r="A3" i="3"/>
  <c r="B3"/>
  <c r="C3"/>
  <c r="D3"/>
  <c r="E3"/>
  <c r="F3"/>
  <c r="A4"/>
  <c r="B4"/>
  <c r="C4"/>
  <c r="D4"/>
  <c r="E4"/>
  <c r="F4"/>
  <c r="A5"/>
  <c r="B5"/>
  <c r="C5"/>
  <c r="D5"/>
  <c r="E5"/>
  <c r="F5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4" i="5"/>
  <c r="B4"/>
  <c r="C4"/>
  <c r="D4"/>
  <c r="E4"/>
  <c r="F4"/>
  <c r="A5"/>
  <c r="B5"/>
  <c r="C5"/>
  <c r="D5"/>
  <c r="E5"/>
  <c r="F5"/>
  <c r="A6"/>
  <c r="B6"/>
  <c r="C6"/>
  <c r="D6"/>
  <c r="E6"/>
  <c r="F6"/>
  <c r="A7"/>
  <c r="B7"/>
  <c r="C7"/>
  <c r="D7"/>
  <c r="E7"/>
  <c r="F7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2"/>
  <c r="B12"/>
  <c r="C12"/>
  <c r="D12"/>
  <c r="E12"/>
  <c r="F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5"/>
  <c r="B25"/>
  <c r="C25"/>
  <c r="D25"/>
  <c r="E25"/>
  <c r="F25"/>
  <c r="A26"/>
  <c r="B26"/>
  <c r="C26"/>
  <c r="D26"/>
  <c r="E26"/>
  <c r="F26"/>
  <c r="A27"/>
  <c r="B27"/>
  <c r="C27"/>
  <c r="D27"/>
  <c r="E27"/>
  <c r="F27"/>
  <c r="A28"/>
  <c r="B28"/>
  <c r="C28"/>
  <c r="D28"/>
  <c r="E28"/>
  <c r="F28"/>
  <c r="A29"/>
  <c r="B29"/>
  <c r="C29"/>
  <c r="D29"/>
  <c r="E29"/>
  <c r="F29"/>
  <c r="A30"/>
  <c r="B30"/>
  <c r="C30"/>
  <c r="D30"/>
  <c r="E30"/>
  <c r="F30"/>
  <c r="A31"/>
  <c r="B31"/>
  <c r="C31"/>
  <c r="D31"/>
  <c r="E31"/>
  <c r="F31"/>
  <c r="A32"/>
  <c r="B32"/>
  <c r="C32"/>
  <c r="D32"/>
  <c r="E32"/>
  <c r="F32"/>
  <c r="A33"/>
  <c r="B33"/>
  <c r="C33"/>
  <c r="D33"/>
  <c r="E33"/>
  <c r="F33"/>
  <c r="A34"/>
  <c r="B34"/>
  <c r="C34"/>
  <c r="D34"/>
  <c r="E34"/>
  <c r="F34"/>
  <c r="A35"/>
  <c r="B35"/>
  <c r="C35"/>
  <c r="D35"/>
  <c r="E35"/>
  <c r="F35"/>
  <c r="A36"/>
  <c r="B36"/>
  <c r="C36"/>
  <c r="D36"/>
  <c r="E36"/>
  <c r="F36"/>
  <c r="A37"/>
  <c r="B37"/>
  <c r="C37"/>
  <c r="D37"/>
  <c r="E37"/>
  <c r="F37"/>
  <c r="A38"/>
  <c r="B38"/>
  <c r="C38"/>
  <c r="D38"/>
  <c r="E38"/>
  <c r="F38"/>
  <c r="A39"/>
  <c r="B39"/>
  <c r="C39"/>
  <c r="D39"/>
  <c r="E39"/>
  <c r="F39"/>
  <c r="A40"/>
  <c r="B40"/>
  <c r="C40"/>
  <c r="D40"/>
  <c r="E40"/>
  <c r="F40"/>
  <c r="A41"/>
  <c r="B41"/>
  <c r="C41"/>
  <c r="D41"/>
  <c r="E41"/>
  <c r="F41"/>
  <c r="A42"/>
  <c r="B42"/>
  <c r="C42"/>
  <c r="D42"/>
  <c r="E42"/>
  <c r="F42"/>
  <c r="A43"/>
  <c r="B43"/>
  <c r="C43"/>
  <c r="D43"/>
  <c r="E43"/>
  <c r="F43"/>
  <c r="A44"/>
  <c r="B44"/>
  <c r="C44"/>
  <c r="D44"/>
  <c r="E44"/>
  <c r="F44"/>
  <c r="A45"/>
  <c r="B45"/>
  <c r="C45"/>
  <c r="D45"/>
  <c r="E45"/>
  <c r="F45"/>
  <c r="A46"/>
  <c r="B46"/>
  <c r="C46"/>
  <c r="D46"/>
  <c r="E46"/>
  <c r="F46"/>
  <c r="A47"/>
  <c r="B47"/>
  <c r="C47"/>
  <c r="D47"/>
  <c r="E47"/>
  <c r="F47"/>
  <c r="A48"/>
  <c r="B48"/>
  <c r="C48"/>
  <c r="D48"/>
  <c r="E48"/>
  <c r="F48"/>
  <c r="A49"/>
  <c r="B49"/>
  <c r="C49"/>
  <c r="D49"/>
  <c r="E49"/>
  <c r="F49"/>
  <c r="A50"/>
  <c r="B50"/>
  <c r="C50"/>
  <c r="D50"/>
  <c r="E50"/>
  <c r="F50"/>
  <c r="A51"/>
  <c r="B51"/>
  <c r="C51"/>
  <c r="D51"/>
  <c r="E51"/>
  <c r="F51"/>
  <c r="A52"/>
  <c r="B52"/>
  <c r="C52"/>
  <c r="D52"/>
  <c r="E52"/>
  <c r="F52"/>
  <c r="A53"/>
  <c r="B53"/>
  <c r="C53"/>
  <c r="D53"/>
  <c r="E53"/>
  <c r="F53"/>
  <c r="A54"/>
  <c r="B54"/>
  <c r="C54"/>
  <c r="D54"/>
  <c r="E54"/>
  <c r="F54"/>
  <c r="A55"/>
  <c r="B55"/>
  <c r="C55"/>
  <c r="D55"/>
  <c r="E55"/>
  <c r="F55"/>
  <c r="A56"/>
  <c r="B56"/>
  <c r="C56"/>
  <c r="D56"/>
  <c r="E56"/>
  <c r="F56"/>
  <c r="A57"/>
  <c r="B57"/>
  <c r="C57"/>
  <c r="D57"/>
  <c r="E57"/>
  <c r="F57"/>
  <c r="A58"/>
  <c r="B58"/>
  <c r="C58"/>
  <c r="D58"/>
  <c r="E58"/>
  <c r="F58"/>
  <c r="A59"/>
  <c r="B59"/>
  <c r="C59"/>
  <c r="D59"/>
  <c r="E59"/>
  <c r="F59"/>
  <c r="A60"/>
  <c r="B60"/>
  <c r="C60"/>
  <c r="D60"/>
  <c r="E60"/>
  <c r="F60"/>
  <c r="A61"/>
  <c r="B61"/>
  <c r="C61"/>
  <c r="D61"/>
  <c r="E61"/>
  <c r="F61"/>
  <c r="A62"/>
  <c r="B62"/>
  <c r="C62"/>
  <c r="D62"/>
  <c r="E62"/>
  <c r="F62"/>
  <c r="A63"/>
  <c r="B63"/>
  <c r="C63"/>
  <c r="D63"/>
  <c r="E63"/>
  <c r="F63"/>
  <c r="A64"/>
  <c r="B64"/>
  <c r="C64"/>
  <c r="D64"/>
  <c r="E64"/>
  <c r="F64"/>
  <c r="A65"/>
  <c r="B65"/>
  <c r="C65"/>
  <c r="D65"/>
  <c r="E65"/>
  <c r="F65"/>
  <c r="A66"/>
  <c r="B66"/>
  <c r="C66"/>
  <c r="D66"/>
  <c r="E66"/>
  <c r="F66"/>
  <c r="A67"/>
  <c r="B67"/>
  <c r="C67"/>
  <c r="D67"/>
  <c r="E67"/>
  <c r="F67"/>
  <c r="A68"/>
  <c r="B68"/>
  <c r="C68"/>
  <c r="D68"/>
  <c r="E68"/>
  <c r="F68"/>
  <c r="A69"/>
  <c r="B69"/>
  <c r="C69"/>
  <c r="D69"/>
  <c r="E69"/>
  <c r="F69"/>
  <c r="A70"/>
  <c r="B70"/>
  <c r="C70"/>
  <c r="D70"/>
  <c r="E70"/>
  <c r="F70"/>
  <c r="A71"/>
  <c r="B71"/>
  <c r="C71"/>
  <c r="D71"/>
  <c r="E71"/>
  <c r="F71"/>
  <c r="A72"/>
  <c r="B72"/>
  <c r="C72"/>
  <c r="D72"/>
  <c r="E72"/>
  <c r="F72"/>
  <c r="A73"/>
  <c r="B73"/>
  <c r="C73"/>
  <c r="D73"/>
  <c r="E73"/>
  <c r="F73"/>
  <c r="A74"/>
  <c r="B74"/>
  <c r="C74"/>
  <c r="D74"/>
  <c r="E74"/>
  <c r="F74"/>
  <c r="A75"/>
  <c r="B75"/>
  <c r="C75"/>
  <c r="D75"/>
  <c r="E75"/>
  <c r="F75"/>
  <c r="A76"/>
  <c r="B76"/>
  <c r="C76"/>
  <c r="D76"/>
  <c r="E76"/>
  <c r="F76"/>
  <c r="A77"/>
  <c r="B77"/>
  <c r="C77"/>
  <c r="D77"/>
  <c r="E77"/>
  <c r="F77"/>
  <c r="A78"/>
  <c r="B78"/>
  <c r="C78"/>
  <c r="D78"/>
  <c r="E78"/>
  <c r="F78"/>
  <c r="A79"/>
  <c r="B79"/>
  <c r="C79"/>
  <c r="D79"/>
  <c r="E79"/>
  <c r="F79"/>
  <c r="A80"/>
  <c r="B80"/>
  <c r="C80"/>
  <c r="D80"/>
  <c r="E80"/>
  <c r="F80"/>
  <c r="A81"/>
  <c r="B81"/>
  <c r="C81"/>
  <c r="D81"/>
  <c r="E81"/>
  <c r="F81"/>
  <c r="A82"/>
  <c r="B82"/>
  <c r="C82"/>
  <c r="D82"/>
  <c r="E82"/>
  <c r="F82"/>
  <c r="A83"/>
  <c r="B83"/>
  <c r="C83"/>
  <c r="D83"/>
  <c r="E83"/>
  <c r="F83"/>
  <c r="A84"/>
  <c r="B84"/>
  <c r="C84"/>
  <c r="D84"/>
  <c r="E84"/>
  <c r="F84"/>
  <c r="A85"/>
  <c r="B85"/>
  <c r="C85"/>
  <c r="D85"/>
  <c r="E85"/>
  <c r="F85"/>
  <c r="A86"/>
  <c r="B86"/>
  <c r="C86"/>
  <c r="D86"/>
  <c r="E86"/>
  <c r="F86"/>
  <c r="A87"/>
  <c r="B87"/>
  <c r="C87"/>
  <c r="D87"/>
  <c r="E87"/>
  <c r="F87"/>
  <c r="A88"/>
  <c r="B88"/>
  <c r="C88"/>
  <c r="D88"/>
  <c r="E88"/>
  <c r="F88"/>
  <c r="A89"/>
  <c r="B89"/>
  <c r="C89"/>
  <c r="D89"/>
  <c r="E89"/>
  <c r="F89"/>
  <c r="A90"/>
  <c r="B90"/>
  <c r="C90"/>
  <c r="D90"/>
  <c r="E90"/>
  <c r="F90"/>
  <c r="A91"/>
  <c r="B91"/>
  <c r="C91"/>
  <c r="D91"/>
  <c r="E91"/>
  <c r="F91"/>
  <c r="A92"/>
  <c r="B92"/>
  <c r="C92"/>
  <c r="D92"/>
  <c r="E92"/>
  <c r="F92"/>
  <c r="A93"/>
  <c r="B93"/>
  <c r="C93"/>
  <c r="D93"/>
  <c r="E93"/>
  <c r="F93"/>
  <c r="A94"/>
  <c r="B94"/>
  <c r="C94"/>
  <c r="D94"/>
  <c r="E94"/>
  <c r="F94"/>
  <c r="A95"/>
  <c r="B95"/>
  <c r="C95"/>
  <c r="D95"/>
  <c r="E95"/>
  <c r="F95"/>
  <c r="A96"/>
  <c r="B96"/>
  <c r="C96"/>
  <c r="D96"/>
  <c r="E96"/>
  <c r="F96"/>
  <c r="A97"/>
  <c r="B97"/>
  <c r="C97"/>
  <c r="D97"/>
  <c r="E97"/>
  <c r="F97"/>
  <c r="A98"/>
  <c r="B98"/>
  <c r="C98"/>
  <c r="D98"/>
  <c r="E98"/>
  <c r="F98"/>
  <c r="A99"/>
  <c r="B99"/>
  <c r="C99"/>
  <c r="D99"/>
  <c r="E99"/>
  <c r="F99"/>
  <c r="A100"/>
  <c r="B100"/>
  <c r="C100"/>
  <c r="D100"/>
  <c r="E100"/>
  <c r="F100"/>
  <c r="A101"/>
  <c r="B101"/>
  <c r="C101"/>
  <c r="D101"/>
  <c r="E101"/>
  <c r="F101"/>
  <c r="A102"/>
  <c r="B102"/>
  <c r="C102"/>
  <c r="D102"/>
  <c r="E102"/>
  <c r="F102"/>
  <c r="A103"/>
  <c r="B103"/>
  <c r="C103"/>
  <c r="D103"/>
  <c r="E103"/>
  <c r="F103"/>
  <c r="A104"/>
  <c r="B104"/>
  <c r="C104"/>
  <c r="D104"/>
  <c r="E104"/>
  <c r="F104"/>
  <c r="A105"/>
  <c r="B105"/>
  <c r="C105"/>
  <c r="D105"/>
  <c r="E105"/>
  <c r="F105"/>
  <c r="A106"/>
  <c r="B106"/>
  <c r="C106"/>
  <c r="D106"/>
  <c r="E106"/>
  <c r="F106"/>
  <c r="A107"/>
  <c r="B107"/>
  <c r="C107"/>
  <c r="D107"/>
  <c r="E107"/>
  <c r="F107"/>
  <c r="A108"/>
  <c r="B108"/>
  <c r="C108"/>
  <c r="D108"/>
  <c r="E108"/>
  <c r="F108"/>
  <c r="A109"/>
  <c r="B109"/>
  <c r="C109"/>
  <c r="D109"/>
  <c r="E109"/>
  <c r="F109"/>
  <c r="A110"/>
  <c r="B110"/>
  <c r="C110"/>
  <c r="D110"/>
  <c r="E110"/>
  <c r="F110"/>
  <c r="A111"/>
  <c r="B111"/>
  <c r="C111"/>
  <c r="D111"/>
  <c r="E111"/>
  <c r="F111"/>
  <c r="A112"/>
  <c r="B112"/>
  <c r="C112"/>
  <c r="D112"/>
  <c r="E112"/>
  <c r="F112"/>
  <c r="A113"/>
  <c r="B113"/>
  <c r="C113"/>
  <c r="D113"/>
  <c r="E113"/>
  <c r="F113"/>
  <c r="A114"/>
  <c r="B114"/>
  <c r="C114"/>
  <c r="D114"/>
  <c r="E114"/>
  <c r="F114"/>
  <c r="A115"/>
  <c r="B115"/>
  <c r="C115"/>
  <c r="D115"/>
  <c r="E115"/>
  <c r="F115"/>
  <c r="A116"/>
  <c r="B116"/>
  <c r="C116"/>
  <c r="D116"/>
  <c r="E116"/>
  <c r="F116"/>
  <c r="A117"/>
  <c r="B117"/>
  <c r="C117"/>
  <c r="D117"/>
  <c r="E117"/>
  <c r="F117"/>
  <c r="A118"/>
  <c r="B118"/>
  <c r="C118"/>
  <c r="D118"/>
  <c r="E118"/>
  <c r="F118"/>
  <c r="A119"/>
  <c r="B119"/>
  <c r="C119"/>
  <c r="D119"/>
  <c r="E119"/>
  <c r="F119"/>
  <c r="A120"/>
  <c r="B120"/>
  <c r="C120"/>
  <c r="D120"/>
  <c r="E120"/>
  <c r="F120"/>
  <c r="A121"/>
  <c r="B121"/>
  <c r="C121"/>
  <c r="D121"/>
  <c r="E121"/>
  <c r="F121"/>
  <c r="A122"/>
  <c r="B122"/>
  <c r="C122"/>
  <c r="D122"/>
  <c r="E122"/>
  <c r="F122"/>
  <c r="B3"/>
  <c r="C3"/>
  <c r="D3"/>
  <c r="E3"/>
  <c r="F3"/>
  <c r="A3"/>
  <c r="B6" i="3"/>
  <c r="B7"/>
  <c r="B12"/>
  <c r="B13"/>
  <c r="B18"/>
  <c r="B19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C6"/>
  <c r="D6"/>
  <c r="E6"/>
  <c r="C7"/>
  <c r="D7"/>
  <c r="E7"/>
  <c r="C12"/>
  <c r="D12"/>
  <c r="E12"/>
  <c r="C13"/>
  <c r="D13"/>
  <c r="E13"/>
  <c r="C18"/>
  <c r="D18"/>
  <c r="E18"/>
  <c r="C19"/>
  <c r="D19"/>
  <c r="E19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4"/>
  <c r="D64"/>
  <c r="E64"/>
  <c r="C65"/>
  <c r="D65"/>
  <c r="E65"/>
  <c r="C66"/>
  <c r="D66"/>
  <c r="E66"/>
  <c r="C67"/>
  <c r="D67"/>
  <c r="E67"/>
  <c r="C68"/>
  <c r="D68"/>
  <c r="E68"/>
  <c r="C69"/>
  <c r="D69"/>
  <c r="E69"/>
  <c r="C70"/>
  <c r="D70"/>
  <c r="E70"/>
  <c r="C71"/>
  <c r="D71"/>
  <c r="E71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84"/>
  <c r="D84"/>
  <c r="E84"/>
  <c r="C85"/>
  <c r="D85"/>
  <c r="E85"/>
  <c r="C86"/>
  <c r="D86"/>
  <c r="E86"/>
  <c r="C87"/>
  <c r="D87"/>
  <c r="E87"/>
  <c r="C88"/>
  <c r="D88"/>
  <c r="E88"/>
  <c r="C89"/>
  <c r="D89"/>
  <c r="E89"/>
  <c r="C90"/>
  <c r="D90"/>
  <c r="E90"/>
  <c r="C91"/>
  <c r="D91"/>
  <c r="E91"/>
  <c r="C92"/>
  <c r="D92"/>
  <c r="E92"/>
  <c r="C93"/>
  <c r="D93"/>
  <c r="E93"/>
  <c r="C94"/>
  <c r="D94"/>
  <c r="E94"/>
  <c r="C95"/>
  <c r="D95"/>
  <c r="E95"/>
  <c r="C96"/>
  <c r="D96"/>
  <c r="E96"/>
  <c r="C97"/>
  <c r="D97"/>
  <c r="E97"/>
  <c r="C98"/>
  <c r="D98"/>
  <c r="E98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D110"/>
  <c r="E110"/>
  <c r="C111"/>
  <c r="D111"/>
  <c r="E111"/>
  <c r="C112"/>
  <c r="D112"/>
  <c r="E112"/>
  <c r="C113"/>
  <c r="D113"/>
  <c r="E113"/>
  <c r="C114"/>
  <c r="D114"/>
  <c r="E114"/>
  <c r="C115"/>
  <c r="D115"/>
  <c r="E115"/>
  <c r="C116"/>
  <c r="D116"/>
  <c r="E116"/>
  <c r="C117"/>
  <c r="D117"/>
  <c r="E117"/>
  <c r="C118"/>
  <c r="D118"/>
  <c r="E118"/>
  <c r="C119"/>
  <c r="D119"/>
  <c r="E119"/>
  <c r="C120"/>
  <c r="D120"/>
  <c r="E120"/>
  <c r="C121"/>
  <c r="D121"/>
  <c r="E121"/>
  <c r="C122"/>
  <c r="D122"/>
  <c r="E122"/>
  <c r="C123"/>
  <c r="D123"/>
  <c r="E123"/>
  <c r="C124"/>
  <c r="D124"/>
  <c r="E124"/>
  <c r="C125"/>
  <c r="D125"/>
  <c r="E125"/>
  <c r="C126"/>
  <c r="D126"/>
  <c r="E126"/>
  <c r="C127"/>
  <c r="D127"/>
  <c r="E127"/>
  <c r="C128"/>
  <c r="D128"/>
  <c r="E128"/>
  <c r="C129"/>
  <c r="D129"/>
  <c r="E129"/>
  <c r="C130"/>
  <c r="D130"/>
  <c r="E130"/>
  <c r="C131"/>
  <c r="D131"/>
  <c r="E131"/>
  <c r="C132"/>
  <c r="D132"/>
  <c r="E132"/>
  <c r="C133"/>
  <c r="D133"/>
  <c r="E133"/>
  <c r="C134"/>
  <c r="D134"/>
  <c r="E134"/>
  <c r="C135"/>
  <c r="D135"/>
  <c r="E135"/>
  <c r="C136"/>
  <c r="D136"/>
  <c r="E136"/>
  <c r="C137"/>
  <c r="D137"/>
  <c r="E137"/>
  <c r="C138"/>
  <c r="D138"/>
  <c r="E138"/>
  <c r="C139"/>
  <c r="D139"/>
  <c r="E139"/>
  <c r="C140"/>
  <c r="D140"/>
  <c r="E140"/>
  <c r="C141"/>
  <c r="D141"/>
  <c r="E141"/>
  <c r="C142"/>
  <c r="D142"/>
  <c r="E142"/>
  <c r="C143"/>
  <c r="D143"/>
  <c r="E143"/>
  <c r="C144"/>
  <c r="D144"/>
  <c r="E144"/>
  <c r="C145"/>
  <c r="D145"/>
  <c r="E145"/>
  <c r="C146"/>
  <c r="D146"/>
  <c r="E146"/>
  <c r="C147"/>
  <c r="D147"/>
  <c r="E147"/>
  <c r="C148"/>
  <c r="D148"/>
  <c r="E148"/>
  <c r="C149"/>
  <c r="D149"/>
  <c r="E149"/>
  <c r="C150"/>
  <c r="D150"/>
  <c r="E150"/>
  <c r="C151"/>
  <c r="D151"/>
  <c r="E151"/>
  <c r="C152"/>
  <c r="D152"/>
  <c r="E152"/>
  <c r="C153"/>
  <c r="D153"/>
  <c r="E153"/>
  <c r="C154"/>
  <c r="D154"/>
  <c r="E154"/>
  <c r="C155"/>
  <c r="D155"/>
  <c r="E155"/>
  <c r="C156"/>
  <c r="D156"/>
  <c r="E156"/>
  <c r="C157"/>
  <c r="D157"/>
  <c r="E157"/>
  <c r="C158"/>
  <c r="D158"/>
  <c r="E158"/>
  <c r="C159"/>
  <c r="D159"/>
  <c r="E159"/>
  <c r="C160"/>
  <c r="D160"/>
  <c r="E160"/>
  <c r="C161"/>
  <c r="D161"/>
  <c r="E161"/>
  <c r="C162"/>
  <c r="D162"/>
  <c r="E162"/>
  <c r="C163"/>
  <c r="D163"/>
  <c r="E163"/>
  <c r="C164"/>
  <c r="D164"/>
  <c r="E164"/>
  <c r="C165"/>
  <c r="D165"/>
  <c r="E165"/>
  <c r="C166"/>
  <c r="D166"/>
  <c r="E166"/>
  <c r="C167"/>
  <c r="D167"/>
  <c r="E167"/>
  <c r="C168"/>
  <c r="D168"/>
  <c r="E168"/>
  <c r="C169"/>
  <c r="D169"/>
  <c r="E169"/>
  <c r="C170"/>
  <c r="D170"/>
  <c r="E170"/>
  <c r="C171"/>
  <c r="D171"/>
  <c r="E171"/>
  <c r="C172"/>
  <c r="D172"/>
  <c r="E172"/>
  <c r="C173"/>
  <c r="D173"/>
  <c r="E173"/>
  <c r="C174"/>
  <c r="D174"/>
  <c r="E174"/>
  <c r="C175"/>
  <c r="D175"/>
  <c r="E175"/>
  <c r="C176"/>
  <c r="D176"/>
  <c r="E176"/>
  <c r="C177"/>
  <c r="D177"/>
  <c r="E177"/>
  <c r="C178"/>
  <c r="D178"/>
  <c r="E178"/>
  <c r="C179"/>
  <c r="D179"/>
  <c r="E179"/>
  <c r="C180"/>
  <c r="D180"/>
  <c r="E180"/>
  <c r="C181"/>
  <c r="D181"/>
  <c r="E181"/>
  <c r="C182"/>
  <c r="D182"/>
  <c r="E182"/>
  <c r="C183"/>
  <c r="D183"/>
  <c r="E183"/>
  <c r="C184"/>
  <c r="D184"/>
  <c r="E184"/>
  <c r="C185"/>
  <c r="D185"/>
  <c r="E185"/>
  <c r="C186"/>
  <c r="D186"/>
  <c r="E186"/>
  <c r="C187"/>
  <c r="D187"/>
  <c r="E187"/>
  <c r="C188"/>
  <c r="D188"/>
  <c r="E188"/>
  <c r="C189"/>
  <c r="D189"/>
  <c r="E189"/>
  <c r="C190"/>
  <c r="D190"/>
  <c r="E190"/>
  <c r="C191"/>
  <c r="D191"/>
  <c r="E191"/>
  <c r="C192"/>
  <c r="D192"/>
  <c r="E192"/>
  <c r="C193"/>
  <c r="D193"/>
  <c r="E193"/>
  <c r="C194"/>
  <c r="D194"/>
  <c r="E194"/>
  <c r="C195"/>
  <c r="D195"/>
  <c r="E195"/>
  <c r="C196"/>
  <c r="D196"/>
  <c r="E196"/>
  <c r="C197"/>
  <c r="D197"/>
  <c r="E197"/>
  <c r="C198"/>
  <c r="D198"/>
  <c r="E198"/>
  <c r="C199"/>
  <c r="D199"/>
  <c r="E199"/>
  <c r="C200"/>
  <c r="D200"/>
  <c r="E200"/>
  <c r="C201"/>
  <c r="D201"/>
  <c r="E201"/>
  <c r="C202"/>
  <c r="D202"/>
  <c r="E202"/>
  <c r="C203"/>
  <c r="D203"/>
  <c r="E203"/>
  <c r="C204"/>
  <c r="D204"/>
  <c r="E204"/>
  <c r="C205"/>
  <c r="D205"/>
  <c r="E205"/>
  <c r="C206"/>
  <c r="D206"/>
  <c r="E206"/>
  <c r="C207"/>
  <c r="D207"/>
  <c r="E207"/>
  <c r="C208"/>
  <c r="D208"/>
  <c r="E208"/>
  <c r="C209"/>
  <c r="D209"/>
  <c r="E209"/>
  <c r="C210"/>
  <c r="D210"/>
  <c r="E210"/>
  <c r="C211"/>
  <c r="D211"/>
  <c r="E211"/>
  <c r="C212"/>
  <c r="D212"/>
  <c r="E212"/>
  <c r="C213"/>
  <c r="D213"/>
  <c r="E213"/>
  <c r="C214"/>
  <c r="D214"/>
  <c r="E214"/>
  <c r="C215"/>
  <c r="D215"/>
  <c r="E215"/>
  <c r="C216"/>
  <c r="D216"/>
  <c r="E216"/>
  <c r="C217"/>
  <c r="D217"/>
  <c r="E217"/>
  <c r="C218"/>
  <c r="D218"/>
  <c r="E218"/>
  <c r="C219"/>
  <c r="D219"/>
  <c r="E219"/>
  <c r="C220"/>
  <c r="D220"/>
  <c r="E220"/>
  <c r="C221"/>
  <c r="D221"/>
  <c r="E221"/>
  <c r="C222"/>
  <c r="D222"/>
  <c r="E222"/>
  <c r="C223"/>
  <c r="D223"/>
  <c r="E223"/>
  <c r="C224"/>
  <c r="D224"/>
  <c r="E224"/>
  <c r="C225"/>
  <c r="D225"/>
  <c r="E225"/>
  <c r="C226"/>
  <c r="D226"/>
  <c r="E226"/>
  <c r="C227"/>
  <c r="D227"/>
  <c r="E227"/>
  <c r="C228"/>
  <c r="D228"/>
  <c r="E228"/>
  <c r="C229"/>
  <c r="D229"/>
  <c r="E229"/>
  <c r="C230"/>
  <c r="D230"/>
  <c r="E230"/>
  <c r="C231"/>
  <c r="D231"/>
  <c r="E231"/>
  <c r="C232"/>
  <c r="D232"/>
  <c r="E232"/>
  <c r="C233"/>
  <c r="D233"/>
  <c r="E233"/>
  <c r="C234"/>
  <c r="D234"/>
  <c r="E234"/>
  <c r="C235"/>
  <c r="D235"/>
  <c r="E235"/>
  <c r="C236"/>
  <c r="D236"/>
  <c r="E236"/>
  <c r="C237"/>
  <c r="D237"/>
  <c r="E237"/>
  <c r="C238"/>
  <c r="D238"/>
  <c r="E238"/>
  <c r="C239"/>
  <c r="D239"/>
  <c r="E239"/>
  <c r="C240"/>
  <c r="D240"/>
  <c r="E240"/>
  <c r="C241"/>
  <c r="D241"/>
  <c r="E241"/>
  <c r="C242"/>
  <c r="D242"/>
  <c r="E242"/>
  <c r="F6"/>
  <c r="F7"/>
  <c r="F12"/>
  <c r="F13"/>
  <c r="F18"/>
  <c r="F19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A6"/>
  <c r="A7"/>
  <c r="A12"/>
  <c r="A13"/>
  <c r="A18"/>
  <c r="A19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I247" i="1"/>
  <c r="I246"/>
  <c r="I245"/>
  <c r="I244"/>
  <c r="I243"/>
  <c r="I242"/>
  <c r="I223"/>
  <c r="I222"/>
  <c r="I221"/>
  <c r="I220"/>
  <c r="I219"/>
  <c r="I218"/>
  <c r="I199"/>
  <c r="I198"/>
  <c r="I197"/>
  <c r="I196"/>
  <c r="I195"/>
  <c r="I194"/>
  <c r="I175"/>
  <c r="I174"/>
  <c r="I173"/>
  <c r="I172"/>
  <c r="I171"/>
  <c r="I170"/>
  <c r="I151"/>
  <c r="I150"/>
  <c r="I149"/>
  <c r="I148"/>
  <c r="I147"/>
  <c r="I146"/>
  <c r="I127"/>
  <c r="I126"/>
  <c r="I125"/>
  <c r="I124"/>
  <c r="I123"/>
  <c r="I122"/>
  <c r="I103"/>
  <c r="I102"/>
  <c r="I101"/>
  <c r="I100"/>
  <c r="I99"/>
  <c r="I98"/>
  <c r="I79"/>
  <c r="I78"/>
  <c r="I77"/>
  <c r="I76"/>
  <c r="I75"/>
  <c r="I74"/>
  <c r="I55"/>
  <c r="I54"/>
  <c r="I53"/>
  <c r="I52"/>
  <c r="I51"/>
  <c r="I50"/>
  <c r="I30"/>
  <c r="I31"/>
  <c r="I27"/>
  <c r="I28"/>
  <c r="I29"/>
  <c r="I26"/>
  <c r="D3"/>
  <c r="E3"/>
  <c r="C3"/>
  <c r="D2"/>
  <c r="E2"/>
  <c r="C2"/>
  <c r="C5"/>
  <c r="G10" i="7"/>
  <c r="H10"/>
  <c r="G12"/>
  <c r="H12"/>
  <c r="G14"/>
  <c r="H14"/>
  <c r="G16"/>
  <c r="H16"/>
  <c r="G18"/>
  <c r="H18"/>
  <c r="G20"/>
  <c r="H20"/>
  <c r="G22"/>
  <c r="H22"/>
  <c r="G24"/>
  <c r="H24"/>
  <c r="G26"/>
  <c r="H26"/>
  <c r="G28"/>
  <c r="H28"/>
  <c r="G30"/>
  <c r="H30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141" i="6"/>
  <c r="H141"/>
  <c r="G143"/>
  <c r="H143"/>
  <c r="G134"/>
  <c r="H134"/>
  <c r="G136"/>
  <c r="H136"/>
  <c r="G138"/>
  <c r="H138"/>
  <c r="G81"/>
  <c r="H81"/>
  <c r="G83"/>
  <c r="H83"/>
  <c r="G85"/>
  <c r="H85"/>
  <c r="G87"/>
  <c r="H87"/>
  <c r="G89"/>
  <c r="H89"/>
  <c r="G91"/>
  <c r="H91"/>
  <c r="G93"/>
  <c r="H93"/>
  <c r="G95"/>
  <c r="H95"/>
  <c r="G97"/>
  <c r="H97"/>
  <c r="G99"/>
  <c r="H99"/>
  <c r="G101"/>
  <c r="H101"/>
  <c r="G103"/>
  <c r="H103"/>
  <c r="G105"/>
  <c r="H105"/>
  <c r="G107"/>
  <c r="H107"/>
  <c r="G109"/>
  <c r="H109"/>
  <c r="G111"/>
  <c r="H111"/>
  <c r="G113"/>
  <c r="H113"/>
  <c r="G115"/>
  <c r="H115"/>
  <c r="G117"/>
  <c r="H117"/>
  <c r="G119"/>
  <c r="H119"/>
  <c r="G121"/>
  <c r="H121"/>
  <c r="G123"/>
  <c r="H123"/>
  <c r="G125"/>
  <c r="H125"/>
  <c r="G127"/>
  <c r="H127"/>
  <c r="G129"/>
  <c r="H129"/>
  <c r="G131"/>
  <c r="H131"/>
  <c r="G60"/>
  <c r="H60"/>
  <c r="G62"/>
  <c r="H62"/>
  <c r="G64"/>
  <c r="H64"/>
  <c r="G66"/>
  <c r="H66"/>
  <c r="G68"/>
  <c r="H68"/>
  <c r="G70"/>
  <c r="H70"/>
  <c r="G72"/>
  <c r="H72"/>
  <c r="G74"/>
  <c r="H74"/>
  <c r="G76"/>
  <c r="H76"/>
  <c r="G78"/>
  <c r="H78"/>
  <c r="G80"/>
  <c r="H80"/>
  <c r="G26"/>
  <c r="H26"/>
  <c r="G28"/>
  <c r="H28"/>
  <c r="G30"/>
  <c r="H30"/>
  <c r="G32"/>
  <c r="H32"/>
  <c r="G34"/>
  <c r="H34"/>
  <c r="G36"/>
  <c r="H36"/>
  <c r="G38"/>
  <c r="H38"/>
  <c r="G40"/>
  <c r="H40"/>
  <c r="G42"/>
  <c r="H42"/>
  <c r="G44"/>
  <c r="H44"/>
  <c r="G46"/>
  <c r="H46"/>
  <c r="G48"/>
  <c r="H48"/>
  <c r="G50"/>
  <c r="H50"/>
  <c r="G52"/>
  <c r="H52"/>
  <c r="G54"/>
  <c r="H54"/>
  <c r="G56"/>
  <c r="H56"/>
  <c r="G58"/>
  <c r="H58"/>
  <c r="G48" i="7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1"/>
  <c r="H11"/>
  <c r="G13"/>
  <c r="H13"/>
  <c r="G15"/>
  <c r="H15"/>
  <c r="G17"/>
  <c r="H17"/>
  <c r="G19"/>
  <c r="H19"/>
  <c r="G21"/>
  <c r="H21"/>
  <c r="G23"/>
  <c r="H23"/>
  <c r="G25"/>
  <c r="H25"/>
  <c r="G27"/>
  <c r="H27"/>
  <c r="G29"/>
  <c r="H29"/>
  <c r="G31"/>
  <c r="H31"/>
  <c r="G9"/>
  <c r="H9"/>
  <c r="G140" i="6"/>
  <c r="H140"/>
  <c r="G142"/>
  <c r="H142"/>
  <c r="G133"/>
  <c r="H133"/>
  <c r="G135"/>
  <c r="H135"/>
  <c r="G137"/>
  <c r="H137"/>
  <c r="G139"/>
  <c r="H139"/>
  <c r="G82"/>
  <c r="H82"/>
  <c r="G84"/>
  <c r="H84"/>
  <c r="G86"/>
  <c r="H86"/>
  <c r="G88"/>
  <c r="H88"/>
  <c r="G90"/>
  <c r="H90"/>
  <c r="G92"/>
  <c r="H92"/>
  <c r="G94"/>
  <c r="H94"/>
  <c r="G96"/>
  <c r="H96"/>
  <c r="G98"/>
  <c r="H98"/>
  <c r="G100"/>
  <c r="H100"/>
  <c r="G102"/>
  <c r="H102"/>
  <c r="G104"/>
  <c r="H104"/>
  <c r="G106"/>
  <c r="H106"/>
  <c r="G108"/>
  <c r="H108"/>
  <c r="G110"/>
  <c r="H110"/>
  <c r="G112"/>
  <c r="H112"/>
  <c r="G114"/>
  <c r="H114"/>
  <c r="G116"/>
  <c r="H116"/>
  <c r="G118"/>
  <c r="H118"/>
  <c r="G120"/>
  <c r="H120"/>
  <c r="G122"/>
  <c r="H122"/>
  <c r="G124"/>
  <c r="H124"/>
  <c r="G126"/>
  <c r="H126"/>
  <c r="G128"/>
  <c r="H128"/>
  <c r="G130"/>
  <c r="H130"/>
  <c r="G132"/>
  <c r="H132"/>
  <c r="G61"/>
  <c r="H61"/>
  <c r="G63"/>
  <c r="H63"/>
  <c r="G65"/>
  <c r="H65"/>
  <c r="G67"/>
  <c r="H67"/>
  <c r="G69"/>
  <c r="H69"/>
  <c r="G71"/>
  <c r="H71"/>
  <c r="G73"/>
  <c r="H73"/>
  <c r="G75"/>
  <c r="H75"/>
  <c r="G77"/>
  <c r="H77"/>
  <c r="G79"/>
  <c r="H79"/>
  <c r="G25"/>
  <c r="H25"/>
  <c r="G27"/>
  <c r="H27"/>
  <c r="G29"/>
  <c r="H29"/>
  <c r="G31"/>
  <c r="H31"/>
  <c r="G33"/>
  <c r="H33"/>
  <c r="G35"/>
  <c r="H35"/>
  <c r="G37"/>
  <c r="H37"/>
  <c r="G39"/>
  <c r="H39"/>
  <c r="G41"/>
  <c r="H41"/>
  <c r="G43"/>
  <c r="H43"/>
  <c r="G45"/>
  <c r="H45"/>
  <c r="G47"/>
  <c r="H47"/>
  <c r="G49"/>
  <c r="H49"/>
  <c r="G51"/>
  <c r="H51"/>
  <c r="G53"/>
  <c r="H53"/>
  <c r="G55"/>
  <c r="H55"/>
  <c r="G57"/>
  <c r="H57"/>
  <c r="G59"/>
  <c r="H59"/>
  <c r="G24"/>
  <c r="H24"/>
  <c r="F4" i="1"/>
  <c r="G4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246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205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69"/>
  <c r="G65"/>
  <c r="G61"/>
  <c r="G57"/>
  <c r="G53"/>
  <c r="G49"/>
  <c r="G45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1"/>
  <c r="G67"/>
  <c r="G63"/>
  <c r="G59"/>
  <c r="G55"/>
  <c r="G51"/>
  <c r="G47"/>
  <c r="F2"/>
  <c r="G2"/>
  <c r="F3"/>
  <c r="G3"/>
  <c r="E5"/>
  <c r="G8"/>
  <c r="J59" i="6"/>
  <c r="I59"/>
  <c r="J55"/>
  <c r="I55"/>
  <c r="I51"/>
  <c r="J51"/>
  <c r="I47"/>
  <c r="J47"/>
  <c r="J43"/>
  <c r="I43"/>
  <c r="I39"/>
  <c r="J39"/>
  <c r="J35"/>
  <c r="I35"/>
  <c r="I31"/>
  <c r="J31"/>
  <c r="I27"/>
  <c r="J27"/>
  <c r="I79"/>
  <c r="J79"/>
  <c r="I75"/>
  <c r="J75"/>
  <c r="I71"/>
  <c r="J71"/>
  <c r="I67"/>
  <c r="J67"/>
  <c r="I63"/>
  <c r="J63"/>
  <c r="J132"/>
  <c r="I132"/>
  <c r="I128"/>
  <c r="J128"/>
  <c r="I124"/>
  <c r="J124"/>
  <c r="J120"/>
  <c r="I120"/>
  <c r="I116"/>
  <c r="J116"/>
  <c r="J112"/>
  <c r="I112"/>
  <c r="J108"/>
  <c r="I108"/>
  <c r="I104"/>
  <c r="J104"/>
  <c r="I100"/>
  <c r="J100"/>
  <c r="I96"/>
  <c r="J96"/>
  <c r="I92"/>
  <c r="J92"/>
  <c r="I88"/>
  <c r="J88"/>
  <c r="I84"/>
  <c r="J84"/>
  <c r="J139"/>
  <c r="I139"/>
  <c r="J135"/>
  <c r="I135"/>
  <c r="J142"/>
  <c r="I142"/>
  <c r="I9" i="7"/>
  <c r="J9"/>
  <c r="I29"/>
  <c r="J29"/>
  <c r="I25"/>
  <c r="J25"/>
  <c r="I21"/>
  <c r="J21"/>
  <c r="I17"/>
  <c r="J17"/>
  <c r="I13"/>
  <c r="J13"/>
  <c r="I128"/>
  <c r="J128"/>
  <c r="I126"/>
  <c r="J126"/>
  <c r="I124"/>
  <c r="J124"/>
  <c r="I122"/>
  <c r="J122"/>
  <c r="I120"/>
  <c r="J120"/>
  <c r="I118"/>
  <c r="J118"/>
  <c r="I116"/>
  <c r="J116"/>
  <c r="I114"/>
  <c r="J114"/>
  <c r="I112"/>
  <c r="J112"/>
  <c r="I110"/>
  <c r="J110"/>
  <c r="I108"/>
  <c r="J108"/>
  <c r="I106"/>
  <c r="J106"/>
  <c r="I104"/>
  <c r="J104"/>
  <c r="I102"/>
  <c r="J102"/>
  <c r="I100"/>
  <c r="J100"/>
  <c r="I98"/>
  <c r="J98"/>
  <c r="I96"/>
  <c r="J96"/>
  <c r="I94"/>
  <c r="J94"/>
  <c r="I92"/>
  <c r="J92"/>
  <c r="I90"/>
  <c r="J90"/>
  <c r="I88"/>
  <c r="J88"/>
  <c r="I86"/>
  <c r="J86"/>
  <c r="I84"/>
  <c r="J84"/>
  <c r="I82"/>
  <c r="J82"/>
  <c r="I80"/>
  <c r="J80"/>
  <c r="I78"/>
  <c r="J78"/>
  <c r="I76"/>
  <c r="J76"/>
  <c r="I74"/>
  <c r="J74"/>
  <c r="I72"/>
  <c r="J72"/>
  <c r="I70"/>
  <c r="J70"/>
  <c r="I68"/>
  <c r="J68"/>
  <c r="I66"/>
  <c r="J66"/>
  <c r="I64"/>
  <c r="J64"/>
  <c r="I62"/>
  <c r="J62"/>
  <c r="I60"/>
  <c r="J60"/>
  <c r="I58"/>
  <c r="J58"/>
  <c r="I56"/>
  <c r="J56"/>
  <c r="I54"/>
  <c r="J54"/>
  <c r="I52"/>
  <c r="J52"/>
  <c r="I50"/>
  <c r="J50"/>
  <c r="I48"/>
  <c r="J48"/>
  <c r="J56" i="6"/>
  <c r="I56"/>
  <c r="I52"/>
  <c r="J52"/>
  <c r="J48"/>
  <c r="I48"/>
  <c r="I44"/>
  <c r="J44"/>
  <c r="I40"/>
  <c r="J40"/>
  <c r="I36"/>
  <c r="J36"/>
  <c r="J32"/>
  <c r="I32"/>
  <c r="J28"/>
  <c r="I28"/>
  <c r="J80"/>
  <c r="I80"/>
  <c r="I76"/>
  <c r="J76"/>
  <c r="I72"/>
  <c r="J72"/>
  <c r="I68"/>
  <c r="J68"/>
  <c r="J64"/>
  <c r="I64"/>
  <c r="I60"/>
  <c r="J60"/>
  <c r="I129"/>
  <c r="J129"/>
  <c r="J125"/>
  <c r="I125"/>
  <c r="I121"/>
  <c r="J121"/>
  <c r="I117"/>
  <c r="J117"/>
  <c r="I113"/>
  <c r="J113"/>
  <c r="I109"/>
  <c r="J109"/>
  <c r="I105"/>
  <c r="J105"/>
  <c r="J101"/>
  <c r="I101"/>
  <c r="I97"/>
  <c r="J97"/>
  <c r="I93"/>
  <c r="J93"/>
  <c r="I89"/>
  <c r="J89"/>
  <c r="J85"/>
  <c r="I85"/>
  <c r="I81"/>
  <c r="J81"/>
  <c r="I136"/>
  <c r="J136"/>
  <c r="J143"/>
  <c r="I143"/>
  <c r="I47" i="7"/>
  <c r="J47"/>
  <c r="I45"/>
  <c r="J45"/>
  <c r="I43"/>
  <c r="J43"/>
  <c r="I41"/>
  <c r="J41"/>
  <c r="I39"/>
  <c r="J39"/>
  <c r="I37"/>
  <c r="J37"/>
  <c r="I35"/>
  <c r="J35"/>
  <c r="I33"/>
  <c r="J33"/>
  <c r="I30"/>
  <c r="J30"/>
  <c r="I26"/>
  <c r="J26"/>
  <c r="I22"/>
  <c r="J22"/>
  <c r="I18"/>
  <c r="J18"/>
  <c r="I14"/>
  <c r="J14"/>
  <c r="I10"/>
  <c r="J10"/>
  <c r="J57" i="6"/>
  <c r="I57"/>
  <c r="J53"/>
  <c r="I53"/>
  <c r="J49"/>
  <c r="I49"/>
  <c r="J45"/>
  <c r="I45"/>
  <c r="J41"/>
  <c r="I41"/>
  <c r="I37"/>
  <c r="J37"/>
  <c r="I33"/>
  <c r="J33"/>
  <c r="J29"/>
  <c r="I29"/>
  <c r="I25"/>
  <c r="J25"/>
  <c r="I77"/>
  <c r="J77"/>
  <c r="J73"/>
  <c r="I73"/>
  <c r="J69"/>
  <c r="I69"/>
  <c r="I65"/>
  <c r="J65"/>
  <c r="I61"/>
  <c r="J61"/>
  <c r="I130"/>
  <c r="J130"/>
  <c r="J126"/>
  <c r="I126"/>
  <c r="I122"/>
  <c r="J122"/>
  <c r="I118"/>
  <c r="J118"/>
  <c r="I114"/>
  <c r="J114"/>
  <c r="I110"/>
  <c r="J110"/>
  <c r="J106"/>
  <c r="I106"/>
  <c r="I102"/>
  <c r="J102"/>
  <c r="I98"/>
  <c r="J98"/>
  <c r="I94"/>
  <c r="J94"/>
  <c r="I90"/>
  <c r="J90"/>
  <c r="I86"/>
  <c r="J86"/>
  <c r="I82"/>
  <c r="J82"/>
  <c r="I137"/>
  <c r="J137"/>
  <c r="I133"/>
  <c r="J133"/>
  <c r="I140"/>
  <c r="J140"/>
  <c r="I31" i="7"/>
  <c r="J31"/>
  <c r="I27"/>
  <c r="J27"/>
  <c r="I23"/>
  <c r="J23"/>
  <c r="I19"/>
  <c r="J19"/>
  <c r="I15"/>
  <c r="J15"/>
  <c r="I11"/>
  <c r="J11"/>
  <c r="I127"/>
  <c r="J127"/>
  <c r="I125"/>
  <c r="J125"/>
  <c r="I123"/>
  <c r="J123"/>
  <c r="I121"/>
  <c r="J121"/>
  <c r="I119"/>
  <c r="J119"/>
  <c r="I117"/>
  <c r="J117"/>
  <c r="I115"/>
  <c r="J115"/>
  <c r="I113"/>
  <c r="J113"/>
  <c r="I111"/>
  <c r="J111"/>
  <c r="I109"/>
  <c r="J109"/>
  <c r="I107"/>
  <c r="J107"/>
  <c r="I105"/>
  <c r="J105"/>
  <c r="I103"/>
  <c r="J103"/>
  <c r="I101"/>
  <c r="J101"/>
  <c r="I99"/>
  <c r="J99"/>
  <c r="I97"/>
  <c r="J97"/>
  <c r="I95"/>
  <c r="J95"/>
  <c r="I93"/>
  <c r="J93"/>
  <c r="I91"/>
  <c r="J91"/>
  <c r="I89"/>
  <c r="J89"/>
  <c r="I87"/>
  <c r="J87"/>
  <c r="I85"/>
  <c r="J85"/>
  <c r="I83"/>
  <c r="J83"/>
  <c r="I81"/>
  <c r="J81"/>
  <c r="I79"/>
  <c r="J79"/>
  <c r="I77"/>
  <c r="J77"/>
  <c r="I75"/>
  <c r="J75"/>
  <c r="I73"/>
  <c r="J73"/>
  <c r="I71"/>
  <c r="J71"/>
  <c r="I69"/>
  <c r="J69"/>
  <c r="I67"/>
  <c r="J67"/>
  <c r="I65"/>
  <c r="J65"/>
  <c r="I63"/>
  <c r="J63"/>
  <c r="I61"/>
  <c r="J61"/>
  <c r="I59"/>
  <c r="J59"/>
  <c r="I57"/>
  <c r="J57"/>
  <c r="I55"/>
  <c r="J55"/>
  <c r="I53"/>
  <c r="J53"/>
  <c r="I51"/>
  <c r="J51"/>
  <c r="I49"/>
  <c r="J49"/>
  <c r="I58" i="6"/>
  <c r="J58"/>
  <c r="J54"/>
  <c r="I54"/>
  <c r="J50"/>
  <c r="I50"/>
  <c r="I46"/>
  <c r="J46"/>
  <c r="I42"/>
  <c r="J42"/>
  <c r="J38"/>
  <c r="I38"/>
  <c r="J34"/>
  <c r="I34"/>
  <c r="I30"/>
  <c r="J30"/>
  <c r="J26"/>
  <c r="I26"/>
  <c r="J78"/>
  <c r="I78"/>
  <c r="I74"/>
  <c r="J74"/>
  <c r="J70"/>
  <c r="I70"/>
  <c r="I66"/>
  <c r="J66"/>
  <c r="I62"/>
  <c r="J62"/>
  <c r="I131"/>
  <c r="J131"/>
  <c r="I127"/>
  <c r="J127"/>
  <c r="I123"/>
  <c r="J123"/>
  <c r="J119"/>
  <c r="I119"/>
  <c r="I115"/>
  <c r="J115"/>
  <c r="I111"/>
  <c r="J111"/>
  <c r="J107"/>
  <c r="I107"/>
  <c r="I103"/>
  <c r="J103"/>
  <c r="J99"/>
  <c r="I99"/>
  <c r="I95"/>
  <c r="J95"/>
  <c r="I91"/>
  <c r="J91"/>
  <c r="J87"/>
  <c r="I87"/>
  <c r="I83"/>
  <c r="J83"/>
  <c r="J138"/>
  <c r="I138"/>
  <c r="I134"/>
  <c r="J134"/>
  <c r="I141"/>
  <c r="J141"/>
  <c r="I46" i="7"/>
  <c r="J46"/>
  <c r="I44"/>
  <c r="J44"/>
  <c r="I42"/>
  <c r="J42"/>
  <c r="I40"/>
  <c r="J40"/>
  <c r="I38"/>
  <c r="J38"/>
  <c r="I36"/>
  <c r="J36"/>
  <c r="I34"/>
  <c r="J34"/>
  <c r="I32"/>
  <c r="J32"/>
  <c r="I28"/>
  <c r="J28"/>
  <c r="I24"/>
  <c r="J24"/>
  <c r="I20"/>
  <c r="J20"/>
  <c r="I16"/>
  <c r="J16"/>
  <c r="I12"/>
  <c r="J12"/>
  <c r="I24" i="6"/>
  <c r="J24"/>
  <c r="K59" i="1"/>
  <c r="E31" i="8"/>
  <c r="G54" i="3"/>
  <c r="K74" i="1"/>
  <c r="G36" i="5"/>
  <c r="G69" i="3"/>
  <c r="K78" i="1"/>
  <c r="E41" i="8"/>
  <c r="G73" i="3"/>
  <c r="K86" i="1"/>
  <c r="G42" i="5"/>
  <c r="G81" i="3"/>
  <c r="K94" i="1"/>
  <c r="G47" i="5"/>
  <c r="G89" i="3"/>
  <c r="K102" i="1"/>
  <c r="E53" i="8"/>
  <c r="G97" i="3"/>
  <c r="K110" i="1"/>
  <c r="G54" i="5"/>
  <c r="G105" i="3"/>
  <c r="K118" i="1"/>
  <c r="G59" i="5"/>
  <c r="G113" i="3"/>
  <c r="K126" i="1"/>
  <c r="E65" i="8"/>
  <c r="G121" i="3"/>
  <c r="K134" i="1"/>
  <c r="G66" i="5"/>
  <c r="G129" i="3"/>
  <c r="K8" i="1"/>
  <c r="G3" i="5"/>
  <c r="G3" i="3"/>
  <c r="K47" i="1"/>
  <c r="G42" i="3"/>
  <c r="K55" i="1"/>
  <c r="E30" i="8"/>
  <c r="G50" i="3"/>
  <c r="K63" i="1"/>
  <c r="G31" i="5"/>
  <c r="G58" i="3"/>
  <c r="K71" i="1"/>
  <c r="E37" i="8"/>
  <c r="G66" i="3"/>
  <c r="K76" i="1"/>
  <c r="G38" i="5"/>
  <c r="G71" i="3"/>
  <c r="K80" i="1"/>
  <c r="G39" i="5"/>
  <c r="G75" i="3"/>
  <c r="K84" i="1"/>
  <c r="E44" i="8"/>
  <c r="G79" i="3"/>
  <c r="K88" i="1"/>
  <c r="G44" i="5"/>
  <c r="G83" i="3"/>
  <c r="K92" i="1"/>
  <c r="G45" i="5"/>
  <c r="G87" i="3"/>
  <c r="K96" i="1"/>
  <c r="E50" i="8"/>
  <c r="G91" i="3"/>
  <c r="K100" i="1"/>
  <c r="G50" i="5"/>
  <c r="G95" i="3"/>
  <c r="K104" i="1"/>
  <c r="G51" i="5"/>
  <c r="G99" i="3"/>
  <c r="K108" i="1"/>
  <c r="E56" i="8"/>
  <c r="G103" i="3"/>
  <c r="K112" i="1"/>
  <c r="G56" i="5"/>
  <c r="G107" i="3"/>
  <c r="K116" i="1"/>
  <c r="G57" i="5"/>
  <c r="G111" i="3"/>
  <c r="K120" i="1"/>
  <c r="E62" i="8"/>
  <c r="G115" i="3"/>
  <c r="K124" i="1"/>
  <c r="G62" i="5"/>
  <c r="G119" i="3"/>
  <c r="K128" i="1"/>
  <c r="G63" i="5"/>
  <c r="G123" i="3"/>
  <c r="K132" i="1"/>
  <c r="E68" i="8"/>
  <c r="G127" i="3"/>
  <c r="K136" i="1"/>
  <c r="G68" i="5"/>
  <c r="G131" i="3"/>
  <c r="K140" i="1"/>
  <c r="G69" i="5"/>
  <c r="G135" i="3"/>
  <c r="K144" i="1"/>
  <c r="E74" i="8"/>
  <c r="G139" i="3"/>
  <c r="K148" i="1"/>
  <c r="G74" i="5"/>
  <c r="G143" i="3"/>
  <c r="K152" i="1"/>
  <c r="G75" i="5"/>
  <c r="G147" i="3"/>
  <c r="K156" i="1"/>
  <c r="E80" i="8"/>
  <c r="G151" i="3"/>
  <c r="K160" i="1"/>
  <c r="G80" i="5"/>
  <c r="G155" i="3"/>
  <c r="K164" i="1"/>
  <c r="G81" i="5"/>
  <c r="G159" i="3"/>
  <c r="K168" i="1"/>
  <c r="E86" i="8"/>
  <c r="G163" i="3"/>
  <c r="K172" i="1"/>
  <c r="G86" i="5"/>
  <c r="G167" i="3"/>
  <c r="K176" i="1"/>
  <c r="G87" i="5"/>
  <c r="G171" i="3"/>
  <c r="K180" i="1"/>
  <c r="E92" i="8"/>
  <c r="G175" i="3"/>
  <c r="K184" i="1"/>
  <c r="G92" i="5"/>
  <c r="G179" i="3"/>
  <c r="K188" i="1"/>
  <c r="G93" i="5"/>
  <c r="G183" i="3"/>
  <c r="K192" i="1"/>
  <c r="E98" i="8"/>
  <c r="G187" i="3"/>
  <c r="K196" i="1"/>
  <c r="G98" i="5"/>
  <c r="G191" i="3"/>
  <c r="K200" i="1"/>
  <c r="G99" i="5"/>
  <c r="G195" i="3"/>
  <c r="K204" i="1"/>
  <c r="E104" i="8"/>
  <c r="G199" i="3"/>
  <c r="K208" i="1"/>
  <c r="G104" i="5"/>
  <c r="G203" i="3"/>
  <c r="K212" i="1"/>
  <c r="G105" i="5"/>
  <c r="G207" i="3"/>
  <c r="K216" i="1"/>
  <c r="E110" i="8"/>
  <c r="G211" i="3"/>
  <c r="K220" i="1"/>
  <c r="G110" i="5"/>
  <c r="G215" i="3"/>
  <c r="K224" i="1"/>
  <c r="G111" i="5"/>
  <c r="G219" i="3"/>
  <c r="K228" i="1"/>
  <c r="E116" i="8"/>
  <c r="G223" i="3"/>
  <c r="K232" i="1"/>
  <c r="G116" i="5"/>
  <c r="G227" i="3"/>
  <c r="K236" i="1"/>
  <c r="G117" i="5"/>
  <c r="G231" i="3"/>
  <c r="K240" i="1"/>
  <c r="E122" i="8"/>
  <c r="G235" i="3"/>
  <c r="K244" i="1"/>
  <c r="G122" i="5"/>
  <c r="G239" i="3"/>
  <c r="K49" i="1"/>
  <c r="E27" i="8"/>
  <c r="G44" i="3"/>
  <c r="K57" i="1"/>
  <c r="G28" i="5"/>
  <c r="G52" i="3"/>
  <c r="K65" i="1"/>
  <c r="E34" i="8"/>
  <c r="G60" i="3"/>
  <c r="K73" i="1"/>
  <c r="E39" i="8"/>
  <c r="G68" i="3"/>
  <c r="K77" i="1"/>
  <c r="E40" i="8"/>
  <c r="G72" i="3"/>
  <c r="K81" i="1"/>
  <c r="G40" i="5"/>
  <c r="G76" i="3"/>
  <c r="K85" i="1"/>
  <c r="E45" i="8"/>
  <c r="G80" i="3"/>
  <c r="K89" i="1"/>
  <c r="E46" i="8"/>
  <c r="G84" i="3"/>
  <c r="K93" i="1"/>
  <c r="G46" i="5"/>
  <c r="G88" i="3"/>
  <c r="K97" i="1"/>
  <c r="E51" i="8"/>
  <c r="G92" i="3"/>
  <c r="K101" i="1"/>
  <c r="E52" i="8"/>
  <c r="G96" i="3"/>
  <c r="K105" i="1"/>
  <c r="G52" i="5"/>
  <c r="G100" i="3"/>
  <c r="K109" i="1"/>
  <c r="E57" i="8"/>
  <c r="G104" i="3"/>
  <c r="K113" i="1"/>
  <c r="E58" i="8"/>
  <c r="G108" i="3"/>
  <c r="K117" i="1"/>
  <c r="G58" i="5"/>
  <c r="G112" i="3"/>
  <c r="K121" i="1"/>
  <c r="E63" i="8"/>
  <c r="G116" i="3"/>
  <c r="K125" i="1"/>
  <c r="E64" i="8"/>
  <c r="G120" i="3"/>
  <c r="K129" i="1"/>
  <c r="G64" i="5"/>
  <c r="G124" i="3"/>
  <c r="K133" i="1"/>
  <c r="E69" i="8"/>
  <c r="G128" i="3"/>
  <c r="K137" i="1"/>
  <c r="E70" i="8"/>
  <c r="G132" i="3"/>
  <c r="K141" i="1"/>
  <c r="G70" i="5"/>
  <c r="G136" i="3"/>
  <c r="K145" i="1"/>
  <c r="E75" i="8"/>
  <c r="G140" i="3"/>
  <c r="K149" i="1"/>
  <c r="E76" i="8"/>
  <c r="G144" i="3"/>
  <c r="K153" i="1"/>
  <c r="G76" i="5"/>
  <c r="G148" i="3"/>
  <c r="K157" i="1"/>
  <c r="E81" i="8"/>
  <c r="G152" i="3"/>
  <c r="K161" i="1"/>
  <c r="E82" i="8"/>
  <c r="G156" i="3"/>
  <c r="K165" i="1"/>
  <c r="G82" i="5"/>
  <c r="G160" i="3"/>
  <c r="K169" i="1"/>
  <c r="E87" i="8"/>
  <c r="G164" i="3"/>
  <c r="K173" i="1"/>
  <c r="E88" i="8"/>
  <c r="G168" i="3"/>
  <c r="K177" i="1"/>
  <c r="G88" i="5"/>
  <c r="G172" i="3"/>
  <c r="K181" i="1"/>
  <c r="E93" i="8"/>
  <c r="G176" i="3"/>
  <c r="K185" i="1"/>
  <c r="E94" i="8"/>
  <c r="G180" i="3"/>
  <c r="K189" i="1"/>
  <c r="G94" i="5"/>
  <c r="G184" i="3"/>
  <c r="K193" i="1"/>
  <c r="E99" i="8"/>
  <c r="G188" i="3"/>
  <c r="K197" i="1"/>
  <c r="E100" i="8"/>
  <c r="G192" i="3"/>
  <c r="K201" i="1"/>
  <c r="G100" i="5"/>
  <c r="G196" i="3"/>
  <c r="K205" i="1"/>
  <c r="E105" i="8"/>
  <c r="G200" i="3"/>
  <c r="K209" i="1"/>
  <c r="E106" i="8"/>
  <c r="G204" i="3"/>
  <c r="K213" i="1"/>
  <c r="G106" i="5"/>
  <c r="G208" i="3"/>
  <c r="K217" i="1"/>
  <c r="E111" i="8"/>
  <c r="G212" i="3"/>
  <c r="K221" i="1"/>
  <c r="E112" i="8"/>
  <c r="G216" i="3"/>
  <c r="K225" i="1"/>
  <c r="G112" i="5"/>
  <c r="G220" i="3"/>
  <c r="K229" i="1"/>
  <c r="E117" i="8"/>
  <c r="G224" i="3"/>
  <c r="K233" i="1"/>
  <c r="E118" i="8"/>
  <c r="G228" i="3"/>
  <c r="K237" i="1"/>
  <c r="G118" i="5"/>
  <c r="G232" i="3"/>
  <c r="K241" i="1"/>
  <c r="E123" i="8"/>
  <c r="G236" i="3"/>
  <c r="K245" i="1"/>
  <c r="G240" i="3"/>
  <c r="K246" i="1"/>
  <c r="G241" i="3"/>
  <c r="K41" i="1"/>
  <c r="G36" i="3"/>
  <c r="K37" i="1"/>
  <c r="E21" i="8"/>
  <c r="G32" i="3"/>
  <c r="K33" i="1"/>
  <c r="G16" i="5"/>
  <c r="G28" i="3"/>
  <c r="K29" i="1"/>
  <c r="G24" i="3"/>
  <c r="K25" i="1"/>
  <c r="E15" i="8"/>
  <c r="G20" i="3"/>
  <c r="K21" i="1"/>
  <c r="G16" i="3"/>
  <c r="G10" i="5"/>
  <c r="K17" i="1"/>
  <c r="G12" i="3"/>
  <c r="K13" i="1"/>
  <c r="E9" i="8"/>
  <c r="G8" i="3"/>
  <c r="K9" i="1"/>
  <c r="G4" i="3"/>
  <c r="G4" i="5"/>
  <c r="K70" i="1"/>
  <c r="G35" i="5"/>
  <c r="G65" i="3"/>
  <c r="K66" i="1"/>
  <c r="E35" i="8"/>
  <c r="G61" i="3"/>
  <c r="K62" i="1"/>
  <c r="G30" i="5"/>
  <c r="G57" i="3"/>
  <c r="K58" i="1"/>
  <c r="G29" i="5"/>
  <c r="G53" i="3"/>
  <c r="K54" i="1"/>
  <c r="E29" i="8"/>
  <c r="G49" i="3"/>
  <c r="K50" i="1"/>
  <c r="G24" i="5"/>
  <c r="G45" i="3"/>
  <c r="K46" i="1"/>
  <c r="G23" i="5"/>
  <c r="G41" i="3"/>
  <c r="K42" i="1"/>
  <c r="E23" i="8"/>
  <c r="G37" i="3"/>
  <c r="K38" i="1"/>
  <c r="G18" i="5"/>
  <c r="G33" i="3"/>
  <c r="K34" i="1"/>
  <c r="G17" i="5"/>
  <c r="G29" i="3"/>
  <c r="K30" i="1"/>
  <c r="E17" i="8"/>
  <c r="G25" i="3"/>
  <c r="K26" i="1"/>
  <c r="G21" i="3"/>
  <c r="G12" i="5"/>
  <c r="K22" i="1"/>
  <c r="G17" i="3"/>
  <c r="G11" i="5"/>
  <c r="K18" i="1"/>
  <c r="E11" i="8"/>
  <c r="G13" i="3"/>
  <c r="K14" i="1"/>
  <c r="G9" i="3"/>
  <c r="G6" i="5"/>
  <c r="K10" i="1"/>
  <c r="G5" i="3"/>
  <c r="G5" i="5"/>
  <c r="K51" i="1"/>
  <c r="G25" i="5"/>
  <c r="G46" i="3"/>
  <c r="K67" i="1"/>
  <c r="E36" i="8"/>
  <c r="G62" i="3"/>
  <c r="K82" i="1"/>
  <c r="G41" i="5"/>
  <c r="G77" i="3"/>
  <c r="K90" i="1"/>
  <c r="E47" i="8"/>
  <c r="G85" i="3"/>
  <c r="K98" i="1"/>
  <c r="G48" i="5"/>
  <c r="G93" i="3"/>
  <c r="K106" i="1"/>
  <c r="G53" i="5"/>
  <c r="G101" i="3"/>
  <c r="K114" i="1"/>
  <c r="E59" i="8"/>
  <c r="G109" i="3"/>
  <c r="K122" i="1"/>
  <c r="G60" i="5"/>
  <c r="G117" i="3"/>
  <c r="K130" i="1"/>
  <c r="G65" i="5"/>
  <c r="G125" i="3"/>
  <c r="K138" i="1"/>
  <c r="E71" i="8"/>
  <c r="G133" i="3"/>
  <c r="K142" i="1"/>
  <c r="G71" i="5"/>
  <c r="G137" i="3"/>
  <c r="K146" i="1"/>
  <c r="G72" i="5"/>
  <c r="G141" i="3"/>
  <c r="K150" i="1"/>
  <c r="E77" i="8"/>
  <c r="G145" i="3"/>
  <c r="K154" i="1"/>
  <c r="G77" i="5"/>
  <c r="G149" i="3"/>
  <c r="K158" i="1"/>
  <c r="G78" i="5"/>
  <c r="G153" i="3"/>
  <c r="K162" i="1"/>
  <c r="E83" i="8"/>
  <c r="G157" i="3"/>
  <c r="K166" i="1"/>
  <c r="G83" i="5"/>
  <c r="G161" i="3"/>
  <c r="K170" i="1"/>
  <c r="G84" i="5"/>
  <c r="G165" i="3"/>
  <c r="K174" i="1"/>
  <c r="E89" i="8"/>
  <c r="G169" i="3"/>
  <c r="K178" i="1"/>
  <c r="G89" i="5"/>
  <c r="G173" i="3"/>
  <c r="K182" i="1"/>
  <c r="G90" i="5"/>
  <c r="G177" i="3"/>
  <c r="K186" i="1"/>
  <c r="E95" i="8"/>
  <c r="G181" i="3"/>
  <c r="K190" i="1"/>
  <c r="G95" i="5"/>
  <c r="G185" i="3"/>
  <c r="K194" i="1"/>
  <c r="G96" i="5"/>
  <c r="G189" i="3"/>
  <c r="K198" i="1"/>
  <c r="E101" i="8"/>
  <c r="G193" i="3"/>
  <c r="K202" i="1"/>
  <c r="G101" i="5"/>
  <c r="G197" i="3"/>
  <c r="K206" i="1"/>
  <c r="G102" i="5"/>
  <c r="G201" i="3"/>
  <c r="K210" i="1"/>
  <c r="E107" i="8"/>
  <c r="G205" i="3"/>
  <c r="K214" i="1"/>
  <c r="G107" i="5"/>
  <c r="G209" i="3"/>
  <c r="K218" i="1"/>
  <c r="G108" i="5"/>
  <c r="G213" i="3"/>
  <c r="K222" i="1"/>
  <c r="E113" i="8"/>
  <c r="G217" i="3"/>
  <c r="K226" i="1"/>
  <c r="G113" i="5"/>
  <c r="G221" i="3"/>
  <c r="K230" i="1"/>
  <c r="G114" i="5"/>
  <c r="G225" i="3"/>
  <c r="K234" i="1"/>
  <c r="E119" i="8"/>
  <c r="G229" i="3"/>
  <c r="K238" i="1"/>
  <c r="G119" i="5"/>
  <c r="G233" i="3"/>
  <c r="K242" i="1"/>
  <c r="G120" i="5"/>
  <c r="G237" i="3"/>
  <c r="K45" i="1"/>
  <c r="G22" i="5"/>
  <c r="G40" i="3"/>
  <c r="K53" i="1"/>
  <c r="G48" i="3"/>
  <c r="K61" i="1"/>
  <c r="E33" i="8"/>
  <c r="G56" i="3"/>
  <c r="K69" i="1"/>
  <c r="G34" i="5"/>
  <c r="G64" i="3"/>
  <c r="K75" i="1"/>
  <c r="G37" i="5"/>
  <c r="G70" i="3"/>
  <c r="K79" i="1"/>
  <c r="E42" i="8"/>
  <c r="G74" i="3"/>
  <c r="K83" i="1"/>
  <c r="E43" i="8"/>
  <c r="G78" i="3"/>
  <c r="K87" i="1"/>
  <c r="G43" i="5"/>
  <c r="G82" i="3"/>
  <c r="K91" i="1"/>
  <c r="E48" i="8"/>
  <c r="G86" i="3"/>
  <c r="K95" i="1"/>
  <c r="E49" i="8"/>
  <c r="G90" i="3"/>
  <c r="K99" i="1"/>
  <c r="G49" i="5"/>
  <c r="G94" i="3"/>
  <c r="K103" i="1"/>
  <c r="E54" i="8"/>
  <c r="G98" i="3"/>
  <c r="K107" i="1"/>
  <c r="E55" i="8"/>
  <c r="G102" i="3"/>
  <c r="K111" i="1"/>
  <c r="G55" i="5"/>
  <c r="G106" i="3"/>
  <c r="K115" i="1"/>
  <c r="E60" i="8"/>
  <c r="G110" i="3"/>
  <c r="K119" i="1"/>
  <c r="E61" i="8"/>
  <c r="G114" i="3"/>
  <c r="K123" i="1"/>
  <c r="G61" i="5"/>
  <c r="G118" i="3"/>
  <c r="K127" i="1"/>
  <c r="E66" i="8"/>
  <c r="G122" i="3"/>
  <c r="K131" i="1"/>
  <c r="E67" i="8"/>
  <c r="G126" i="3"/>
  <c r="K135" i="1"/>
  <c r="G67" i="5"/>
  <c r="G130" i="3"/>
  <c r="K139" i="1"/>
  <c r="E72" i="8"/>
  <c r="G134" i="3"/>
  <c r="K143" i="1"/>
  <c r="E73" i="8"/>
  <c r="G138" i="3"/>
  <c r="K147" i="1"/>
  <c r="G73" i="5"/>
  <c r="G142" i="3"/>
  <c r="K151" i="1"/>
  <c r="E78" i="8"/>
  <c r="G146" i="3"/>
  <c r="K155" i="1"/>
  <c r="E79" i="8"/>
  <c r="G150" i="3"/>
  <c r="K159" i="1"/>
  <c r="G79" i="5"/>
  <c r="G154" i="3"/>
  <c r="K163" i="1"/>
  <c r="E84" i="8"/>
  <c r="G158" i="3"/>
  <c r="K167" i="1"/>
  <c r="E85" i="8"/>
  <c r="G162" i="3"/>
  <c r="K171" i="1"/>
  <c r="G85" i="5"/>
  <c r="G166" i="3"/>
  <c r="K175" i="1"/>
  <c r="E90" i="8"/>
  <c r="G170" i="3"/>
  <c r="K179" i="1"/>
  <c r="E91" i="8"/>
  <c r="G174" i="3"/>
  <c r="K183" i="1"/>
  <c r="G91" i="5"/>
  <c r="G178" i="3"/>
  <c r="K187" i="1"/>
  <c r="E96" i="8"/>
  <c r="G182" i="3"/>
  <c r="K191" i="1"/>
  <c r="E97" i="8"/>
  <c r="G186" i="3"/>
  <c r="K195" i="1"/>
  <c r="G97" i="5"/>
  <c r="G190" i="3"/>
  <c r="K199" i="1"/>
  <c r="E102" i="8"/>
  <c r="G194" i="3"/>
  <c r="K203" i="1"/>
  <c r="E103" i="8"/>
  <c r="G198" i="3"/>
  <c r="K207" i="1"/>
  <c r="G103" i="5"/>
  <c r="G202" i="3"/>
  <c r="K211" i="1"/>
  <c r="E108" i="8"/>
  <c r="G206" i="3"/>
  <c r="K215" i="1"/>
  <c r="E109" i="8"/>
  <c r="G210" i="3"/>
  <c r="K219" i="1"/>
  <c r="G109" i="5"/>
  <c r="G214" i="3"/>
  <c r="K223" i="1"/>
  <c r="E114" i="8"/>
  <c r="G218" i="3"/>
  <c r="K227" i="1"/>
  <c r="E115" i="8"/>
  <c r="G222" i="3"/>
  <c r="K231" i="1"/>
  <c r="G115" i="5"/>
  <c r="G226" i="3"/>
  <c r="K235" i="1"/>
  <c r="E120" i="8"/>
  <c r="G230" i="3"/>
  <c r="K239" i="1"/>
  <c r="E121" i="8"/>
  <c r="G234" i="3"/>
  <c r="K243" i="1"/>
  <c r="G121" i="5"/>
  <c r="G238" i="3"/>
  <c r="K247" i="1"/>
  <c r="G242" i="3"/>
  <c r="K43" i="1"/>
  <c r="E24" i="8"/>
  <c r="G38" i="3"/>
  <c r="K39" i="1"/>
  <c r="G19" i="5"/>
  <c r="G34" i="3"/>
  <c r="K35" i="1"/>
  <c r="G30" i="3"/>
  <c r="K31" i="1"/>
  <c r="E18" i="8"/>
  <c r="G26" i="3"/>
  <c r="K27" i="1"/>
  <c r="G22" i="3"/>
  <c r="G13" i="5"/>
  <c r="K23" i="1"/>
  <c r="G18" i="3"/>
  <c r="K19" i="1"/>
  <c r="E12" i="8"/>
  <c r="G14" i="3"/>
  <c r="K15" i="1"/>
  <c r="G10" i="3"/>
  <c r="G7" i="5"/>
  <c r="K11" i="1"/>
  <c r="G6" i="3"/>
  <c r="K72" i="1"/>
  <c r="E38" i="8"/>
  <c r="G67" i="3"/>
  <c r="K68" i="1"/>
  <c r="G33" i="5"/>
  <c r="G63" i="3"/>
  <c r="K64" i="1"/>
  <c r="G32" i="5"/>
  <c r="G59" i="3"/>
  <c r="K60" i="1"/>
  <c r="E32" i="8"/>
  <c r="G55" i="3"/>
  <c r="K56" i="1"/>
  <c r="G27" i="5"/>
  <c r="G51" i="3"/>
  <c r="K52" i="1"/>
  <c r="G26" i="5"/>
  <c r="G47" i="3"/>
  <c r="K48" i="1"/>
  <c r="E26" i="8"/>
  <c r="G43" i="3"/>
  <c r="K44" i="1"/>
  <c r="G21" i="5"/>
  <c r="G39" i="3"/>
  <c r="K40" i="1"/>
  <c r="G20" i="5"/>
  <c r="G35" i="3"/>
  <c r="K36" i="1"/>
  <c r="E20" i="8"/>
  <c r="G31" i="3"/>
  <c r="K32" i="1"/>
  <c r="G15" i="5"/>
  <c r="G27" i="3"/>
  <c r="K28" i="1"/>
  <c r="G23" i="3"/>
  <c r="G14" i="5"/>
  <c r="K24" i="1"/>
  <c r="E14" i="8"/>
  <c r="G19" i="3"/>
  <c r="K20" i="1"/>
  <c r="G15" i="3"/>
  <c r="G9" i="5"/>
  <c r="K16" i="1"/>
  <c r="G11" i="3"/>
  <c r="G8" i="5"/>
  <c r="K12" i="1"/>
  <c r="E8" i="8"/>
  <c r="G7" i="3"/>
  <c r="J247" i="1"/>
  <c r="J243"/>
  <c r="J221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5"/>
  <c r="J173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47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99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1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6"/>
  <c r="J122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5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0"/>
  <c r="J24"/>
  <c r="J25"/>
  <c r="J18"/>
  <c r="J19"/>
  <c r="J12"/>
  <c r="J13"/>
  <c r="J27"/>
  <c r="J23"/>
  <c r="J21"/>
  <c r="J22"/>
  <c r="J17"/>
  <c r="J10"/>
  <c r="J20"/>
  <c r="J15"/>
  <c r="J16"/>
  <c r="J9"/>
  <c r="J11"/>
  <c r="J14"/>
  <c r="J29"/>
  <c r="J77"/>
  <c r="J149"/>
  <c r="J175"/>
  <c r="J219"/>
  <c r="J245"/>
  <c r="J31"/>
  <c r="J54"/>
  <c r="J98"/>
  <c r="J123"/>
  <c r="J146"/>
  <c r="J172"/>
  <c r="J198"/>
  <c r="J242"/>
  <c r="J52"/>
  <c r="J78"/>
  <c r="J125"/>
  <c r="J170"/>
  <c r="J196"/>
  <c r="J222"/>
  <c r="J28"/>
  <c r="J53"/>
  <c r="J101"/>
  <c r="J171"/>
  <c r="J197"/>
  <c r="J223"/>
  <c r="J26"/>
  <c r="J124"/>
  <c r="J50"/>
  <c r="J76"/>
  <c r="J102"/>
  <c r="J127"/>
  <c r="J150"/>
  <c r="J194"/>
  <c r="J220"/>
  <c r="J246"/>
  <c r="J74"/>
  <c r="J100"/>
  <c r="J148"/>
  <c r="J174"/>
  <c r="J218"/>
  <c r="J244"/>
  <c r="J8"/>
  <c r="K114" i="7"/>
  <c r="K129" i="6"/>
  <c r="K42" i="7"/>
  <c r="K57" i="6"/>
  <c r="K18" i="7"/>
  <c r="K33" i="6"/>
  <c r="K104" i="7"/>
  <c r="K119" i="6"/>
  <c r="K32" i="7"/>
  <c r="K47" i="6"/>
  <c r="K78" i="7"/>
  <c r="K93" i="6"/>
  <c r="K15" i="7"/>
  <c r="K30" i="6"/>
  <c r="K16" i="7"/>
  <c r="K31" i="6"/>
  <c r="K23" i="7"/>
  <c r="K38" i="6"/>
  <c r="K24" i="7"/>
  <c r="K39" i="6"/>
  <c r="K26" i="7"/>
  <c r="K41" i="6"/>
  <c r="K27" i="7"/>
  <c r="K42" i="6"/>
  <c r="K45" i="7"/>
  <c r="K60" i="6"/>
  <c r="K50" i="7"/>
  <c r="K65" i="6"/>
  <c r="K51" i="7"/>
  <c r="K66" i="6"/>
  <c r="K53" i="7"/>
  <c r="K68" i="6"/>
  <c r="K66" i="7"/>
  <c r="K81" i="6"/>
  <c r="K86"/>
  <c r="K71" i="7"/>
  <c r="K72"/>
  <c r="K87" i="6"/>
  <c r="K92"/>
  <c r="K77" i="7"/>
  <c r="K110" i="6"/>
  <c r="K95" i="7"/>
  <c r="K128"/>
  <c r="K143" i="6"/>
  <c r="K56" i="7"/>
  <c r="K71" i="6"/>
  <c r="K102" i="7"/>
  <c r="K117" i="6"/>
  <c r="K44" i="7"/>
  <c r="K59" i="6"/>
  <c r="K68" i="7"/>
  <c r="K83" i="6"/>
  <c r="K91" i="7"/>
  <c r="K106" i="6"/>
  <c r="K90" i="7"/>
  <c r="K105" i="6"/>
  <c r="K126" i="7"/>
  <c r="K141" i="6"/>
  <c r="K92" i="7"/>
  <c r="K107" i="6"/>
  <c r="K67" i="7"/>
  <c r="K82" i="6"/>
  <c r="K12" i="7"/>
  <c r="K27" i="6"/>
  <c r="K10" i="7"/>
  <c r="K25" i="6"/>
  <c r="K13" i="7"/>
  <c r="K28" i="6"/>
  <c r="K11" i="7"/>
  <c r="K26" i="6"/>
  <c r="K17" i="7"/>
  <c r="K32" i="6"/>
  <c r="K22" i="7"/>
  <c r="K37" i="6"/>
  <c r="K25" i="7"/>
  <c r="K40" i="6"/>
  <c r="K28" i="7"/>
  <c r="K43" i="6"/>
  <c r="K46" i="7"/>
  <c r="K61" i="6"/>
  <c r="K49" i="7"/>
  <c r="K64" i="6"/>
  <c r="K52" i="7"/>
  <c r="K67" i="6"/>
  <c r="K70" i="7"/>
  <c r="K85" i="6"/>
  <c r="K88"/>
  <c r="K73" i="7"/>
  <c r="K76"/>
  <c r="K91" i="6"/>
  <c r="K94" i="7"/>
  <c r="K109" i="6"/>
  <c r="K112"/>
  <c r="K97" i="7"/>
  <c r="K100"/>
  <c r="K115" i="6"/>
  <c r="K118" i="7"/>
  <c r="K133" i="6"/>
  <c r="K121" i="7"/>
  <c r="K136" i="6"/>
  <c r="K124" i="7"/>
  <c r="K139" i="6"/>
  <c r="K34" i="7"/>
  <c r="K49" i="6"/>
  <c r="K37" i="7"/>
  <c r="K52" i="6"/>
  <c r="K40" i="7"/>
  <c r="K55" i="6"/>
  <c r="K58" i="7"/>
  <c r="K73" i="6"/>
  <c r="K61" i="7"/>
  <c r="K76" i="6"/>
  <c r="K64" i="7"/>
  <c r="K79" i="6"/>
  <c r="K82" i="7"/>
  <c r="K97" i="6"/>
  <c r="K100"/>
  <c r="K85" i="7"/>
  <c r="K88"/>
  <c r="K103" i="6"/>
  <c r="K103" i="7"/>
  <c r="K118" i="6"/>
  <c r="K120"/>
  <c r="K105" i="7"/>
  <c r="K122" i="6"/>
  <c r="K107" i="7"/>
  <c r="K108"/>
  <c r="K123" i="6"/>
  <c r="K110" i="7"/>
  <c r="K125" i="6"/>
  <c r="K126"/>
  <c r="K111" i="7"/>
  <c r="K128" i="6"/>
  <c r="K113" i="7"/>
  <c r="E14"/>
  <c r="E12" i="10"/>
  <c r="E29" i="6"/>
  <c r="E21" i="7"/>
  <c r="E19" i="10"/>
  <c r="E36" i="6"/>
  <c r="E26" i="7"/>
  <c r="E24" i="10"/>
  <c r="E41" i="6"/>
  <c r="E13" i="7"/>
  <c r="E11" i="10"/>
  <c r="E28" i="6"/>
  <c r="E25" i="7"/>
  <c r="E23" i="10"/>
  <c r="E40" i="6"/>
  <c r="E126" i="8"/>
  <c r="E11" i="7"/>
  <c r="E9" i="10"/>
  <c r="E26" i="6"/>
  <c r="E18" i="7"/>
  <c r="E16" i="10"/>
  <c r="E33" i="6"/>
  <c r="E23" i="7"/>
  <c r="E21" i="10"/>
  <c r="E38" i="6"/>
  <c r="E30" i="7"/>
  <c r="E28" i="10"/>
  <c r="E45" i="6"/>
  <c r="E10" i="7"/>
  <c r="E8" i="10"/>
  <c r="E25" i="6"/>
  <c r="E22" i="7"/>
  <c r="E20" i="10"/>
  <c r="E37" i="6"/>
  <c r="E124" i="8"/>
  <c r="E9" i="7"/>
  <c r="E7" i="10"/>
  <c r="E24" i="6"/>
  <c r="L87"/>
  <c r="L107"/>
  <c r="L119"/>
  <c r="L26"/>
  <c r="L38"/>
  <c r="L106"/>
  <c r="L126"/>
  <c r="L73"/>
  <c r="L41"/>
  <c r="L49"/>
  <c r="L57"/>
  <c r="L143"/>
  <c r="L85"/>
  <c r="L125"/>
  <c r="L64"/>
  <c r="L28"/>
  <c r="L32"/>
  <c r="L139"/>
  <c r="L112"/>
  <c r="L120"/>
  <c r="L43"/>
  <c r="L55"/>
  <c r="L59"/>
  <c r="K24"/>
  <c r="K9" i="7"/>
  <c r="K80"/>
  <c r="K95" i="6"/>
  <c r="K116" i="7"/>
  <c r="K131" i="6"/>
  <c r="K30" i="7"/>
  <c r="K45" i="6"/>
  <c r="L45"/>
  <c r="N45"/>
  <c r="K20" i="7"/>
  <c r="K35" i="6"/>
  <c r="L35"/>
  <c r="N35"/>
  <c r="K54" i="7"/>
  <c r="K69" i="6"/>
  <c r="L69"/>
  <c r="N69"/>
  <c r="K115" i="7"/>
  <c r="K130" i="6"/>
  <c r="K14" i="7"/>
  <c r="K29" i="6"/>
  <c r="L29"/>
  <c r="N29"/>
  <c r="K34"/>
  <c r="L34"/>
  <c r="N34"/>
  <c r="K19" i="7"/>
  <c r="K21"/>
  <c r="K36" i="6"/>
  <c r="K29" i="7"/>
  <c r="K44" i="6"/>
  <c r="K58"/>
  <c r="K43" i="7"/>
  <c r="K47"/>
  <c r="K62" i="6"/>
  <c r="K48" i="7"/>
  <c r="K63" i="6"/>
  <c r="K84"/>
  <c r="K69" i="7"/>
  <c r="K74"/>
  <c r="K89" i="6"/>
  <c r="K90"/>
  <c r="K75" i="7"/>
  <c r="K108" i="6"/>
  <c r="L108"/>
  <c r="N108"/>
  <c r="K93" i="7"/>
  <c r="K96"/>
  <c r="K111" i="6"/>
  <c r="K98" i="7"/>
  <c r="K113" i="6"/>
  <c r="K114"/>
  <c r="K99" i="7"/>
  <c r="K116" i="6"/>
  <c r="K101" i="7"/>
  <c r="K132" i="6"/>
  <c r="L132"/>
  <c r="N132"/>
  <c r="K117" i="7"/>
  <c r="K119"/>
  <c r="K134" i="6"/>
  <c r="K120" i="7"/>
  <c r="K135" i="6"/>
  <c r="L135"/>
  <c r="N135"/>
  <c r="K122" i="7"/>
  <c r="K137" i="6"/>
  <c r="K123" i="7"/>
  <c r="K138" i="6"/>
  <c r="L138"/>
  <c r="N138"/>
  <c r="K140"/>
  <c r="K125" i="7"/>
  <c r="K46" i="6"/>
  <c r="K31" i="7"/>
  <c r="K33"/>
  <c r="K48" i="6"/>
  <c r="L48"/>
  <c r="N48"/>
  <c r="K35" i="7"/>
  <c r="K50" i="6"/>
  <c r="L50"/>
  <c r="N50"/>
  <c r="K36" i="7"/>
  <c r="L36"/>
  <c r="N36"/>
  <c r="K51" i="6"/>
  <c r="K38" i="7"/>
  <c r="K53" i="6"/>
  <c r="L53"/>
  <c r="N53"/>
  <c r="K39" i="7"/>
  <c r="K54" i="6"/>
  <c r="L54"/>
  <c r="N54"/>
  <c r="K41" i="7"/>
  <c r="K56" i="6"/>
  <c r="L56"/>
  <c r="N56"/>
  <c r="K70"/>
  <c r="L70"/>
  <c r="N70"/>
  <c r="K55" i="7"/>
  <c r="K57"/>
  <c r="K72" i="6"/>
  <c r="K59" i="7"/>
  <c r="K74" i="6"/>
  <c r="L74"/>
  <c r="N74"/>
  <c r="K60" i="7"/>
  <c r="K75" i="6"/>
  <c r="K62" i="7"/>
  <c r="K77" i="6"/>
  <c r="K63" i="7"/>
  <c r="K78" i="6"/>
  <c r="L78"/>
  <c r="N78"/>
  <c r="K65" i="7"/>
  <c r="L65"/>
  <c r="N65"/>
  <c r="K80" i="6"/>
  <c r="L80"/>
  <c r="N80"/>
  <c r="K79" i="7"/>
  <c r="K94" i="6"/>
  <c r="L94"/>
  <c r="N94"/>
  <c r="K96"/>
  <c r="K81" i="7"/>
  <c r="K98" i="6"/>
  <c r="K83" i="7"/>
  <c r="K84"/>
  <c r="K99" i="6"/>
  <c r="L99"/>
  <c r="N99"/>
  <c r="K86" i="7"/>
  <c r="K101" i="6"/>
  <c r="L101"/>
  <c r="N101"/>
  <c r="K102"/>
  <c r="K87" i="7"/>
  <c r="K104" i="6"/>
  <c r="K89" i="7"/>
  <c r="K106"/>
  <c r="K121" i="6"/>
  <c r="K124"/>
  <c r="K109" i="7"/>
  <c r="K112"/>
  <c r="K127" i="6"/>
  <c r="L127"/>
  <c r="N127"/>
  <c r="K127" i="7"/>
  <c r="K142" i="6"/>
  <c r="L142"/>
  <c r="N142"/>
  <c r="E15" i="7"/>
  <c r="E13" i="10"/>
  <c r="E30" i="6"/>
  <c r="E20" i="7"/>
  <c r="E18" i="10"/>
  <c r="E35" i="6"/>
  <c r="E27" i="7"/>
  <c r="E25" i="10"/>
  <c r="E42" i="6"/>
  <c r="E32" i="7"/>
  <c r="E30" i="10"/>
  <c r="E47" i="6"/>
  <c r="E19" i="7"/>
  <c r="E17" i="10"/>
  <c r="E34" i="6"/>
  <c r="E28" i="7"/>
  <c r="E26" i="10"/>
  <c r="E43" i="6"/>
  <c r="E31" i="7"/>
  <c r="E29" i="10"/>
  <c r="E46" i="6"/>
  <c r="E12" i="7"/>
  <c r="E10" i="10"/>
  <c r="E27" i="6"/>
  <c r="E17" i="7"/>
  <c r="E15" i="10"/>
  <c r="E32" i="6"/>
  <c r="E24" i="7"/>
  <c r="E22" i="10"/>
  <c r="E39" i="6"/>
  <c r="E29" i="7"/>
  <c r="E27" i="10"/>
  <c r="E44" i="6"/>
  <c r="E16" i="7"/>
  <c r="E14" i="10"/>
  <c r="E31" i="6"/>
  <c r="E125" i="8"/>
  <c r="L12" i="7"/>
  <c r="N12"/>
  <c r="L16"/>
  <c r="N16"/>
  <c r="L20"/>
  <c r="N20"/>
  <c r="L24"/>
  <c r="N24"/>
  <c r="L28"/>
  <c r="N28"/>
  <c r="L32"/>
  <c r="N32"/>
  <c r="L34"/>
  <c r="N34"/>
  <c r="L38"/>
  <c r="N38"/>
  <c r="L40"/>
  <c r="N40"/>
  <c r="L42"/>
  <c r="N42"/>
  <c r="L44"/>
  <c r="N44"/>
  <c r="L46"/>
  <c r="N46"/>
  <c r="L141" i="6"/>
  <c r="N141"/>
  <c r="L134"/>
  <c r="N134"/>
  <c r="L83"/>
  <c r="N83"/>
  <c r="N87"/>
  <c r="L91"/>
  <c r="N91"/>
  <c r="L95"/>
  <c r="N95"/>
  <c r="L103"/>
  <c r="N103"/>
  <c r="N107"/>
  <c r="L111"/>
  <c r="N111"/>
  <c r="L115"/>
  <c r="N115"/>
  <c r="N119"/>
  <c r="L123"/>
  <c r="N123"/>
  <c r="L131"/>
  <c r="N131"/>
  <c r="L62"/>
  <c r="N62"/>
  <c r="L66"/>
  <c r="N66"/>
  <c r="N26"/>
  <c r="L30"/>
  <c r="N30"/>
  <c r="N38"/>
  <c r="L42"/>
  <c r="N42"/>
  <c r="L46"/>
  <c r="N46"/>
  <c r="L58"/>
  <c r="N58"/>
  <c r="L49" i="7"/>
  <c r="N49"/>
  <c r="L51"/>
  <c r="N51"/>
  <c r="L53"/>
  <c r="N53"/>
  <c r="L55"/>
  <c r="N55"/>
  <c r="L57"/>
  <c r="N57"/>
  <c r="L59"/>
  <c r="N59"/>
  <c r="L61"/>
  <c r="N61"/>
  <c r="L63"/>
  <c r="N63"/>
  <c r="L67"/>
  <c r="N67"/>
  <c r="L69"/>
  <c r="N69"/>
  <c r="L71"/>
  <c r="N71"/>
  <c r="L73"/>
  <c r="N73"/>
  <c r="L75"/>
  <c r="N75"/>
  <c r="L77"/>
  <c r="N77"/>
  <c r="L79"/>
  <c r="N79"/>
  <c r="L81"/>
  <c r="N81"/>
  <c r="L83"/>
  <c r="N83"/>
  <c r="L85"/>
  <c r="N85"/>
  <c r="L87"/>
  <c r="N87"/>
  <c r="L89"/>
  <c r="N89"/>
  <c r="L91"/>
  <c r="N91"/>
  <c r="L93"/>
  <c r="N93"/>
  <c r="L95"/>
  <c r="N95"/>
  <c r="L97"/>
  <c r="N97"/>
  <c r="L99"/>
  <c r="N99"/>
  <c r="L101"/>
  <c r="N101"/>
  <c r="L103"/>
  <c r="N103"/>
  <c r="L105"/>
  <c r="N105"/>
  <c r="L107"/>
  <c r="N107"/>
  <c r="L109"/>
  <c r="N109"/>
  <c r="L111"/>
  <c r="N111"/>
  <c r="L113"/>
  <c r="N113"/>
  <c r="L115"/>
  <c r="N115"/>
  <c r="L117"/>
  <c r="N117"/>
  <c r="L119"/>
  <c r="N119"/>
  <c r="L121"/>
  <c r="N121"/>
  <c r="L123"/>
  <c r="N123"/>
  <c r="L125"/>
  <c r="N125"/>
  <c r="L127"/>
  <c r="N127"/>
  <c r="L11"/>
  <c r="N11"/>
  <c r="L15"/>
  <c r="N15"/>
  <c r="L19"/>
  <c r="N19"/>
  <c r="L23"/>
  <c r="N23"/>
  <c r="L27"/>
  <c r="N27"/>
  <c r="L31"/>
  <c r="N31"/>
  <c r="L140" i="6"/>
  <c r="N140"/>
  <c r="L133"/>
  <c r="N133"/>
  <c r="L137"/>
  <c r="N137"/>
  <c r="L82"/>
  <c r="N82"/>
  <c r="L86"/>
  <c r="N86"/>
  <c r="L90"/>
  <c r="N90"/>
  <c r="L98"/>
  <c r="N98"/>
  <c r="L102"/>
  <c r="N102"/>
  <c r="N106"/>
  <c r="L110"/>
  <c r="N110"/>
  <c r="L114"/>
  <c r="N114"/>
  <c r="L118"/>
  <c r="N118"/>
  <c r="L122"/>
  <c r="N122"/>
  <c r="N126"/>
  <c r="L130"/>
  <c r="N130"/>
  <c r="L61"/>
  <c r="N61"/>
  <c r="L65"/>
  <c r="N65"/>
  <c r="N73"/>
  <c r="L77"/>
  <c r="N77"/>
  <c r="L25"/>
  <c r="N25"/>
  <c r="L33"/>
  <c r="N33"/>
  <c r="L37"/>
  <c r="N37"/>
  <c r="N41"/>
  <c r="N49"/>
  <c r="N57"/>
  <c r="L10" i="7"/>
  <c r="N10"/>
  <c r="L14"/>
  <c r="N14"/>
  <c r="L18"/>
  <c r="N18"/>
  <c r="L22"/>
  <c r="N22"/>
  <c r="L26"/>
  <c r="N26"/>
  <c r="L30"/>
  <c r="N30"/>
  <c r="L33"/>
  <c r="N33"/>
  <c r="L35"/>
  <c r="N35"/>
  <c r="L37"/>
  <c r="N37"/>
  <c r="L39"/>
  <c r="N39"/>
  <c r="L41"/>
  <c r="N41"/>
  <c r="L43"/>
  <c r="N43"/>
  <c r="L45"/>
  <c r="N45"/>
  <c r="L47"/>
  <c r="N47"/>
  <c r="N143" i="6"/>
  <c r="L136"/>
  <c r="N136"/>
  <c r="L81"/>
  <c r="N81"/>
  <c r="N85"/>
  <c r="L89"/>
  <c r="N89"/>
  <c r="L93"/>
  <c r="N93"/>
  <c r="L97"/>
  <c r="N97"/>
  <c r="L105"/>
  <c r="N105"/>
  <c r="L109"/>
  <c r="N109"/>
  <c r="L113"/>
  <c r="N113"/>
  <c r="L117"/>
  <c r="N117"/>
  <c r="L121"/>
  <c r="N121"/>
  <c r="N125"/>
  <c r="L129"/>
  <c r="N129"/>
  <c r="L60"/>
  <c r="N60"/>
  <c r="N64"/>
  <c r="L68"/>
  <c r="N68"/>
  <c r="L72"/>
  <c r="N72"/>
  <c r="L76"/>
  <c r="N76"/>
  <c r="N28"/>
  <c r="N32"/>
  <c r="L36"/>
  <c r="N36"/>
  <c r="L40"/>
  <c r="N40"/>
  <c r="L44"/>
  <c r="N44"/>
  <c r="L52"/>
  <c r="N52"/>
  <c r="L48" i="7"/>
  <c r="N48"/>
  <c r="L50"/>
  <c r="N50"/>
  <c r="L52"/>
  <c r="N52"/>
  <c r="L54"/>
  <c r="N54"/>
  <c r="L56"/>
  <c r="N56"/>
  <c r="L58"/>
  <c r="N58"/>
  <c r="L60"/>
  <c r="N60"/>
  <c r="L62"/>
  <c r="N62"/>
  <c r="L64"/>
  <c r="N64"/>
  <c r="L66"/>
  <c r="N66"/>
  <c r="L68"/>
  <c r="N68"/>
  <c r="L70"/>
  <c r="N70"/>
  <c r="L72"/>
  <c r="N72"/>
  <c r="L74"/>
  <c r="N74"/>
  <c r="L76"/>
  <c r="N76"/>
  <c r="L78"/>
  <c r="N78"/>
  <c r="L80"/>
  <c r="N80"/>
  <c r="L82"/>
  <c r="N82"/>
  <c r="L84"/>
  <c r="N84"/>
  <c r="L86"/>
  <c r="N86"/>
  <c r="L88"/>
  <c r="N88"/>
  <c r="L90"/>
  <c r="N90"/>
  <c r="L92"/>
  <c r="N92"/>
  <c r="L94"/>
  <c r="N94"/>
  <c r="L96"/>
  <c r="N96"/>
  <c r="L98"/>
  <c r="N98"/>
  <c r="L100"/>
  <c r="N100"/>
  <c r="L102"/>
  <c r="N102"/>
  <c r="L104"/>
  <c r="N104"/>
  <c r="L106"/>
  <c r="N106"/>
  <c r="L108"/>
  <c r="N108"/>
  <c r="L110"/>
  <c r="N110"/>
  <c r="L112"/>
  <c r="N112"/>
  <c r="L114"/>
  <c r="N114"/>
  <c r="L116"/>
  <c r="N116"/>
  <c r="L118"/>
  <c r="N118"/>
  <c r="L120"/>
  <c r="N120"/>
  <c r="L122"/>
  <c r="N122"/>
  <c r="L124"/>
  <c r="N124"/>
  <c r="L126"/>
  <c r="N126"/>
  <c r="L128"/>
  <c r="N128"/>
  <c r="L13"/>
  <c r="N13"/>
  <c r="L17"/>
  <c r="N17"/>
  <c r="L21"/>
  <c r="N21"/>
  <c r="L25"/>
  <c r="N25"/>
  <c r="L29"/>
  <c r="N29"/>
  <c r="L9"/>
  <c r="N9"/>
  <c r="N139" i="6"/>
  <c r="L84"/>
  <c r="N84"/>
  <c r="L88"/>
  <c r="N88"/>
  <c r="L92"/>
  <c r="N92"/>
  <c r="L96"/>
  <c r="N96"/>
  <c r="L100"/>
  <c r="N100"/>
  <c r="L104"/>
  <c r="N104"/>
  <c r="N112"/>
  <c r="L116"/>
  <c r="N116"/>
  <c r="N120"/>
  <c r="L124"/>
  <c r="N124"/>
  <c r="L128"/>
  <c r="N128"/>
  <c r="L63"/>
  <c r="N63"/>
  <c r="L67"/>
  <c r="N67"/>
  <c r="L71"/>
  <c r="N71"/>
  <c r="L75"/>
  <c r="N75"/>
  <c r="L79"/>
  <c r="N79"/>
  <c r="L27"/>
  <c r="N27"/>
  <c r="L31"/>
  <c r="N31"/>
  <c r="L39"/>
  <c r="N39"/>
  <c r="N43"/>
  <c r="L47"/>
  <c r="N47"/>
  <c r="L51"/>
  <c r="N51"/>
  <c r="N55"/>
  <c r="N59"/>
  <c r="E80" i="7"/>
  <c r="E78" i="10"/>
  <c r="E95" i="6"/>
  <c r="E79" i="7"/>
  <c r="E94" i="6"/>
  <c r="E77" i="10"/>
  <c r="E78" i="7"/>
  <c r="E76" i="10"/>
  <c r="E93" i="6"/>
  <c r="E77" i="7"/>
  <c r="E92" i="6"/>
  <c r="E75" i="10"/>
  <c r="E76" i="7"/>
  <c r="E74" i="10"/>
  <c r="E91" i="6"/>
  <c r="E75" i="7"/>
  <c r="E90" i="6"/>
  <c r="E73" i="10"/>
  <c r="E74" i="7"/>
  <c r="E72" i="10"/>
  <c r="E89" i="6"/>
  <c r="E73" i="7"/>
  <c r="E88" i="6"/>
  <c r="E71" i="10"/>
  <c r="E72" i="7"/>
  <c r="E70" i="10"/>
  <c r="E87" i="6"/>
  <c r="E71" i="7"/>
  <c r="E86" i="6"/>
  <c r="E69" i="10"/>
  <c r="E70" i="7"/>
  <c r="E68" i="10"/>
  <c r="E85" i="6"/>
  <c r="E84"/>
  <c r="E69" i="7"/>
  <c r="E67" i="10"/>
  <c r="E68" i="7"/>
  <c r="E66" i="10"/>
  <c r="E83" i="6"/>
  <c r="E65" i="10"/>
  <c r="E82" i="6"/>
  <c r="E67" i="7"/>
  <c r="E66"/>
  <c r="E64" i="10"/>
  <c r="E81" i="6"/>
  <c r="E63" i="10"/>
  <c r="E65" i="7"/>
  <c r="E80" i="6"/>
  <c r="E79"/>
  <c r="E64" i="7"/>
  <c r="E62" i="10"/>
  <c r="E61"/>
  <c r="E63" i="7"/>
  <c r="E78" i="6"/>
  <c r="E77"/>
  <c r="E62" i="7"/>
  <c r="E60" i="10"/>
  <c r="E59"/>
  <c r="E61" i="7"/>
  <c r="E76" i="6"/>
  <c r="E75"/>
  <c r="E60" i="7"/>
  <c r="E58" i="10"/>
  <c r="E57"/>
  <c r="E59" i="7"/>
  <c r="E74" i="6"/>
  <c r="E73"/>
  <c r="E58" i="7"/>
  <c r="E56" i="10"/>
  <c r="E55"/>
  <c r="E57" i="7"/>
  <c r="E72" i="6"/>
  <c r="E128" i="7"/>
  <c r="E126" i="10"/>
  <c r="E143" i="6"/>
  <c r="E125" i="10"/>
  <c r="E142" i="6"/>
  <c r="E127" i="7"/>
  <c r="E126"/>
  <c r="E124" i="10"/>
  <c r="E141" i="6"/>
  <c r="E123" i="10"/>
  <c r="E140" i="6"/>
  <c r="E125" i="7"/>
  <c r="E124"/>
  <c r="E122" i="10"/>
  <c r="E139" i="6"/>
  <c r="E121" i="10"/>
  <c r="E138" i="6"/>
  <c r="E123" i="7"/>
  <c r="E122"/>
  <c r="E120" i="10"/>
  <c r="E137" i="6"/>
  <c r="E119" i="10"/>
  <c r="E121" i="7"/>
  <c r="E136" i="6"/>
  <c r="E135"/>
  <c r="E120" i="7"/>
  <c r="E118" i="10"/>
  <c r="E117"/>
  <c r="E119" i="7"/>
  <c r="E134" i="6"/>
  <c r="E133"/>
  <c r="E118" i="7"/>
  <c r="E116" i="10"/>
  <c r="E115"/>
  <c r="E132" i="6"/>
  <c r="E117" i="7"/>
  <c r="E116"/>
  <c r="E114" i="10"/>
  <c r="E131" i="6"/>
  <c r="E113" i="10"/>
  <c r="E130" i="6"/>
  <c r="E115" i="7"/>
  <c r="E114"/>
  <c r="E112" i="10"/>
  <c r="E129" i="6"/>
  <c r="E111" i="10"/>
  <c r="E128" i="6"/>
  <c r="E113" i="7"/>
  <c r="E127" i="6"/>
  <c r="E112" i="7"/>
  <c r="E110" i="10"/>
  <c r="E109"/>
  <c r="E111" i="7"/>
  <c r="E126" i="6"/>
  <c r="E125"/>
  <c r="E110" i="7"/>
  <c r="E108" i="10"/>
  <c r="E107"/>
  <c r="E109" i="7"/>
  <c r="E124" i="6"/>
  <c r="E123"/>
  <c r="E108" i="7"/>
  <c r="E106" i="10"/>
  <c r="E105"/>
  <c r="E107" i="7"/>
  <c r="E122" i="6"/>
  <c r="E121"/>
  <c r="E106" i="7"/>
  <c r="E104" i="10"/>
  <c r="E103"/>
  <c r="E105" i="7"/>
  <c r="E120" i="6"/>
  <c r="E119"/>
  <c r="E104" i="7"/>
  <c r="E102" i="10"/>
  <c r="E101"/>
  <c r="E103" i="7"/>
  <c r="E118" i="6"/>
  <c r="E117"/>
  <c r="E102" i="7"/>
  <c r="E100" i="10"/>
  <c r="E99"/>
  <c r="E101" i="7"/>
  <c r="E116" i="6"/>
  <c r="E115"/>
  <c r="E100" i="7"/>
  <c r="E98" i="10"/>
  <c r="E97"/>
  <c r="E99" i="7"/>
  <c r="E114" i="6"/>
  <c r="E113"/>
  <c r="E98" i="7"/>
  <c r="E96" i="10"/>
  <c r="E95"/>
  <c r="E97" i="7"/>
  <c r="E112" i="6"/>
  <c r="E111"/>
  <c r="E96" i="7"/>
  <c r="E94" i="10"/>
  <c r="E93"/>
  <c r="E95" i="7"/>
  <c r="E110" i="6"/>
  <c r="E109"/>
  <c r="E94" i="7"/>
  <c r="E92" i="10"/>
  <c r="E91"/>
  <c r="E93" i="7"/>
  <c r="E108" i="6"/>
  <c r="E107"/>
  <c r="E92" i="7"/>
  <c r="E90" i="10"/>
  <c r="E89"/>
  <c r="E91" i="7"/>
  <c r="E106" i="6"/>
  <c r="E105"/>
  <c r="E90" i="7"/>
  <c r="E88" i="10"/>
  <c r="E87"/>
  <c r="E89" i="7"/>
  <c r="E104" i="6"/>
  <c r="E103"/>
  <c r="E88" i="7"/>
  <c r="E86" i="10"/>
  <c r="E85"/>
  <c r="E87" i="7"/>
  <c r="E102" i="6"/>
  <c r="E101"/>
  <c r="E86" i="7"/>
  <c r="E84" i="10"/>
  <c r="E83"/>
  <c r="E85" i="7"/>
  <c r="E100" i="6"/>
  <c r="E99"/>
  <c r="E84" i="7"/>
  <c r="E82" i="10"/>
  <c r="E81"/>
  <c r="E83" i="7"/>
  <c r="E98" i="6"/>
  <c r="E97"/>
  <c r="E82" i="7"/>
  <c r="E80" i="10"/>
  <c r="E79"/>
  <c r="E81" i="7"/>
  <c r="E96" i="6"/>
  <c r="E33" i="7"/>
  <c r="E31" i="10"/>
  <c r="E48" i="6"/>
  <c r="E38" i="7"/>
  <c r="E36" i="10"/>
  <c r="E53" i="6"/>
  <c r="E49" i="7"/>
  <c r="E47" i="10"/>
  <c r="E64" i="6"/>
  <c r="E40" i="7"/>
  <c r="E38" i="10"/>
  <c r="E55" i="6"/>
  <c r="E35" i="7"/>
  <c r="E33" i="10"/>
  <c r="E50" i="6"/>
  <c r="E52" i="7"/>
  <c r="E50" i="10"/>
  <c r="E67" i="6"/>
  <c r="E50" i="7"/>
  <c r="E48" i="10"/>
  <c r="E65" i="6"/>
  <c r="E45" i="7"/>
  <c r="E43" i="10"/>
  <c r="E60" i="6"/>
  <c r="E53" i="7"/>
  <c r="E51" i="10"/>
  <c r="E68" i="6"/>
  <c r="E39" i="7"/>
  <c r="E37" i="10"/>
  <c r="E54" i="6"/>
  <c r="E55" i="7"/>
  <c r="E53" i="10"/>
  <c r="E70" i="6"/>
  <c r="E43" i="7"/>
  <c r="E41" i="10"/>
  <c r="E58" i="6"/>
  <c r="E54" i="7"/>
  <c r="E52" i="10"/>
  <c r="E69" i="6"/>
  <c r="E47" i="7"/>
  <c r="E45" i="10"/>
  <c r="E62" i="6"/>
  <c r="E36" i="7"/>
  <c r="E34" i="10"/>
  <c r="E51" i="6"/>
  <c r="E41" i="7"/>
  <c r="E39" i="10"/>
  <c r="E56" i="6"/>
  <c r="E46" i="7"/>
  <c r="E44" i="10"/>
  <c r="E61" i="6"/>
  <c r="E34" i="7"/>
  <c r="E32" i="10"/>
  <c r="E49" i="6"/>
  <c r="E56" i="7"/>
  <c r="E54" i="10"/>
  <c r="E71" i="6"/>
  <c r="E51" i="7"/>
  <c r="E49" i="10"/>
  <c r="E66" i="6"/>
  <c r="E44" i="7"/>
  <c r="E42" i="10"/>
  <c r="E59" i="6"/>
  <c r="E37" i="7"/>
  <c r="E35" i="10"/>
  <c r="E52" i="6"/>
  <c r="E48" i="7"/>
  <c r="E46" i="10"/>
  <c r="E63" i="6"/>
  <c r="E42" i="7"/>
  <c r="E40" i="10"/>
  <c r="E57" i="6"/>
  <c r="E13" i="8"/>
  <c r="E28"/>
  <c r="E10"/>
  <c r="E22"/>
  <c r="E7"/>
  <c r="E19"/>
  <c r="E16"/>
  <c r="E25"/>
  <c r="L24" i="6"/>
  <c r="N24"/>
  <c r="AC24"/>
  <c r="AD24"/>
  <c r="AH24"/>
  <c r="Q51"/>
  <c r="R51"/>
  <c r="AE51"/>
  <c r="Y51"/>
  <c r="Z51"/>
  <c r="AG51"/>
  <c r="AC51"/>
  <c r="AD51"/>
  <c r="AH51"/>
  <c r="U51"/>
  <c r="V51"/>
  <c r="AF51"/>
  <c r="AC31"/>
  <c r="AD31"/>
  <c r="AH31"/>
  <c r="Q31"/>
  <c r="R31"/>
  <c r="AE31"/>
  <c r="U31"/>
  <c r="V31"/>
  <c r="AF31"/>
  <c r="Y31"/>
  <c r="Z31"/>
  <c r="AG31"/>
  <c r="Q63"/>
  <c r="R63"/>
  <c r="AE63"/>
  <c r="Y63"/>
  <c r="Z63"/>
  <c r="AG63"/>
  <c r="AC63"/>
  <c r="AD63"/>
  <c r="AH63"/>
  <c r="U63"/>
  <c r="V63"/>
  <c r="AF63"/>
  <c r="AC124"/>
  <c r="AD124"/>
  <c r="AH124"/>
  <c r="Y124"/>
  <c r="Z124"/>
  <c r="AG124"/>
  <c r="U124"/>
  <c r="V124"/>
  <c r="AF124"/>
  <c r="Q124"/>
  <c r="R124"/>
  <c r="AE124"/>
  <c r="AC116"/>
  <c r="AD116"/>
  <c r="AH116"/>
  <c r="Y116"/>
  <c r="Z116"/>
  <c r="AG116"/>
  <c r="U116"/>
  <c r="V116"/>
  <c r="AF116"/>
  <c r="Q116"/>
  <c r="R116"/>
  <c r="AE116"/>
  <c r="AC104"/>
  <c r="AD104"/>
  <c r="Y104"/>
  <c r="Z104"/>
  <c r="AG104"/>
  <c r="U104"/>
  <c r="V104"/>
  <c r="AF104"/>
  <c r="Q104"/>
  <c r="R104"/>
  <c r="AE104"/>
  <c r="AC96"/>
  <c r="AD96"/>
  <c r="AH96"/>
  <c r="Y96"/>
  <c r="Z96"/>
  <c r="AG96"/>
  <c r="U96"/>
  <c r="V96"/>
  <c r="AF96"/>
  <c r="Q96"/>
  <c r="R96"/>
  <c r="AE96"/>
  <c r="Z62" i="7"/>
  <c r="AA62" s="1"/>
  <c r="AO62" s="1"/>
  <c r="AF62"/>
  <c r="AG62"/>
  <c r="AP62" s="1"/>
  <c r="AL62"/>
  <c r="AM62"/>
  <c r="AQ62"/>
  <c r="T62"/>
  <c r="U62"/>
  <c r="AN62"/>
  <c r="AC52" i="6"/>
  <c r="AD52"/>
  <c r="AH52"/>
  <c r="U52"/>
  <c r="V52"/>
  <c r="AF52"/>
  <c r="Y52"/>
  <c r="Z52"/>
  <c r="AG52"/>
  <c r="Q52"/>
  <c r="R52"/>
  <c r="AE52"/>
  <c r="U40"/>
  <c r="V40"/>
  <c r="AF40"/>
  <c r="Q40"/>
  <c r="R40"/>
  <c r="AE40"/>
  <c r="Y40"/>
  <c r="Z40"/>
  <c r="AG40"/>
  <c r="AC40"/>
  <c r="AD40"/>
  <c r="AH40"/>
  <c r="Q117"/>
  <c r="R117"/>
  <c r="AE117"/>
  <c r="AC117"/>
  <c r="AD117"/>
  <c r="AH117"/>
  <c r="Y117"/>
  <c r="Z117"/>
  <c r="AG117"/>
  <c r="U117"/>
  <c r="V117"/>
  <c r="AF117"/>
  <c r="AC97"/>
  <c r="AD97"/>
  <c r="AH97"/>
  <c r="Y97"/>
  <c r="Z97"/>
  <c r="AG97"/>
  <c r="Q97"/>
  <c r="R97"/>
  <c r="AE97"/>
  <c r="U97"/>
  <c r="V97"/>
  <c r="AF97"/>
  <c r="AC89"/>
  <c r="AD89"/>
  <c r="AH89"/>
  <c r="U89"/>
  <c r="V89"/>
  <c r="AF89"/>
  <c r="Y89"/>
  <c r="Z89"/>
  <c r="AG89"/>
  <c r="Q89"/>
  <c r="R89"/>
  <c r="AE89"/>
  <c r="T45" i="7"/>
  <c r="U45" s="1"/>
  <c r="AN45" s="1"/>
  <c r="AF45"/>
  <c r="AG45"/>
  <c r="AP45" s="1"/>
  <c r="Z45"/>
  <c r="AA45" s="1"/>
  <c r="AO45" s="1"/>
  <c r="AL45"/>
  <c r="AM45" s="1"/>
  <c r="AQ45" s="1"/>
  <c r="Z41"/>
  <c r="AA41" s="1"/>
  <c r="AO41" s="1"/>
  <c r="AL41"/>
  <c r="AM41"/>
  <c r="AQ41" s="1"/>
  <c r="T41"/>
  <c r="U41"/>
  <c r="AN41"/>
  <c r="AF41"/>
  <c r="AG41" s="1"/>
  <c r="AP41" s="1"/>
  <c r="Z33"/>
  <c r="AA33" s="1"/>
  <c r="AO33" s="1"/>
  <c r="AL33"/>
  <c r="AM33"/>
  <c r="AQ33" s="1"/>
  <c r="T33"/>
  <c r="U33"/>
  <c r="AN33"/>
  <c r="AF33"/>
  <c r="AG33" s="1"/>
  <c r="AP33" s="1"/>
  <c r="AC37" i="6"/>
  <c r="AD37"/>
  <c r="AH37"/>
  <c r="Q37"/>
  <c r="R37"/>
  <c r="AE37"/>
  <c r="U37"/>
  <c r="V37"/>
  <c r="AF37"/>
  <c r="Y37"/>
  <c r="Z37"/>
  <c r="AG37"/>
  <c r="AC122"/>
  <c r="AD122"/>
  <c r="AH122"/>
  <c r="Q122"/>
  <c r="R122"/>
  <c r="AE122"/>
  <c r="U122"/>
  <c r="V122"/>
  <c r="AF122"/>
  <c r="Y122"/>
  <c r="Z122"/>
  <c r="AG122"/>
  <c r="AC90"/>
  <c r="AD90"/>
  <c r="AH90"/>
  <c r="U90"/>
  <c r="V90"/>
  <c r="AF90"/>
  <c r="Y90"/>
  <c r="Z90"/>
  <c r="AG90"/>
  <c r="Q90"/>
  <c r="R90"/>
  <c r="AE90"/>
  <c r="U46"/>
  <c r="V46"/>
  <c r="AF46"/>
  <c r="Q46"/>
  <c r="R46"/>
  <c r="AE46"/>
  <c r="Y46"/>
  <c r="Z46"/>
  <c r="AG46"/>
  <c r="AC46"/>
  <c r="AD46"/>
  <c r="AH46"/>
  <c r="Q131"/>
  <c r="R131"/>
  <c r="AE131"/>
  <c r="AC131"/>
  <c r="AD131"/>
  <c r="AH131"/>
  <c r="Y131"/>
  <c r="Z131"/>
  <c r="AG131"/>
  <c r="U131"/>
  <c r="V131"/>
  <c r="AF131"/>
  <c r="Q123"/>
  <c r="R123"/>
  <c r="AE123"/>
  <c r="AC123"/>
  <c r="AD123"/>
  <c r="AH123"/>
  <c r="Y123"/>
  <c r="Z123"/>
  <c r="AG123"/>
  <c r="U123"/>
  <c r="V123"/>
  <c r="AF123"/>
  <c r="AC95"/>
  <c r="AD95"/>
  <c r="AH95"/>
  <c r="U95"/>
  <c r="V95"/>
  <c r="AF95"/>
  <c r="Y95"/>
  <c r="Z95"/>
  <c r="AG95"/>
  <c r="Q95"/>
  <c r="R95"/>
  <c r="AE95"/>
  <c r="T38" i="7"/>
  <c r="U38" s="1"/>
  <c r="AN38" s="1"/>
  <c r="Z38"/>
  <c r="AA38"/>
  <c r="AO38" s="1"/>
  <c r="AF38"/>
  <c r="AG38" s="1"/>
  <c r="AP38" s="1"/>
  <c r="AL38"/>
  <c r="AM38" s="1"/>
  <c r="AQ38" s="1"/>
  <c r="AC142" i="6"/>
  <c r="AD142"/>
  <c r="AH142"/>
  <c r="Y142"/>
  <c r="Z142"/>
  <c r="AG142"/>
  <c r="U142"/>
  <c r="V142"/>
  <c r="AF142"/>
  <c r="Q142"/>
  <c r="R142"/>
  <c r="AE142"/>
  <c r="Q101"/>
  <c r="R101"/>
  <c r="AE101"/>
  <c r="AC101"/>
  <c r="Y101"/>
  <c r="Z101"/>
  <c r="AG101"/>
  <c r="U101"/>
  <c r="V101"/>
  <c r="AF101"/>
  <c r="Y99"/>
  <c r="Z99"/>
  <c r="AG99"/>
  <c r="U99"/>
  <c r="V99"/>
  <c r="AF99"/>
  <c r="Q99"/>
  <c r="R99"/>
  <c r="AE99"/>
  <c r="AC99"/>
  <c r="AD99"/>
  <c r="AH99"/>
  <c r="AC80"/>
  <c r="U80"/>
  <c r="V80"/>
  <c r="AF80"/>
  <c r="Y80"/>
  <c r="Q80"/>
  <c r="R80"/>
  <c r="AE80"/>
  <c r="AJ80"/>
  <c r="AK80"/>
  <c r="G59" i="15"/>
  <c r="AC78" i="6"/>
  <c r="U78"/>
  <c r="V78"/>
  <c r="AF78"/>
  <c r="Y78"/>
  <c r="Q78"/>
  <c r="R78"/>
  <c r="AE78"/>
  <c r="AC56"/>
  <c r="AH56"/>
  <c r="U56"/>
  <c r="V56"/>
  <c r="AF56"/>
  <c r="Y56"/>
  <c r="AG56"/>
  <c r="Q56"/>
  <c r="R56"/>
  <c r="AE56"/>
  <c r="AC54"/>
  <c r="U54"/>
  <c r="V54"/>
  <c r="AF54"/>
  <c r="Y54"/>
  <c r="AG54"/>
  <c r="Q54"/>
  <c r="R54"/>
  <c r="AE54"/>
  <c r="AC53"/>
  <c r="AD53"/>
  <c r="AH53"/>
  <c r="U53"/>
  <c r="V53"/>
  <c r="AF53"/>
  <c r="Q53"/>
  <c r="R53"/>
  <c r="AE53"/>
  <c r="Y53"/>
  <c r="Z53"/>
  <c r="AG53"/>
  <c r="AC50"/>
  <c r="AD50"/>
  <c r="AH50"/>
  <c r="U50"/>
  <c r="V50"/>
  <c r="AF50"/>
  <c r="Y50"/>
  <c r="Z50"/>
  <c r="AG50"/>
  <c r="Q50"/>
  <c r="R50"/>
  <c r="AE50"/>
  <c r="AC48"/>
  <c r="AD48"/>
  <c r="AH48"/>
  <c r="U48"/>
  <c r="V48"/>
  <c r="AF48"/>
  <c r="Y48"/>
  <c r="Z48"/>
  <c r="AG48"/>
  <c r="Q48"/>
  <c r="R48"/>
  <c r="AE48"/>
  <c r="U138"/>
  <c r="V138"/>
  <c r="AF138"/>
  <c r="Y138"/>
  <c r="Z138"/>
  <c r="AG138"/>
  <c r="AC138"/>
  <c r="AD138"/>
  <c r="AH138"/>
  <c r="Q138"/>
  <c r="R138"/>
  <c r="AE138"/>
  <c r="Q135"/>
  <c r="R135"/>
  <c r="AE135"/>
  <c r="AC135"/>
  <c r="AD135"/>
  <c r="AH135"/>
  <c r="Y135"/>
  <c r="Z135"/>
  <c r="AG135"/>
  <c r="U135"/>
  <c r="V135"/>
  <c r="AF135"/>
  <c r="Q69"/>
  <c r="R69"/>
  <c r="AE69"/>
  <c r="Y69"/>
  <c r="Z69"/>
  <c r="AG69"/>
  <c r="AC69"/>
  <c r="AD69"/>
  <c r="AH69"/>
  <c r="U69"/>
  <c r="V69"/>
  <c r="AF69"/>
  <c r="AC35"/>
  <c r="AD35"/>
  <c r="AH35"/>
  <c r="Q35"/>
  <c r="R35"/>
  <c r="AE35"/>
  <c r="U35"/>
  <c r="V35"/>
  <c r="AF35"/>
  <c r="Y35"/>
  <c r="Z35"/>
  <c r="AG35"/>
  <c r="AC47"/>
  <c r="AD47"/>
  <c r="AH47"/>
  <c r="Q47"/>
  <c r="R47"/>
  <c r="AE47"/>
  <c r="U47"/>
  <c r="V47"/>
  <c r="AF47"/>
  <c r="Y47"/>
  <c r="Z47"/>
  <c r="AG47"/>
  <c r="AC39"/>
  <c r="AD39"/>
  <c r="AH39"/>
  <c r="Q39"/>
  <c r="R39"/>
  <c r="AE39"/>
  <c r="U39"/>
  <c r="V39"/>
  <c r="AF39"/>
  <c r="Y39"/>
  <c r="Z39"/>
  <c r="AG39"/>
  <c r="AC27"/>
  <c r="AD27"/>
  <c r="AH27"/>
  <c r="Q27"/>
  <c r="R27"/>
  <c r="AE27"/>
  <c r="U27"/>
  <c r="V27"/>
  <c r="AF27"/>
  <c r="Y27"/>
  <c r="Z27"/>
  <c r="AG27"/>
  <c r="Q67"/>
  <c r="R67"/>
  <c r="AE67"/>
  <c r="Y67"/>
  <c r="Z67"/>
  <c r="AG67"/>
  <c r="AC67"/>
  <c r="AD67"/>
  <c r="AH67"/>
  <c r="U67"/>
  <c r="V67"/>
  <c r="AF67"/>
  <c r="U128"/>
  <c r="V128"/>
  <c r="AF128"/>
  <c r="Q128"/>
  <c r="R128"/>
  <c r="AE128"/>
  <c r="AC128"/>
  <c r="AD128"/>
  <c r="AH128"/>
  <c r="Y128"/>
  <c r="Z128"/>
  <c r="AG128"/>
  <c r="AC84"/>
  <c r="AD84"/>
  <c r="AH84"/>
  <c r="U84"/>
  <c r="V84"/>
  <c r="AF84"/>
  <c r="Y84"/>
  <c r="Z84"/>
  <c r="AG84"/>
  <c r="Q84"/>
  <c r="R84"/>
  <c r="AE84"/>
  <c r="AL68" i="7"/>
  <c r="AM68" s="1"/>
  <c r="AQ68" s="1"/>
  <c r="AF68"/>
  <c r="AG68"/>
  <c r="AP68" s="1"/>
  <c r="Z68"/>
  <c r="AA68" s="1"/>
  <c r="AO68" s="1"/>
  <c r="T68"/>
  <c r="U68" s="1"/>
  <c r="AN68" s="1"/>
  <c r="AL64"/>
  <c r="AM64" s="1"/>
  <c r="AQ64" s="1"/>
  <c r="AF64"/>
  <c r="AG64"/>
  <c r="AP64" s="1"/>
  <c r="Z64"/>
  <c r="AA64" s="1"/>
  <c r="AO64" s="1"/>
  <c r="T64"/>
  <c r="U64" s="1"/>
  <c r="AN64" s="1"/>
  <c r="AL60"/>
  <c r="AM60" s="1"/>
  <c r="AQ60" s="1"/>
  <c r="AF60"/>
  <c r="AG60"/>
  <c r="AP60" s="1"/>
  <c r="Z60"/>
  <c r="AA60" s="1"/>
  <c r="AO60" s="1"/>
  <c r="T60"/>
  <c r="U60" s="1"/>
  <c r="AN60" s="1"/>
  <c r="U44" i="6"/>
  <c r="V44"/>
  <c r="AF44"/>
  <c r="Q44"/>
  <c r="R44"/>
  <c r="AE44"/>
  <c r="Y44"/>
  <c r="Z44"/>
  <c r="AG44"/>
  <c r="AC44"/>
  <c r="AD44"/>
  <c r="AH44"/>
  <c r="U36"/>
  <c r="V36"/>
  <c r="AF36"/>
  <c r="Q36"/>
  <c r="R36"/>
  <c r="AE36"/>
  <c r="Y36"/>
  <c r="Z36"/>
  <c r="AG36"/>
  <c r="AC36"/>
  <c r="AD36"/>
  <c r="AH36"/>
  <c r="Q129"/>
  <c r="R129"/>
  <c r="AE129"/>
  <c r="AC129"/>
  <c r="AD129"/>
  <c r="AH129"/>
  <c r="Y129"/>
  <c r="Z129"/>
  <c r="AG129"/>
  <c r="U129"/>
  <c r="V129"/>
  <c r="Y105"/>
  <c r="Z105"/>
  <c r="AG105"/>
  <c r="U105"/>
  <c r="V105"/>
  <c r="AF105"/>
  <c r="Q105"/>
  <c r="R105"/>
  <c r="AE105"/>
  <c r="AC105"/>
  <c r="AD105"/>
  <c r="AH105"/>
  <c r="T43" i="7"/>
  <c r="U43" s="1"/>
  <c r="AN43" s="1"/>
  <c r="AF43"/>
  <c r="AG43"/>
  <c r="AP43" s="1"/>
  <c r="Z43"/>
  <c r="AA43" s="1"/>
  <c r="AO43" s="1"/>
  <c r="AL43"/>
  <c r="AM43"/>
  <c r="AQ43" s="1"/>
  <c r="T35"/>
  <c r="U35" s="1"/>
  <c r="AN35" s="1"/>
  <c r="AF35"/>
  <c r="AG35"/>
  <c r="AP35" s="1"/>
  <c r="Z35"/>
  <c r="AA35" s="1"/>
  <c r="AO35" s="1"/>
  <c r="AL35"/>
  <c r="AM35"/>
  <c r="AQ35" s="1"/>
  <c r="AC33" i="6"/>
  <c r="AD33"/>
  <c r="AH33"/>
  <c r="Q33"/>
  <c r="R33"/>
  <c r="AE33"/>
  <c r="U33"/>
  <c r="V33"/>
  <c r="AF33"/>
  <c r="Y33"/>
  <c r="Z33"/>
  <c r="AG33"/>
  <c r="Q25"/>
  <c r="R25"/>
  <c r="AE25"/>
  <c r="Y25"/>
  <c r="Z25"/>
  <c r="AG25"/>
  <c r="U25"/>
  <c r="V25"/>
  <c r="AF25"/>
  <c r="AC25"/>
  <c r="AD25"/>
  <c r="AH25"/>
  <c r="Q61"/>
  <c r="R61"/>
  <c r="AE61"/>
  <c r="Y61"/>
  <c r="Z61"/>
  <c r="AG61"/>
  <c r="AC61"/>
  <c r="AD61"/>
  <c r="AH61"/>
  <c r="U61"/>
  <c r="V61"/>
  <c r="AF61"/>
  <c r="AC110"/>
  <c r="AD110"/>
  <c r="AH110"/>
  <c r="Q110"/>
  <c r="R110"/>
  <c r="AE110"/>
  <c r="U110"/>
  <c r="V110"/>
  <c r="AF110"/>
  <c r="Y110"/>
  <c r="Z110"/>
  <c r="AG110"/>
  <c r="Q137"/>
  <c r="R137"/>
  <c r="AE137"/>
  <c r="AC137"/>
  <c r="AD137"/>
  <c r="AH137"/>
  <c r="Y137"/>
  <c r="Z137"/>
  <c r="AG137"/>
  <c r="U137"/>
  <c r="V137"/>
  <c r="AF137"/>
  <c r="T109" i="7"/>
  <c r="U109" s="1"/>
  <c r="AN109" s="1"/>
  <c r="Z109"/>
  <c r="AA109"/>
  <c r="AO109" s="1"/>
  <c r="AF109"/>
  <c r="AG109" s="1"/>
  <c r="AP109" s="1"/>
  <c r="AL109"/>
  <c r="AM109" s="1"/>
  <c r="AQ109" s="1"/>
  <c r="T105"/>
  <c r="U105" s="1"/>
  <c r="AN105" s="1"/>
  <c r="Z105"/>
  <c r="AA105"/>
  <c r="AO105" s="1"/>
  <c r="AF105"/>
  <c r="AG105" s="1"/>
  <c r="AP105" s="1"/>
  <c r="AL105"/>
  <c r="AM105"/>
  <c r="AQ105" s="1"/>
  <c r="AL77"/>
  <c r="AM77" s="1"/>
  <c r="AQ77" s="1"/>
  <c r="AF77"/>
  <c r="AG77"/>
  <c r="AP77" s="1"/>
  <c r="Z77"/>
  <c r="AA77" s="1"/>
  <c r="AO77" s="1"/>
  <c r="T77"/>
  <c r="U77"/>
  <c r="AN77" s="1"/>
  <c r="AL63"/>
  <c r="AM63" s="1"/>
  <c r="AQ63" s="1"/>
  <c r="AF63"/>
  <c r="AG63"/>
  <c r="AP63" s="1"/>
  <c r="Z63"/>
  <c r="AA63" s="1"/>
  <c r="AO63" s="1"/>
  <c r="T63"/>
  <c r="U63"/>
  <c r="AN63" s="1"/>
  <c r="AC58" i="6"/>
  <c r="AD58"/>
  <c r="AH58"/>
  <c r="U58"/>
  <c r="V58"/>
  <c r="AF58"/>
  <c r="Y58"/>
  <c r="Z58"/>
  <c r="AG58"/>
  <c r="Q58"/>
  <c r="R58"/>
  <c r="AE58"/>
  <c r="U42"/>
  <c r="V42"/>
  <c r="AF42"/>
  <c r="Q42"/>
  <c r="R42"/>
  <c r="AE42"/>
  <c r="Y42"/>
  <c r="Z42"/>
  <c r="AG42"/>
  <c r="AC42"/>
  <c r="AD42"/>
  <c r="AH42"/>
  <c r="U30"/>
  <c r="V30"/>
  <c r="AF30"/>
  <c r="Q30"/>
  <c r="R30"/>
  <c r="AE30"/>
  <c r="Y30"/>
  <c r="Z30"/>
  <c r="AG30"/>
  <c r="AC30"/>
  <c r="AD30"/>
  <c r="AH30"/>
  <c r="AC83"/>
  <c r="AD83"/>
  <c r="AH83"/>
  <c r="U83"/>
  <c r="V83"/>
  <c r="AF83"/>
  <c r="Y83"/>
  <c r="Z83"/>
  <c r="AG83"/>
  <c r="Q83"/>
  <c r="R83"/>
  <c r="AE83"/>
  <c r="Q141"/>
  <c r="R141"/>
  <c r="AE141"/>
  <c r="U141"/>
  <c r="V141"/>
  <c r="AF141"/>
  <c r="Y141"/>
  <c r="Z141"/>
  <c r="AG141"/>
  <c r="AC141"/>
  <c r="AD141"/>
  <c r="AH141"/>
  <c r="AL44" i="7"/>
  <c r="AM44" s="1"/>
  <c r="AQ44" s="1"/>
  <c r="AF44"/>
  <c r="AG44"/>
  <c r="AP44" s="1"/>
  <c r="Z44"/>
  <c r="AA44" s="1"/>
  <c r="AO44" s="1"/>
  <c r="T44"/>
  <c r="U44"/>
  <c r="AN44" s="1"/>
  <c r="AL65"/>
  <c r="AM65" s="1"/>
  <c r="AQ65" s="1"/>
  <c r="AF65"/>
  <c r="AG65"/>
  <c r="AP65" s="1"/>
  <c r="Z65"/>
  <c r="AA65" s="1"/>
  <c r="AO65" s="1"/>
  <c r="T65"/>
  <c r="U65"/>
  <c r="AN65" s="1"/>
  <c r="Y70" i="6"/>
  <c r="Z70"/>
  <c r="AG70"/>
  <c r="Q70"/>
  <c r="R70"/>
  <c r="AE70"/>
  <c r="AC70"/>
  <c r="AD70"/>
  <c r="AH70"/>
  <c r="U70"/>
  <c r="V70"/>
  <c r="AF70"/>
  <c r="AL36" i="7"/>
  <c r="AM36" s="1"/>
  <c r="AQ36" s="1"/>
  <c r="AF36"/>
  <c r="AG36"/>
  <c r="AP36" s="1"/>
  <c r="Z36"/>
  <c r="AA36" s="1"/>
  <c r="AO36" s="1"/>
  <c r="T36"/>
  <c r="U36"/>
  <c r="AN36" s="1"/>
  <c r="AC132" i="6"/>
  <c r="AD132"/>
  <c r="AH132"/>
  <c r="Y132"/>
  <c r="Z132"/>
  <c r="AG132"/>
  <c r="U132"/>
  <c r="V132"/>
  <c r="AF132"/>
  <c r="Q132"/>
  <c r="R132"/>
  <c r="AE132"/>
  <c r="AC108"/>
  <c r="AD108"/>
  <c r="AH108"/>
  <c r="Y108"/>
  <c r="Z108"/>
  <c r="AG108"/>
  <c r="U108"/>
  <c r="V108"/>
  <c r="AF108"/>
  <c r="Q108"/>
  <c r="R108"/>
  <c r="AE108"/>
  <c r="U34"/>
  <c r="V34"/>
  <c r="AF34"/>
  <c r="Q34"/>
  <c r="R34"/>
  <c r="AE34"/>
  <c r="Y34"/>
  <c r="Z34"/>
  <c r="AG34"/>
  <c r="AC34"/>
  <c r="AD34"/>
  <c r="AH34"/>
  <c r="AC59"/>
  <c r="AD59"/>
  <c r="AH59"/>
  <c r="U59"/>
  <c r="V59"/>
  <c r="AF59"/>
  <c r="Q59"/>
  <c r="R59"/>
  <c r="AE59"/>
  <c r="Y59"/>
  <c r="Z59"/>
  <c r="AG59"/>
  <c r="AC43"/>
  <c r="AD43"/>
  <c r="AH43"/>
  <c r="Q43"/>
  <c r="R43"/>
  <c r="AE43"/>
  <c r="U43"/>
  <c r="V43"/>
  <c r="AF43"/>
  <c r="Y43"/>
  <c r="Z43"/>
  <c r="AG43"/>
  <c r="AC75"/>
  <c r="AD75"/>
  <c r="AH75"/>
  <c r="U75"/>
  <c r="V75"/>
  <c r="AF75"/>
  <c r="Y75"/>
  <c r="Z75"/>
  <c r="AG75"/>
  <c r="Q75"/>
  <c r="R75"/>
  <c r="AE75"/>
  <c r="AC100"/>
  <c r="AD100"/>
  <c r="AH100"/>
  <c r="Y100"/>
  <c r="Z100"/>
  <c r="AG100"/>
  <c r="U100"/>
  <c r="V100"/>
  <c r="AF100"/>
  <c r="Q100"/>
  <c r="R100"/>
  <c r="AE100"/>
  <c r="AC92"/>
  <c r="AD92"/>
  <c r="AH92"/>
  <c r="U92"/>
  <c r="V92"/>
  <c r="AF92"/>
  <c r="Y92"/>
  <c r="Z92"/>
  <c r="AG92"/>
  <c r="Q92"/>
  <c r="R92"/>
  <c r="AE92"/>
  <c r="AF9" i="7"/>
  <c r="AG9" s="1"/>
  <c r="AP9" s="1"/>
  <c r="T9"/>
  <c r="U9" s="1"/>
  <c r="AN9" s="1"/>
  <c r="AL9"/>
  <c r="AM9" s="1"/>
  <c r="AQ9" s="1"/>
  <c r="Z9"/>
  <c r="AA9" s="1"/>
  <c r="AO9" s="1"/>
  <c r="T25"/>
  <c r="U25" s="1"/>
  <c r="AN25" s="1"/>
  <c r="AF25"/>
  <c r="AG25"/>
  <c r="AP25" s="1"/>
  <c r="AL25"/>
  <c r="AM25" s="1"/>
  <c r="AQ25" s="1"/>
  <c r="Z25"/>
  <c r="AA25" s="1"/>
  <c r="AO25" s="1"/>
  <c r="AF17"/>
  <c r="AG17" s="1"/>
  <c r="AP17" s="1"/>
  <c r="T17"/>
  <c r="U17"/>
  <c r="AN17" s="1"/>
  <c r="AL17"/>
  <c r="AM17" s="1"/>
  <c r="AQ17" s="1"/>
  <c r="Z17"/>
  <c r="AA17" s="1"/>
  <c r="AO17" s="1"/>
  <c r="Z128"/>
  <c r="AA128" s="1"/>
  <c r="AO128" s="1"/>
  <c r="T128"/>
  <c r="U128"/>
  <c r="AN128" s="1"/>
  <c r="AL128"/>
  <c r="AM128" s="1"/>
  <c r="AQ128" s="1"/>
  <c r="AF128"/>
  <c r="AG128" s="1"/>
  <c r="AP128" s="1"/>
  <c r="Z124"/>
  <c r="AA124" s="1"/>
  <c r="AO124" s="1"/>
  <c r="T124"/>
  <c r="U124"/>
  <c r="AN124" s="1"/>
  <c r="AL124"/>
  <c r="AM124" s="1"/>
  <c r="AQ124" s="1"/>
  <c r="AF124"/>
  <c r="AG124" s="1"/>
  <c r="AP124" s="1"/>
  <c r="Z120"/>
  <c r="AA120" s="1"/>
  <c r="AO120" s="1"/>
  <c r="T120"/>
  <c r="U120"/>
  <c r="AN120" s="1"/>
  <c r="AL120"/>
  <c r="AM120" s="1"/>
  <c r="AQ120" s="1"/>
  <c r="AF120"/>
  <c r="AG120" s="1"/>
  <c r="AP120" s="1"/>
  <c r="AL116"/>
  <c r="AM116" s="1"/>
  <c r="AQ116" s="1"/>
  <c r="AF116"/>
  <c r="AG116"/>
  <c r="AP116" s="1"/>
  <c r="Z116"/>
  <c r="AA116" s="1"/>
  <c r="AO116" s="1"/>
  <c r="T116"/>
  <c r="U116" s="1"/>
  <c r="AN116" s="1"/>
  <c r="AL112"/>
  <c r="AM112" s="1"/>
  <c r="AQ112" s="1"/>
  <c r="AF112"/>
  <c r="AG112"/>
  <c r="AP112" s="1"/>
  <c r="Z112"/>
  <c r="AA112" s="1"/>
  <c r="AO112" s="1"/>
  <c r="T112"/>
  <c r="U112" s="1"/>
  <c r="AN112" s="1"/>
  <c r="AL108"/>
  <c r="AM108" s="1"/>
  <c r="AQ108" s="1"/>
  <c r="AF108"/>
  <c r="AG108"/>
  <c r="AP108" s="1"/>
  <c r="Z108"/>
  <c r="AA108" s="1"/>
  <c r="AO108" s="1"/>
  <c r="T108"/>
  <c r="U108" s="1"/>
  <c r="AN108" s="1"/>
  <c r="AL104"/>
  <c r="AM104" s="1"/>
  <c r="AQ104" s="1"/>
  <c r="AF104"/>
  <c r="AG104"/>
  <c r="AP104" s="1"/>
  <c r="Z104"/>
  <c r="AA104" s="1"/>
  <c r="AO104" s="1"/>
  <c r="T104"/>
  <c r="U104" s="1"/>
  <c r="AN104" s="1"/>
  <c r="Z100"/>
  <c r="AA100" s="1"/>
  <c r="AO100" s="1"/>
  <c r="T100"/>
  <c r="U100"/>
  <c r="AN100" s="1"/>
  <c r="AL100"/>
  <c r="AM100" s="1"/>
  <c r="AQ100" s="1"/>
  <c r="AF100"/>
  <c r="AG100" s="1"/>
  <c r="AP100" s="1"/>
  <c r="Z96"/>
  <c r="AA96" s="1"/>
  <c r="AO96" s="1"/>
  <c r="T96"/>
  <c r="U96"/>
  <c r="AN96" s="1"/>
  <c r="AL96"/>
  <c r="AM96" s="1"/>
  <c r="AQ96" s="1"/>
  <c r="AF96"/>
  <c r="AG96" s="1"/>
  <c r="AP96" s="1"/>
  <c r="AL92"/>
  <c r="AM92" s="1"/>
  <c r="AQ92" s="1"/>
  <c r="AF92"/>
  <c r="AG92"/>
  <c r="AP92" s="1"/>
  <c r="Z92"/>
  <c r="AA92" s="1"/>
  <c r="AO92" s="1"/>
  <c r="T92"/>
  <c r="U92" s="1"/>
  <c r="AN92" s="1"/>
  <c r="AL88"/>
  <c r="AM88" s="1"/>
  <c r="AQ88" s="1"/>
  <c r="AF88"/>
  <c r="AG88"/>
  <c r="AP88" s="1"/>
  <c r="Z88"/>
  <c r="AA88" s="1"/>
  <c r="AO88" s="1"/>
  <c r="T88"/>
  <c r="U88" s="1"/>
  <c r="AN88" s="1"/>
  <c r="AL84"/>
  <c r="AM84" s="1"/>
  <c r="AQ84" s="1"/>
  <c r="AF84"/>
  <c r="AG84"/>
  <c r="AP84" s="1"/>
  <c r="Z84"/>
  <c r="AA84" s="1"/>
  <c r="AO84" s="1"/>
  <c r="T84"/>
  <c r="U84" s="1"/>
  <c r="AN84" s="1"/>
  <c r="AL80"/>
  <c r="AM80" s="1"/>
  <c r="AQ80" s="1"/>
  <c r="AF80"/>
  <c r="AG80"/>
  <c r="AP80" s="1"/>
  <c r="Z80"/>
  <c r="AA80" s="1"/>
  <c r="AO80" s="1"/>
  <c r="T80"/>
  <c r="U80" s="1"/>
  <c r="AN80" s="1"/>
  <c r="AL76"/>
  <c r="AM76" s="1"/>
  <c r="AQ76" s="1"/>
  <c r="AF76"/>
  <c r="AG76"/>
  <c r="AP76" s="1"/>
  <c r="Z76"/>
  <c r="AA76" s="1"/>
  <c r="AO76" s="1"/>
  <c r="T76"/>
  <c r="U76" s="1"/>
  <c r="AN76" s="1"/>
  <c r="AL72"/>
  <c r="AM72" s="1"/>
  <c r="AQ72" s="1"/>
  <c r="AF72"/>
  <c r="AG72"/>
  <c r="AP72" s="1"/>
  <c r="Z72"/>
  <c r="AA72" s="1"/>
  <c r="AO72" s="1"/>
  <c r="T72"/>
  <c r="U72" s="1"/>
  <c r="AN72" s="1"/>
  <c r="Z56"/>
  <c r="AA56" s="1"/>
  <c r="AO56" s="1"/>
  <c r="T56"/>
  <c r="U56"/>
  <c r="AN56" s="1"/>
  <c r="AL56"/>
  <c r="AM56" s="1"/>
  <c r="AQ56" s="1"/>
  <c r="AF56"/>
  <c r="AG56" s="1"/>
  <c r="AP56" s="1"/>
  <c r="Z52"/>
  <c r="AA52" s="1"/>
  <c r="AO52" s="1"/>
  <c r="T52"/>
  <c r="U52"/>
  <c r="AN52" s="1"/>
  <c r="AL52"/>
  <c r="AM52" s="1"/>
  <c r="AQ52" s="1"/>
  <c r="AF52"/>
  <c r="AG52" s="1"/>
  <c r="AP52" s="1"/>
  <c r="Z48"/>
  <c r="AA48" s="1"/>
  <c r="AO48" s="1"/>
  <c r="T48"/>
  <c r="U48"/>
  <c r="AN48" s="1"/>
  <c r="AL48"/>
  <c r="AM48" s="1"/>
  <c r="AQ48" s="1"/>
  <c r="AF48"/>
  <c r="AG48" s="1"/>
  <c r="AP48" s="1"/>
  <c r="U28" i="6"/>
  <c r="V28"/>
  <c r="AF28"/>
  <c r="Q28"/>
  <c r="R28"/>
  <c r="AE28"/>
  <c r="Y28"/>
  <c r="Z28"/>
  <c r="AG28"/>
  <c r="AC28"/>
  <c r="AD28"/>
  <c r="AH28"/>
  <c r="AC76"/>
  <c r="AD76"/>
  <c r="AH76"/>
  <c r="U76"/>
  <c r="V76"/>
  <c r="AF76"/>
  <c r="Y76"/>
  <c r="Z76"/>
  <c r="AG76"/>
  <c r="Q76"/>
  <c r="R76"/>
  <c r="AE76"/>
  <c r="AC68"/>
  <c r="AD68"/>
  <c r="AH68"/>
  <c r="U68"/>
  <c r="V68"/>
  <c r="AF68"/>
  <c r="Y68"/>
  <c r="Z68"/>
  <c r="AG68"/>
  <c r="Q68"/>
  <c r="R68"/>
  <c r="AE68"/>
  <c r="AC60"/>
  <c r="AD60"/>
  <c r="AH60"/>
  <c r="U60"/>
  <c r="V60"/>
  <c r="AF60"/>
  <c r="Y60"/>
  <c r="Z60"/>
  <c r="AG60"/>
  <c r="Q60"/>
  <c r="R60"/>
  <c r="AE60"/>
  <c r="Q125"/>
  <c r="R125"/>
  <c r="AE125"/>
  <c r="AC125"/>
  <c r="AD125"/>
  <c r="AH125"/>
  <c r="Y125"/>
  <c r="Z125"/>
  <c r="AG125"/>
  <c r="U125"/>
  <c r="V125"/>
  <c r="AF125"/>
  <c r="Y109"/>
  <c r="Z109"/>
  <c r="AG109"/>
  <c r="U109"/>
  <c r="V109"/>
  <c r="AF109"/>
  <c r="Q109"/>
  <c r="R109"/>
  <c r="AE109"/>
  <c r="AC109"/>
  <c r="AD109"/>
  <c r="AH109"/>
  <c r="AC93"/>
  <c r="AD93"/>
  <c r="AH93"/>
  <c r="U93"/>
  <c r="V93"/>
  <c r="AF93"/>
  <c r="Y93"/>
  <c r="Z93"/>
  <c r="AG93"/>
  <c r="Q93"/>
  <c r="R93"/>
  <c r="AE93"/>
  <c r="AC85"/>
  <c r="AD85"/>
  <c r="AH85"/>
  <c r="U85"/>
  <c r="V85"/>
  <c r="AF85"/>
  <c r="Y85"/>
  <c r="Z85"/>
  <c r="AG85"/>
  <c r="Q85"/>
  <c r="R85"/>
  <c r="AE85"/>
  <c r="U136"/>
  <c r="V136"/>
  <c r="AF136"/>
  <c r="Q136"/>
  <c r="R136"/>
  <c r="AE136"/>
  <c r="AC136"/>
  <c r="AD136"/>
  <c r="AH136"/>
  <c r="Y136"/>
  <c r="Z136"/>
  <c r="AG136"/>
  <c r="T47" i="7"/>
  <c r="U47" s="1"/>
  <c r="AN47" s="1"/>
  <c r="AF47"/>
  <c r="AG47"/>
  <c r="AP47" s="1"/>
  <c r="Z47"/>
  <c r="AA47" s="1"/>
  <c r="AO47" s="1"/>
  <c r="AL47"/>
  <c r="AM47"/>
  <c r="Z39"/>
  <c r="AA39"/>
  <c r="AO39" s="1"/>
  <c r="AL39"/>
  <c r="AM39" s="1"/>
  <c r="AQ39" s="1"/>
  <c r="T39"/>
  <c r="U39"/>
  <c r="AN39" s="1"/>
  <c r="AS39" s="1"/>
  <c r="AF39"/>
  <c r="AG39" s="1"/>
  <c r="AP39" s="1"/>
  <c r="AF30"/>
  <c r="AG30"/>
  <c r="AP30" s="1"/>
  <c r="T30"/>
  <c r="U30" s="1"/>
  <c r="AN30" s="1"/>
  <c r="AL30"/>
  <c r="AM30"/>
  <c r="AQ30" s="1"/>
  <c r="Z30"/>
  <c r="AA30" s="1"/>
  <c r="AO30" s="1"/>
  <c r="AF22"/>
  <c r="AG22"/>
  <c r="AP22" s="1"/>
  <c r="T22"/>
  <c r="U22" s="1"/>
  <c r="AN22" s="1"/>
  <c r="Z22"/>
  <c r="AA22"/>
  <c r="AO22" s="1"/>
  <c r="AL22"/>
  <c r="AM22" s="1"/>
  <c r="AQ22" s="1"/>
  <c r="T14"/>
  <c r="U14"/>
  <c r="AN14" s="1"/>
  <c r="AF14"/>
  <c r="AG14" s="1"/>
  <c r="AP14" s="1"/>
  <c r="Z14"/>
  <c r="AA14"/>
  <c r="AO14" s="1"/>
  <c r="AL14"/>
  <c r="AM14" s="1"/>
  <c r="AQ14" s="1"/>
  <c r="AC45" i="6"/>
  <c r="AD45"/>
  <c r="AH45"/>
  <c r="Q45"/>
  <c r="R45"/>
  <c r="AE45"/>
  <c r="U45"/>
  <c r="V45"/>
  <c r="AF45"/>
  <c r="Y45"/>
  <c r="Z45"/>
  <c r="AG45"/>
  <c r="AC29"/>
  <c r="AD29"/>
  <c r="AH29"/>
  <c r="Q29"/>
  <c r="R29"/>
  <c r="AE29"/>
  <c r="U29"/>
  <c r="V29"/>
  <c r="AF29"/>
  <c r="Y29"/>
  <c r="Z29"/>
  <c r="AG29"/>
  <c r="AC77"/>
  <c r="AD77"/>
  <c r="AH77"/>
  <c r="U77"/>
  <c r="V77"/>
  <c r="AF77"/>
  <c r="Y77"/>
  <c r="Z77"/>
  <c r="AG77"/>
  <c r="Q77"/>
  <c r="R77"/>
  <c r="AE77"/>
  <c r="AC126"/>
  <c r="AD126"/>
  <c r="AH126"/>
  <c r="Q126"/>
  <c r="R126"/>
  <c r="AE126"/>
  <c r="U126"/>
  <c r="V126"/>
  <c r="Y126"/>
  <c r="Z126"/>
  <c r="AC118"/>
  <c r="AD118"/>
  <c r="AH118"/>
  <c r="Q118"/>
  <c r="R118"/>
  <c r="AE118"/>
  <c r="U118"/>
  <c r="V118"/>
  <c r="AF118"/>
  <c r="Y118"/>
  <c r="Z118"/>
  <c r="AG118"/>
  <c r="AC102"/>
  <c r="Q102"/>
  <c r="R102"/>
  <c r="AE102"/>
  <c r="U102"/>
  <c r="V102"/>
  <c r="AF102"/>
  <c r="Y102"/>
  <c r="Z102"/>
  <c r="AG102"/>
  <c r="AC94"/>
  <c r="AD94"/>
  <c r="AH94"/>
  <c r="U94"/>
  <c r="V94"/>
  <c r="AF94"/>
  <c r="Y94"/>
  <c r="Z94"/>
  <c r="AG94"/>
  <c r="Q94"/>
  <c r="R94"/>
  <c r="AE94"/>
  <c r="AC86"/>
  <c r="AD86"/>
  <c r="AH86"/>
  <c r="U86"/>
  <c r="V86"/>
  <c r="AF86"/>
  <c r="Y86"/>
  <c r="Z86"/>
  <c r="AG86"/>
  <c r="Q86"/>
  <c r="R86"/>
  <c r="AE86"/>
  <c r="AC140"/>
  <c r="AD140"/>
  <c r="AH140"/>
  <c r="Y140"/>
  <c r="Z140"/>
  <c r="AG140"/>
  <c r="U140"/>
  <c r="V140"/>
  <c r="AF140"/>
  <c r="Q140"/>
  <c r="R140"/>
  <c r="AE140"/>
  <c r="Z27" i="7"/>
  <c r="AA27"/>
  <c r="AO27" s="1"/>
  <c r="AF27"/>
  <c r="AG27" s="1"/>
  <c r="AP27" s="1"/>
  <c r="T27"/>
  <c r="U27"/>
  <c r="AN27" s="1"/>
  <c r="AL27"/>
  <c r="AM27" s="1"/>
  <c r="AQ27" s="1"/>
  <c r="AL19"/>
  <c r="AM19"/>
  <c r="AQ19" s="1"/>
  <c r="AF19"/>
  <c r="AG19" s="1"/>
  <c r="AP19" s="1"/>
  <c r="Z19"/>
  <c r="AA19"/>
  <c r="AO19" s="1"/>
  <c r="T19"/>
  <c r="U19" s="1"/>
  <c r="AN19" s="1"/>
  <c r="Z11"/>
  <c r="AA11"/>
  <c r="AO11" s="1"/>
  <c r="AL11"/>
  <c r="AM11" s="1"/>
  <c r="AF11"/>
  <c r="AG11" s="1"/>
  <c r="AP11" s="1"/>
  <c r="T11"/>
  <c r="U11"/>
  <c r="AN11" s="1"/>
  <c r="AF125"/>
  <c r="AG125" s="1"/>
  <c r="AP125" s="1"/>
  <c r="AL125"/>
  <c r="AM125"/>
  <c r="AQ125" s="1"/>
  <c r="T125"/>
  <c r="U125" s="1"/>
  <c r="AN125" s="1"/>
  <c r="Z125"/>
  <c r="AA125"/>
  <c r="AO125" s="1"/>
  <c r="T121"/>
  <c r="U121" s="1"/>
  <c r="AN121" s="1"/>
  <c r="Z121"/>
  <c r="AA121"/>
  <c r="AO121" s="1"/>
  <c r="AF121"/>
  <c r="AG121" s="1"/>
  <c r="AP121" s="1"/>
  <c r="AL121"/>
  <c r="AM121"/>
  <c r="AQ121" s="1"/>
  <c r="AF117"/>
  <c r="AG117" s="1"/>
  <c r="AP117" s="1"/>
  <c r="AL117"/>
  <c r="AM117"/>
  <c r="AQ117" s="1"/>
  <c r="T117"/>
  <c r="U117" s="1"/>
  <c r="AN117" s="1"/>
  <c r="Z117"/>
  <c r="AA117"/>
  <c r="AO117" s="1"/>
  <c r="T113"/>
  <c r="U113"/>
  <c r="AN113" s="1"/>
  <c r="Z113"/>
  <c r="AA113" s="1"/>
  <c r="AO113" s="1"/>
  <c r="AF113"/>
  <c r="AG113"/>
  <c r="AP113" s="1"/>
  <c r="AL113"/>
  <c r="AM113" s="1"/>
  <c r="AQ113" s="1"/>
  <c r="AF101"/>
  <c r="AG101"/>
  <c r="AP101" s="1"/>
  <c r="AL101"/>
  <c r="AM101" s="1"/>
  <c r="AQ101" s="1"/>
  <c r="T101"/>
  <c r="U101"/>
  <c r="AN101" s="1"/>
  <c r="Z101"/>
  <c r="AA101" s="1"/>
  <c r="AO101" s="1"/>
  <c r="AF97"/>
  <c r="AG97"/>
  <c r="AP97" s="1"/>
  <c r="AL97"/>
  <c r="AM97" s="1"/>
  <c r="AQ97" s="1"/>
  <c r="T97"/>
  <c r="U97"/>
  <c r="AN97" s="1"/>
  <c r="Z97"/>
  <c r="AA97" s="1"/>
  <c r="AO97" s="1"/>
  <c r="AF93"/>
  <c r="AG93"/>
  <c r="AP93" s="1"/>
  <c r="AL93"/>
  <c r="AM93" s="1"/>
  <c r="AQ93" s="1"/>
  <c r="T93"/>
  <c r="U93"/>
  <c r="AN93" s="1"/>
  <c r="Z93"/>
  <c r="AA93" s="1"/>
  <c r="AO93" s="1"/>
  <c r="T89"/>
  <c r="U89" s="1"/>
  <c r="AN89" s="1"/>
  <c r="Z89"/>
  <c r="AA89" s="1"/>
  <c r="AO89" s="1"/>
  <c r="AF89"/>
  <c r="AG89" s="1"/>
  <c r="AP89" s="1"/>
  <c r="AL89"/>
  <c r="AM89"/>
  <c r="AQ89" s="1"/>
  <c r="T85"/>
  <c r="U85" s="1"/>
  <c r="AN85" s="1"/>
  <c r="Z85"/>
  <c r="AA85" s="1"/>
  <c r="AO85" s="1"/>
  <c r="AF85"/>
  <c r="AG85" s="1"/>
  <c r="AP85" s="1"/>
  <c r="AL85"/>
  <c r="AM85"/>
  <c r="AQ85" s="1"/>
  <c r="AF81"/>
  <c r="AG81" s="1"/>
  <c r="AP81" s="1"/>
  <c r="AL81"/>
  <c r="AM81" s="1"/>
  <c r="AQ81" s="1"/>
  <c r="T81"/>
  <c r="U81" s="1"/>
  <c r="AN81" s="1"/>
  <c r="AR81" s="1"/>
  <c r="Z81"/>
  <c r="AA81"/>
  <c r="AO81" s="1"/>
  <c r="Z73"/>
  <c r="AA73" s="1"/>
  <c r="AO73" s="1"/>
  <c r="T73"/>
  <c r="U73" s="1"/>
  <c r="AN73" s="1"/>
  <c r="AL73"/>
  <c r="AM73" s="1"/>
  <c r="AQ73" s="1"/>
  <c r="AF73"/>
  <c r="AG73"/>
  <c r="AP73" s="1"/>
  <c r="AL69"/>
  <c r="AM69" s="1"/>
  <c r="AQ69" s="1"/>
  <c r="AF69"/>
  <c r="AG69" s="1"/>
  <c r="AP69" s="1"/>
  <c r="Z69"/>
  <c r="AA69" s="1"/>
  <c r="AO69" s="1"/>
  <c r="T69"/>
  <c r="U69"/>
  <c r="AN69" s="1"/>
  <c r="Z61"/>
  <c r="AA61" s="1"/>
  <c r="AO61" s="1"/>
  <c r="T61"/>
  <c r="U61" s="1"/>
  <c r="AN61" s="1"/>
  <c r="AL61"/>
  <c r="AM61" s="1"/>
  <c r="AQ61" s="1"/>
  <c r="AF61"/>
  <c r="AG61"/>
  <c r="AP61" s="1"/>
  <c r="Z57"/>
  <c r="AA57" s="1"/>
  <c r="AO57" s="1"/>
  <c r="T57"/>
  <c r="U57" s="1"/>
  <c r="AN57" s="1"/>
  <c r="AL57"/>
  <c r="AM57" s="1"/>
  <c r="AQ57" s="1"/>
  <c r="AF57"/>
  <c r="AG57"/>
  <c r="AP57" s="1"/>
  <c r="T53"/>
  <c r="U53" s="1"/>
  <c r="AN53" s="1"/>
  <c r="AF53"/>
  <c r="AG53" s="1"/>
  <c r="AP53" s="1"/>
  <c r="Z53"/>
  <c r="AA53" s="1"/>
  <c r="AO53" s="1"/>
  <c r="AL53"/>
  <c r="AM53"/>
  <c r="AQ53" s="1"/>
  <c r="Z49"/>
  <c r="AA49" s="1"/>
  <c r="AO49" s="1"/>
  <c r="AS49" s="1"/>
  <c r="AT49" s="1"/>
  <c r="L43" i="5" s="1"/>
  <c r="AL49" i="7"/>
  <c r="AM49" s="1"/>
  <c r="AQ49" s="1"/>
  <c r="T49"/>
  <c r="U49" s="1"/>
  <c r="AN49" s="1"/>
  <c r="AF49"/>
  <c r="AG49"/>
  <c r="AP49" s="1"/>
  <c r="U38" i="6"/>
  <c r="V38"/>
  <c r="AF38"/>
  <c r="Q38"/>
  <c r="R38"/>
  <c r="AE38"/>
  <c r="Y38"/>
  <c r="Z38"/>
  <c r="AG38"/>
  <c r="AC38"/>
  <c r="AD38"/>
  <c r="AH38"/>
  <c r="Y62"/>
  <c r="Z62"/>
  <c r="AG62"/>
  <c r="Q62"/>
  <c r="R62"/>
  <c r="AE62"/>
  <c r="AC62"/>
  <c r="AD62"/>
  <c r="U62"/>
  <c r="V62"/>
  <c r="AF62"/>
  <c r="Q127"/>
  <c r="R127"/>
  <c r="AE127"/>
  <c r="AC127"/>
  <c r="AD127"/>
  <c r="AH127"/>
  <c r="Y127"/>
  <c r="Z127"/>
  <c r="AG127"/>
  <c r="U127"/>
  <c r="V127"/>
  <c r="AF127"/>
  <c r="Y119"/>
  <c r="Z119"/>
  <c r="AG119"/>
  <c r="U119"/>
  <c r="V119"/>
  <c r="AF119"/>
  <c r="Q119"/>
  <c r="R119"/>
  <c r="AE119"/>
  <c r="AC119"/>
  <c r="AD119"/>
  <c r="AH119"/>
  <c r="Q111"/>
  <c r="R111"/>
  <c r="AE111"/>
  <c r="AC111"/>
  <c r="AD111"/>
  <c r="AH111"/>
  <c r="Y111"/>
  <c r="Z111"/>
  <c r="AG111"/>
  <c r="U111"/>
  <c r="V111"/>
  <c r="AF111"/>
  <c r="Y103"/>
  <c r="Z103"/>
  <c r="AG103"/>
  <c r="U103"/>
  <c r="V103"/>
  <c r="AF103"/>
  <c r="Q103"/>
  <c r="R103"/>
  <c r="AE103"/>
  <c r="AC103"/>
  <c r="Y87"/>
  <c r="Z87"/>
  <c r="AG87"/>
  <c r="Q87"/>
  <c r="R87"/>
  <c r="AE87"/>
  <c r="AC87"/>
  <c r="AD87"/>
  <c r="AH87"/>
  <c r="U87"/>
  <c r="V87"/>
  <c r="AF87"/>
  <c r="Z40" i="7"/>
  <c r="AA40"/>
  <c r="AO40" s="1"/>
  <c r="T40"/>
  <c r="U40" s="1"/>
  <c r="AN40" s="1"/>
  <c r="AL40"/>
  <c r="AM40" s="1"/>
  <c r="AQ40" s="1"/>
  <c r="AF40"/>
  <c r="AG40" s="1"/>
  <c r="AP40" s="1"/>
  <c r="AF32"/>
  <c r="AG32"/>
  <c r="AP32" s="1"/>
  <c r="Z32"/>
  <c r="AA32" s="1"/>
  <c r="AO32" s="1"/>
  <c r="AL32"/>
  <c r="AM32" s="1"/>
  <c r="AQ32" s="1"/>
  <c r="T32"/>
  <c r="U32" s="1"/>
  <c r="AN32" s="1"/>
  <c r="AF24"/>
  <c r="AG24"/>
  <c r="AP24" s="1"/>
  <c r="T24"/>
  <c r="U24" s="1"/>
  <c r="AN24" s="1"/>
  <c r="AL24"/>
  <c r="AM24" s="1"/>
  <c r="AQ24" s="1"/>
  <c r="Z24"/>
  <c r="AA24" s="1"/>
  <c r="AO24" s="1"/>
  <c r="AF16"/>
  <c r="AG16"/>
  <c r="AP16" s="1"/>
  <c r="Z16"/>
  <c r="AA16" s="1"/>
  <c r="AO16" s="1"/>
  <c r="T16"/>
  <c r="U16" s="1"/>
  <c r="AN16" s="1"/>
  <c r="AL16"/>
  <c r="AM16" s="1"/>
  <c r="AQ16" s="1"/>
  <c r="Q55" i="6"/>
  <c r="R55"/>
  <c r="Y55"/>
  <c r="AG55"/>
  <c r="AC55"/>
  <c r="AH55"/>
  <c r="U55"/>
  <c r="V55"/>
  <c r="AF55"/>
  <c r="AC79"/>
  <c r="U79"/>
  <c r="V79"/>
  <c r="AF79"/>
  <c r="Y79"/>
  <c r="Q79"/>
  <c r="R79"/>
  <c r="AE79"/>
  <c r="AC71"/>
  <c r="AD71"/>
  <c r="AH71"/>
  <c r="U71"/>
  <c r="V71"/>
  <c r="AF71"/>
  <c r="Q71"/>
  <c r="R71"/>
  <c r="AE71"/>
  <c r="Y71"/>
  <c r="Z71"/>
  <c r="AG71"/>
  <c r="AC120"/>
  <c r="AD120"/>
  <c r="AH120"/>
  <c r="Y120"/>
  <c r="Z120"/>
  <c r="AG120"/>
  <c r="U120"/>
  <c r="V120"/>
  <c r="AF120"/>
  <c r="Q120"/>
  <c r="R120"/>
  <c r="AE120"/>
  <c r="U112"/>
  <c r="V112"/>
  <c r="AF112"/>
  <c r="Q112"/>
  <c r="R112"/>
  <c r="AE112"/>
  <c r="AC112"/>
  <c r="AD112"/>
  <c r="AH112"/>
  <c r="Y112"/>
  <c r="Z112"/>
  <c r="AG112"/>
  <c r="Y88"/>
  <c r="Z88"/>
  <c r="AG88"/>
  <c r="Q88"/>
  <c r="R88"/>
  <c r="AE88"/>
  <c r="AC88"/>
  <c r="AD88"/>
  <c r="AH88"/>
  <c r="U88"/>
  <c r="V88"/>
  <c r="AF88"/>
  <c r="Q139"/>
  <c r="R139"/>
  <c r="AE139"/>
  <c r="AC139"/>
  <c r="AD139"/>
  <c r="AH139"/>
  <c r="Y139"/>
  <c r="Z139"/>
  <c r="AG139"/>
  <c r="U139"/>
  <c r="V139"/>
  <c r="AF139"/>
  <c r="T29" i="7"/>
  <c r="U29" s="1"/>
  <c r="AN29" s="1"/>
  <c r="Z29"/>
  <c r="AA29"/>
  <c r="AO29" s="1"/>
  <c r="AF29"/>
  <c r="AG29" s="1"/>
  <c r="AP29" s="1"/>
  <c r="AL29"/>
  <c r="AM29" s="1"/>
  <c r="AQ29" s="1"/>
  <c r="AL21"/>
  <c r="AM21" s="1"/>
  <c r="AQ21" s="1"/>
  <c r="Z21"/>
  <c r="AA21"/>
  <c r="AO21" s="1"/>
  <c r="AF21"/>
  <c r="AG21" s="1"/>
  <c r="AP21" s="1"/>
  <c r="T21"/>
  <c r="U21" s="1"/>
  <c r="AN21" s="1"/>
  <c r="AL13"/>
  <c r="AM13" s="1"/>
  <c r="AQ13" s="1"/>
  <c r="T13"/>
  <c r="U13"/>
  <c r="AN13" s="1"/>
  <c r="AF13"/>
  <c r="AG13" s="1"/>
  <c r="AP13" s="1"/>
  <c r="Z13"/>
  <c r="AA13" s="1"/>
  <c r="AO13" s="1"/>
  <c r="Z126"/>
  <c r="AA126" s="1"/>
  <c r="AO126" s="1"/>
  <c r="T126"/>
  <c r="U126"/>
  <c r="AN126" s="1"/>
  <c r="AL126"/>
  <c r="AM126" s="1"/>
  <c r="AQ126" s="1"/>
  <c r="AF126"/>
  <c r="AG126" s="1"/>
  <c r="AP126" s="1"/>
  <c r="Z122"/>
  <c r="AA122" s="1"/>
  <c r="AO122" s="1"/>
  <c r="T122"/>
  <c r="U122"/>
  <c r="AN122" s="1"/>
  <c r="AL122"/>
  <c r="AM122" s="1"/>
  <c r="AQ122" s="1"/>
  <c r="AF122"/>
  <c r="AG122" s="1"/>
  <c r="AP122" s="1"/>
  <c r="Z118"/>
  <c r="AA118" s="1"/>
  <c r="AO118" s="1"/>
  <c r="T118"/>
  <c r="U118"/>
  <c r="AN118" s="1"/>
  <c r="AL118"/>
  <c r="AM118" s="1"/>
  <c r="AQ118" s="1"/>
  <c r="AF118"/>
  <c r="AG118" s="1"/>
  <c r="AP118" s="1"/>
  <c r="Z114"/>
  <c r="AA114" s="1"/>
  <c r="T114"/>
  <c r="U114" s="1"/>
  <c r="AN114" s="1"/>
  <c r="AL114"/>
  <c r="AM114" s="1"/>
  <c r="AQ114" s="1"/>
  <c r="AF114"/>
  <c r="AG114" s="1"/>
  <c r="AP114" s="1"/>
  <c r="AL110"/>
  <c r="AM110"/>
  <c r="AQ110" s="1"/>
  <c r="AF110"/>
  <c r="AG110" s="1"/>
  <c r="AP110" s="1"/>
  <c r="Z110"/>
  <c r="AA110" s="1"/>
  <c r="AO110" s="1"/>
  <c r="T110"/>
  <c r="U110" s="1"/>
  <c r="AN110" s="1"/>
  <c r="AL106"/>
  <c r="AM106"/>
  <c r="AQ106" s="1"/>
  <c r="AF106"/>
  <c r="AG106" s="1"/>
  <c r="AP106" s="1"/>
  <c r="Z106"/>
  <c r="AA106" s="1"/>
  <c r="AO106" s="1"/>
  <c r="T106"/>
  <c r="U106" s="1"/>
  <c r="AN106" s="1"/>
  <c r="Z102"/>
  <c r="AA102"/>
  <c r="AO102" s="1"/>
  <c r="T102"/>
  <c r="U102" s="1"/>
  <c r="AN102" s="1"/>
  <c r="AL102"/>
  <c r="AM102" s="1"/>
  <c r="AQ102" s="1"/>
  <c r="AF102"/>
  <c r="AG102" s="1"/>
  <c r="AP102" s="1"/>
  <c r="Z98"/>
  <c r="AA98"/>
  <c r="AO98" s="1"/>
  <c r="T98"/>
  <c r="U98" s="1"/>
  <c r="AN98" s="1"/>
  <c r="AL98"/>
  <c r="AM98" s="1"/>
  <c r="AQ98" s="1"/>
  <c r="AF98"/>
  <c r="AG98" s="1"/>
  <c r="AP98" s="1"/>
  <c r="Z94"/>
  <c r="AA94"/>
  <c r="AO94" s="1"/>
  <c r="T94"/>
  <c r="U94" s="1"/>
  <c r="AN94" s="1"/>
  <c r="AL94"/>
  <c r="AM94" s="1"/>
  <c r="AQ94" s="1"/>
  <c r="AF94"/>
  <c r="AG94" s="1"/>
  <c r="AP94" s="1"/>
  <c r="Z90"/>
  <c r="AA90"/>
  <c r="AO90" s="1"/>
  <c r="T90"/>
  <c r="U90" s="1"/>
  <c r="AN90" s="1"/>
  <c r="AL90"/>
  <c r="AM90" s="1"/>
  <c r="AQ90" s="1"/>
  <c r="AF90"/>
  <c r="AG90" s="1"/>
  <c r="AP90" s="1"/>
  <c r="AL86"/>
  <c r="AM86"/>
  <c r="AF86"/>
  <c r="AG86" s="1"/>
  <c r="AP86" s="1"/>
  <c r="Z86"/>
  <c r="AA86" s="1"/>
  <c r="AO86" s="1"/>
  <c r="T86"/>
  <c r="U86"/>
  <c r="AN86" s="1"/>
  <c r="Z82"/>
  <c r="AA82" s="1"/>
  <c r="AO82" s="1"/>
  <c r="T82"/>
  <c r="U82" s="1"/>
  <c r="AN82" s="1"/>
  <c r="AL82"/>
  <c r="AM82" s="1"/>
  <c r="AQ82" s="1"/>
  <c r="AF82"/>
  <c r="AG82"/>
  <c r="AP82" s="1"/>
  <c r="AL78"/>
  <c r="AM78" s="1"/>
  <c r="AQ78" s="1"/>
  <c r="AF78"/>
  <c r="AG78" s="1"/>
  <c r="AP78" s="1"/>
  <c r="Z78"/>
  <c r="AA78" s="1"/>
  <c r="AO78" s="1"/>
  <c r="T78"/>
  <c r="U78"/>
  <c r="AN78" s="1"/>
  <c r="AL74"/>
  <c r="AM74" s="1"/>
  <c r="AQ74" s="1"/>
  <c r="AF74"/>
  <c r="AG74" s="1"/>
  <c r="AP74" s="1"/>
  <c r="Z74"/>
  <c r="AA74" s="1"/>
  <c r="AO74" s="1"/>
  <c r="T74"/>
  <c r="U74"/>
  <c r="AN74" s="1"/>
  <c r="AL70"/>
  <c r="AM70" s="1"/>
  <c r="AQ70" s="1"/>
  <c r="AF70"/>
  <c r="AG70" s="1"/>
  <c r="AP70" s="1"/>
  <c r="Z70"/>
  <c r="AA70" s="1"/>
  <c r="AO70" s="1"/>
  <c r="T70"/>
  <c r="U70"/>
  <c r="AN70" s="1"/>
  <c r="AL66"/>
  <c r="AM66" s="1"/>
  <c r="AQ66" s="1"/>
  <c r="AF66"/>
  <c r="AG66" s="1"/>
  <c r="AP66" s="1"/>
  <c r="Z66"/>
  <c r="AA66" s="1"/>
  <c r="AO66" s="1"/>
  <c r="T66"/>
  <c r="U66"/>
  <c r="AN66" s="1"/>
  <c r="Z58"/>
  <c r="AA58" s="1"/>
  <c r="AO58" s="1"/>
  <c r="T58"/>
  <c r="U58" s="1"/>
  <c r="AN58" s="1"/>
  <c r="AL58"/>
  <c r="AM58" s="1"/>
  <c r="AQ58" s="1"/>
  <c r="AF58"/>
  <c r="AG58"/>
  <c r="AP58" s="1"/>
  <c r="T54"/>
  <c r="U54" s="1"/>
  <c r="AN54" s="1"/>
  <c r="Z54"/>
  <c r="AA54" s="1"/>
  <c r="AO54" s="1"/>
  <c r="AS54" s="1"/>
  <c r="AT54" s="1"/>
  <c r="L48" i="5" s="1"/>
  <c r="AF54" i="7"/>
  <c r="AG54" s="1"/>
  <c r="AP54" s="1"/>
  <c r="AL54"/>
  <c r="AM54"/>
  <c r="AQ54" s="1"/>
  <c r="T50"/>
  <c r="U50" s="1"/>
  <c r="AN50" s="1"/>
  <c r="Z50"/>
  <c r="AA50" s="1"/>
  <c r="AO50" s="1"/>
  <c r="AF50"/>
  <c r="AG50" s="1"/>
  <c r="AP50" s="1"/>
  <c r="AL50"/>
  <c r="AM50"/>
  <c r="AQ50" s="1"/>
  <c r="U32" i="6"/>
  <c r="V32"/>
  <c r="AF32"/>
  <c r="Q32"/>
  <c r="R32"/>
  <c r="AE32"/>
  <c r="Y32"/>
  <c r="Z32"/>
  <c r="AG32"/>
  <c r="AC32"/>
  <c r="AD32"/>
  <c r="AH32"/>
  <c r="AC72"/>
  <c r="AD72"/>
  <c r="AH72"/>
  <c r="U72"/>
  <c r="V72"/>
  <c r="AF72"/>
  <c r="Y72"/>
  <c r="Z72"/>
  <c r="AG72"/>
  <c r="Q72"/>
  <c r="R72"/>
  <c r="AE72"/>
  <c r="AC64"/>
  <c r="AD64"/>
  <c r="AH64"/>
  <c r="U64"/>
  <c r="V64"/>
  <c r="AF64"/>
  <c r="Y64"/>
  <c r="Z64"/>
  <c r="AG64"/>
  <c r="Q64"/>
  <c r="R64"/>
  <c r="AE64"/>
  <c r="Q121"/>
  <c r="R121"/>
  <c r="AE121"/>
  <c r="AC121"/>
  <c r="AD121"/>
  <c r="AH121"/>
  <c r="Y121"/>
  <c r="Z121"/>
  <c r="AG121"/>
  <c r="U121"/>
  <c r="V121"/>
  <c r="AF121"/>
  <c r="Q113"/>
  <c r="R113"/>
  <c r="AE113"/>
  <c r="AC113"/>
  <c r="AD113"/>
  <c r="AH113"/>
  <c r="Y113"/>
  <c r="Z113"/>
  <c r="AG113"/>
  <c r="U113"/>
  <c r="V113"/>
  <c r="AF113"/>
  <c r="Y81"/>
  <c r="Z81"/>
  <c r="AG81"/>
  <c r="Q81"/>
  <c r="R81"/>
  <c r="AE81"/>
  <c r="AC81"/>
  <c r="AD81"/>
  <c r="AH81"/>
  <c r="U81"/>
  <c r="V81"/>
  <c r="AF81"/>
  <c r="Y143"/>
  <c r="Z143"/>
  <c r="AG143"/>
  <c r="AC143"/>
  <c r="AD143"/>
  <c r="AH143"/>
  <c r="Q143"/>
  <c r="R143"/>
  <c r="AE143"/>
  <c r="U143"/>
  <c r="V143"/>
  <c r="AF143"/>
  <c r="T37" i="7"/>
  <c r="U37" s="1"/>
  <c r="AN37" s="1"/>
  <c r="AF37"/>
  <c r="AG37" s="1"/>
  <c r="AP37" s="1"/>
  <c r="Z37"/>
  <c r="AA37" s="1"/>
  <c r="AO37" s="1"/>
  <c r="AL37"/>
  <c r="AM37"/>
  <c r="AQ37" s="1"/>
  <c r="AF26"/>
  <c r="AG26" s="1"/>
  <c r="AP26" s="1"/>
  <c r="Z26"/>
  <c r="AA26" s="1"/>
  <c r="AO26" s="1"/>
  <c r="T26"/>
  <c r="U26" s="1"/>
  <c r="AN26" s="1"/>
  <c r="AS26" s="1"/>
  <c r="AT26" s="1"/>
  <c r="L20" i="5" s="1"/>
  <c r="AL26" i="7"/>
  <c r="AM26"/>
  <c r="AQ26" s="1"/>
  <c r="AF18"/>
  <c r="AG18" s="1"/>
  <c r="AP18" s="1"/>
  <c r="T18"/>
  <c r="U18" s="1"/>
  <c r="AN18" s="1"/>
  <c r="Z18"/>
  <c r="AA18" s="1"/>
  <c r="AO18" s="1"/>
  <c r="AL18"/>
  <c r="AM18"/>
  <c r="AQ18" s="1"/>
  <c r="T10"/>
  <c r="U10" s="1"/>
  <c r="AN10" s="1"/>
  <c r="AL10"/>
  <c r="AM10" s="1"/>
  <c r="AQ10" s="1"/>
  <c r="Z10"/>
  <c r="AA10" s="1"/>
  <c r="AO10" s="1"/>
  <c r="AF10"/>
  <c r="AG10"/>
  <c r="AP10" s="1"/>
  <c r="Q57" i="6"/>
  <c r="R57"/>
  <c r="AE57"/>
  <c r="Y57"/>
  <c r="Z57"/>
  <c r="AG57"/>
  <c r="AC57"/>
  <c r="AD57"/>
  <c r="AH57"/>
  <c r="U57"/>
  <c r="V57"/>
  <c r="AF57"/>
  <c r="AC49"/>
  <c r="AD49"/>
  <c r="AH49"/>
  <c r="U49"/>
  <c r="V49"/>
  <c r="AF49"/>
  <c r="Q49"/>
  <c r="R49"/>
  <c r="AE49"/>
  <c r="Y49"/>
  <c r="Z49"/>
  <c r="AG49"/>
  <c r="AC41"/>
  <c r="AD41"/>
  <c r="AH41"/>
  <c r="Q41"/>
  <c r="R41"/>
  <c r="AE41"/>
  <c r="U41"/>
  <c r="V41"/>
  <c r="AF41"/>
  <c r="Y41"/>
  <c r="Z41"/>
  <c r="AG41"/>
  <c r="AC73"/>
  <c r="AD73"/>
  <c r="AH73"/>
  <c r="U73"/>
  <c r="V73"/>
  <c r="AF73"/>
  <c r="Y73"/>
  <c r="Z73"/>
  <c r="AG73"/>
  <c r="Q73"/>
  <c r="R73"/>
  <c r="AE73"/>
  <c r="Q65"/>
  <c r="R65"/>
  <c r="AE65"/>
  <c r="Y65"/>
  <c r="Z65"/>
  <c r="AG65"/>
  <c r="AC65"/>
  <c r="AD65"/>
  <c r="AH65"/>
  <c r="U65"/>
  <c r="V65"/>
  <c r="AF65"/>
  <c r="U130"/>
  <c r="V130"/>
  <c r="AF130"/>
  <c r="Y130"/>
  <c r="Z130"/>
  <c r="AG130"/>
  <c r="AC130"/>
  <c r="AD130"/>
  <c r="AH130"/>
  <c r="Q130"/>
  <c r="R130"/>
  <c r="AE130"/>
  <c r="U114"/>
  <c r="V114"/>
  <c r="AF114"/>
  <c r="Y114"/>
  <c r="Z114"/>
  <c r="AG114"/>
  <c r="AC114"/>
  <c r="AD114"/>
  <c r="AH114"/>
  <c r="Q114"/>
  <c r="R114"/>
  <c r="AE114"/>
  <c r="AC106"/>
  <c r="AD106"/>
  <c r="AH106"/>
  <c r="Q106"/>
  <c r="R106"/>
  <c r="AE106"/>
  <c r="U106"/>
  <c r="V106"/>
  <c r="AF106"/>
  <c r="Y106"/>
  <c r="Z106"/>
  <c r="AG106"/>
  <c r="U98"/>
  <c r="V98"/>
  <c r="AF98"/>
  <c r="Y98"/>
  <c r="Z98"/>
  <c r="AG98"/>
  <c r="AC98"/>
  <c r="AD98"/>
  <c r="AH98"/>
  <c r="Q98"/>
  <c r="R98"/>
  <c r="AE98"/>
  <c r="Y82"/>
  <c r="Z82"/>
  <c r="AG82"/>
  <c r="Q82"/>
  <c r="R82"/>
  <c r="AE82"/>
  <c r="AC82"/>
  <c r="AD82"/>
  <c r="AH82"/>
  <c r="U82"/>
  <c r="V82"/>
  <c r="AF82"/>
  <c r="Q133"/>
  <c r="R133"/>
  <c r="AE133"/>
  <c r="AC133"/>
  <c r="AD133"/>
  <c r="AH133"/>
  <c r="Y133"/>
  <c r="Z133"/>
  <c r="AG133"/>
  <c r="U133"/>
  <c r="V133"/>
  <c r="AF133"/>
  <c r="T31" i="7"/>
  <c r="U31" s="1"/>
  <c r="AN31" s="1"/>
  <c r="AF31"/>
  <c r="AG31" s="1"/>
  <c r="AP31" s="1"/>
  <c r="Z31"/>
  <c r="AA31" s="1"/>
  <c r="AO31" s="1"/>
  <c r="AL31"/>
  <c r="AM31"/>
  <c r="AQ31" s="1"/>
  <c r="AL23"/>
  <c r="AM23" s="1"/>
  <c r="AQ23" s="1"/>
  <c r="AF23"/>
  <c r="AG23" s="1"/>
  <c r="AP23" s="1"/>
  <c r="Z23"/>
  <c r="AA23" s="1"/>
  <c r="AO23" s="1"/>
  <c r="T23"/>
  <c r="U23"/>
  <c r="AN23" s="1"/>
  <c r="Z15"/>
  <c r="AA15" s="1"/>
  <c r="AO15" s="1"/>
  <c r="AL15"/>
  <c r="AM15" s="1"/>
  <c r="AF15"/>
  <c r="AG15"/>
  <c r="AP15" s="1"/>
  <c r="T15"/>
  <c r="U15" s="1"/>
  <c r="AN15" s="1"/>
  <c r="T127"/>
  <c r="U127" s="1"/>
  <c r="AN127" s="1"/>
  <c r="AS127" s="1"/>
  <c r="AT127" s="1"/>
  <c r="L121" i="5" s="1"/>
  <c r="Z127" i="7"/>
  <c r="AA127" s="1"/>
  <c r="AO127" s="1"/>
  <c r="AF127"/>
  <c r="AG127"/>
  <c r="AP127" s="1"/>
  <c r="AL127"/>
  <c r="AM127" s="1"/>
  <c r="AQ127" s="1"/>
  <c r="AF123"/>
  <c r="AG123" s="1"/>
  <c r="AP123" s="1"/>
  <c r="AL123"/>
  <c r="AM123" s="1"/>
  <c r="AQ123" s="1"/>
  <c r="T123"/>
  <c r="U123"/>
  <c r="AN123" s="1"/>
  <c r="AR123" s="1"/>
  <c r="Z123"/>
  <c r="AA123" s="1"/>
  <c r="AO123" s="1"/>
  <c r="AF119"/>
  <c r="AG119" s="1"/>
  <c r="AP119" s="1"/>
  <c r="AL119"/>
  <c r="AM119" s="1"/>
  <c r="AQ119" s="1"/>
  <c r="T119"/>
  <c r="U119" s="1"/>
  <c r="AN119" s="1"/>
  <c r="Z119"/>
  <c r="AA119"/>
  <c r="AO119" s="1"/>
  <c r="T115"/>
  <c r="U115" s="1"/>
  <c r="AN115" s="1"/>
  <c r="AR115" s="1"/>
  <c r="Z115"/>
  <c r="AA115" s="1"/>
  <c r="AO115" s="1"/>
  <c r="AF115"/>
  <c r="AG115" s="1"/>
  <c r="AP115" s="1"/>
  <c r="AL115"/>
  <c r="AM115"/>
  <c r="AQ115" s="1"/>
  <c r="AF111"/>
  <c r="AG111" s="1"/>
  <c r="AP111" s="1"/>
  <c r="AL111"/>
  <c r="AM111" s="1"/>
  <c r="AQ111" s="1"/>
  <c r="T111"/>
  <c r="U111" s="1"/>
  <c r="AN111" s="1"/>
  <c r="Z111"/>
  <c r="AA111"/>
  <c r="AO111" s="1"/>
  <c r="AF107"/>
  <c r="AG107" s="1"/>
  <c r="AP107" s="1"/>
  <c r="AL107"/>
  <c r="AM107" s="1"/>
  <c r="AQ107" s="1"/>
  <c r="T107"/>
  <c r="U107" s="1"/>
  <c r="AN107" s="1"/>
  <c r="AS107" s="1"/>
  <c r="AT107" s="1"/>
  <c r="L101" i="5" s="1"/>
  <c r="Z107" i="7"/>
  <c r="AA107"/>
  <c r="AO107" s="1"/>
  <c r="T103"/>
  <c r="U103" s="1"/>
  <c r="AN103" s="1"/>
  <c r="Z103"/>
  <c r="AA103" s="1"/>
  <c r="AO103" s="1"/>
  <c r="AF103"/>
  <c r="AG103" s="1"/>
  <c r="AP103" s="1"/>
  <c r="AL103"/>
  <c r="AM103"/>
  <c r="AQ103" s="1"/>
  <c r="AF99"/>
  <c r="AG99" s="1"/>
  <c r="AP99" s="1"/>
  <c r="AL99"/>
  <c r="AM99" s="1"/>
  <c r="AQ99" s="1"/>
  <c r="T99"/>
  <c r="U99" s="1"/>
  <c r="AN99" s="1"/>
  <c r="Z99"/>
  <c r="AA99"/>
  <c r="AO99" s="1"/>
  <c r="AF95"/>
  <c r="AG95" s="1"/>
  <c r="AP95" s="1"/>
  <c r="AL95"/>
  <c r="AM95" s="1"/>
  <c r="AQ95" s="1"/>
  <c r="T95"/>
  <c r="U95" s="1"/>
  <c r="AN95" s="1"/>
  <c r="Z95"/>
  <c r="AA95"/>
  <c r="AO95" s="1"/>
  <c r="T91"/>
  <c r="U91" s="1"/>
  <c r="AN91" s="1"/>
  <c r="Z91"/>
  <c r="AA91" s="1"/>
  <c r="AO91" s="1"/>
  <c r="AF91"/>
  <c r="AG91" s="1"/>
  <c r="AP91" s="1"/>
  <c r="AL91"/>
  <c r="AM91"/>
  <c r="AQ91" s="1"/>
  <c r="T87"/>
  <c r="U87" s="1"/>
  <c r="AN87"/>
  <c r="AR87" s="1"/>
  <c r="Z87"/>
  <c r="AA87" s="1"/>
  <c r="AO87" s="1"/>
  <c r="AF87"/>
  <c r="AG87" s="1"/>
  <c r="AP87" s="1"/>
  <c r="AL87"/>
  <c r="AM87"/>
  <c r="AQ87" s="1"/>
  <c r="T83"/>
  <c r="U83" s="1"/>
  <c r="AN83" s="1"/>
  <c r="Z83"/>
  <c r="AA83" s="1"/>
  <c r="AO83" s="1"/>
  <c r="AF83"/>
  <c r="AG83" s="1"/>
  <c r="AP83" s="1"/>
  <c r="AL83"/>
  <c r="AM83"/>
  <c r="AQ83" s="1"/>
  <c r="Z79"/>
  <c r="AA79" s="1"/>
  <c r="AO79"/>
  <c r="T79"/>
  <c r="U79" s="1"/>
  <c r="AN79" s="1"/>
  <c r="AL79"/>
  <c r="AM79" s="1"/>
  <c r="AQ79" s="1"/>
  <c r="AF79"/>
  <c r="AG79"/>
  <c r="AP79" s="1"/>
  <c r="Z75"/>
  <c r="AA75" s="1"/>
  <c r="AO75" s="1"/>
  <c r="T75"/>
  <c r="U75" s="1"/>
  <c r="AN75" s="1"/>
  <c r="AL75"/>
  <c r="AM75" s="1"/>
  <c r="AQ75" s="1"/>
  <c r="AF75"/>
  <c r="AG75"/>
  <c r="AP75" s="1"/>
  <c r="AL71"/>
  <c r="AM71" s="1"/>
  <c r="AQ71"/>
  <c r="AF71"/>
  <c r="AG71" s="1"/>
  <c r="AP71" s="1"/>
  <c r="Z71"/>
  <c r="AA71" s="1"/>
  <c r="AO71" s="1"/>
  <c r="T71"/>
  <c r="U71"/>
  <c r="AN71" s="1"/>
  <c r="AL67"/>
  <c r="AM67" s="1"/>
  <c r="AQ67" s="1"/>
  <c r="AF67"/>
  <c r="AG67" s="1"/>
  <c r="AP67" s="1"/>
  <c r="Z67"/>
  <c r="AA67" s="1"/>
  <c r="AO67" s="1"/>
  <c r="T67"/>
  <c r="U67"/>
  <c r="AN67" s="1"/>
  <c r="AL59"/>
  <c r="AM59" s="1"/>
  <c r="AQ59"/>
  <c r="AF59"/>
  <c r="AG59" s="1"/>
  <c r="AP59" s="1"/>
  <c r="AS59" s="1"/>
  <c r="AT59" s="1"/>
  <c r="L53" i="5" s="1"/>
  <c r="Z59" i="7"/>
  <c r="AA59" s="1"/>
  <c r="AO59" s="1"/>
  <c r="T59"/>
  <c r="U59"/>
  <c r="AN59" s="1"/>
  <c r="Z55"/>
  <c r="AA55" s="1"/>
  <c r="AO55" s="1"/>
  <c r="AL55"/>
  <c r="AM55" s="1"/>
  <c r="AQ55" s="1"/>
  <c r="T55"/>
  <c r="U55" s="1"/>
  <c r="AN55" s="1"/>
  <c r="AS55" s="1"/>
  <c r="AT55" s="1"/>
  <c r="L49" i="5" s="1"/>
  <c r="AF55" i="7"/>
  <c r="AG55"/>
  <c r="AP55" s="1"/>
  <c r="Z51"/>
  <c r="AA51" s="1"/>
  <c r="AO51"/>
  <c r="AL51"/>
  <c r="AM51" s="1"/>
  <c r="AQ51" s="1"/>
  <c r="T51"/>
  <c r="U51" s="1"/>
  <c r="AN51" s="1"/>
  <c r="AF51"/>
  <c r="AG51"/>
  <c r="U26" i="6"/>
  <c r="V26"/>
  <c r="AF26"/>
  <c r="Q26"/>
  <c r="R26"/>
  <c r="AE26"/>
  <c r="Y26"/>
  <c r="Z26"/>
  <c r="AG26"/>
  <c r="AC26"/>
  <c r="AD26"/>
  <c r="AH26"/>
  <c r="AC74"/>
  <c r="AD74"/>
  <c r="AH74"/>
  <c r="U74"/>
  <c r="V74"/>
  <c r="AF74"/>
  <c r="Y74"/>
  <c r="Z74"/>
  <c r="AG74"/>
  <c r="Q74"/>
  <c r="R74"/>
  <c r="AE74"/>
  <c r="AC66"/>
  <c r="AD66"/>
  <c r="AH66"/>
  <c r="U66"/>
  <c r="V66"/>
  <c r="AF66"/>
  <c r="Y66"/>
  <c r="Z66"/>
  <c r="AG66"/>
  <c r="Q66"/>
  <c r="R66"/>
  <c r="AE66"/>
  <c r="Y115"/>
  <c r="Z115"/>
  <c r="AG115"/>
  <c r="U115"/>
  <c r="V115"/>
  <c r="AF115"/>
  <c r="Q115"/>
  <c r="R115"/>
  <c r="AE115"/>
  <c r="AC115"/>
  <c r="AD115"/>
  <c r="AH115"/>
  <c r="Q107"/>
  <c r="R107"/>
  <c r="AE107"/>
  <c r="AC107"/>
  <c r="AD107"/>
  <c r="AH107"/>
  <c r="Y107"/>
  <c r="Z107"/>
  <c r="AG107"/>
  <c r="U107"/>
  <c r="V107"/>
  <c r="AF107"/>
  <c r="AC91"/>
  <c r="AD91"/>
  <c r="AH91"/>
  <c r="U91"/>
  <c r="V91"/>
  <c r="AF91"/>
  <c r="Y91"/>
  <c r="Z91"/>
  <c r="AG91"/>
  <c r="Q91"/>
  <c r="R91"/>
  <c r="AE91"/>
  <c r="U134"/>
  <c r="V134"/>
  <c r="AF134"/>
  <c r="Y134"/>
  <c r="Z134"/>
  <c r="AG134"/>
  <c r="AC134"/>
  <c r="AD134"/>
  <c r="AH134"/>
  <c r="Q134"/>
  <c r="R134"/>
  <c r="AE134"/>
  <c r="T46" i="7"/>
  <c r="U46" s="1"/>
  <c r="AN46" s="1"/>
  <c r="Z46"/>
  <c r="AA46" s="1"/>
  <c r="AO46" s="1"/>
  <c r="AF46"/>
  <c r="AG46"/>
  <c r="AP46" s="1"/>
  <c r="AL46"/>
  <c r="AM46" s="1"/>
  <c r="AQ46" s="1"/>
  <c r="T42"/>
  <c r="U42" s="1"/>
  <c r="AN42" s="1"/>
  <c r="Z42"/>
  <c r="AA42" s="1"/>
  <c r="AO42" s="1"/>
  <c r="AF42"/>
  <c r="AG42"/>
  <c r="AP42" s="1"/>
  <c r="AL42"/>
  <c r="AM42" s="1"/>
  <c r="AQ42"/>
  <c r="T34"/>
  <c r="U34" s="1"/>
  <c r="AN34" s="1"/>
  <c r="Z34"/>
  <c r="AA34" s="1"/>
  <c r="AO34" s="1"/>
  <c r="AF34"/>
  <c r="AG34"/>
  <c r="AP34" s="1"/>
  <c r="AL34"/>
  <c r="AM34" s="1"/>
  <c r="AQ34" s="1"/>
  <c r="AL28"/>
  <c r="AM28" s="1"/>
  <c r="AQ28" s="1"/>
  <c r="T28"/>
  <c r="U28" s="1"/>
  <c r="AN28" s="1"/>
  <c r="AF28"/>
  <c r="AG28"/>
  <c r="AP28" s="1"/>
  <c r="Z28"/>
  <c r="AA28" s="1"/>
  <c r="AO28"/>
  <c r="T20"/>
  <c r="U20" s="1"/>
  <c r="AN20" s="1"/>
  <c r="AL20"/>
  <c r="AM20" s="1"/>
  <c r="AQ20" s="1"/>
  <c r="AF20"/>
  <c r="AG20"/>
  <c r="AP20" s="1"/>
  <c r="Z20"/>
  <c r="AA20" s="1"/>
  <c r="AO20" s="1"/>
  <c r="AS20" s="1"/>
  <c r="AT20" s="1"/>
  <c r="L14" i="5" s="1"/>
  <c r="AF12" i="7"/>
  <c r="AG12" s="1"/>
  <c r="AP12"/>
  <c r="AL12"/>
  <c r="AM12" s="1"/>
  <c r="AQ12" s="1"/>
  <c r="T12"/>
  <c r="U12" s="1"/>
  <c r="AN12" s="1"/>
  <c r="Z12"/>
  <c r="AA12"/>
  <c r="AO12" s="1"/>
  <c r="Y24" i="6"/>
  <c r="Z24"/>
  <c r="AG24"/>
  <c r="U24"/>
  <c r="V24"/>
  <c r="AF24"/>
  <c r="Q24"/>
  <c r="R24"/>
  <c r="AE24"/>
  <c r="AJ94"/>
  <c r="AK94"/>
  <c r="G73" i="15"/>
  <c r="AJ90" i="6"/>
  <c r="AK90"/>
  <c r="G69" i="15"/>
  <c r="AS28" i="7"/>
  <c r="AT28"/>
  <c r="L22" i="5" s="1"/>
  <c r="AI66" i="6"/>
  <c r="AJ66"/>
  <c r="AK66"/>
  <c r="AJ74"/>
  <c r="AK74"/>
  <c r="G53" i="15"/>
  <c r="AI74" i="6"/>
  <c r="AJ26"/>
  <c r="AK26"/>
  <c r="AI26"/>
  <c r="AS42" i="7"/>
  <c r="AT42"/>
  <c r="L36" i="5" s="1"/>
  <c r="AI107" i="6"/>
  <c r="AJ107"/>
  <c r="AK107"/>
  <c r="AJ115"/>
  <c r="AK115"/>
  <c r="AI115"/>
  <c r="AS51" i="7"/>
  <c r="AT51" s="1"/>
  <c r="L45" i="5" s="1"/>
  <c r="AS87" i="7"/>
  <c r="AT87" s="1"/>
  <c r="L81" i="5" s="1"/>
  <c r="AR91" i="7"/>
  <c r="AS91"/>
  <c r="AT91" s="1"/>
  <c r="L85" i="5" s="1"/>
  <c r="AS95" i="7"/>
  <c r="AT95"/>
  <c r="L89" i="5" s="1"/>
  <c r="AR99" i="7"/>
  <c r="AR103"/>
  <c r="AS103"/>
  <c r="AT103" s="1"/>
  <c r="L97" i="5" s="1"/>
  <c r="AR107" i="7"/>
  <c r="AS111"/>
  <c r="AT111" s="1"/>
  <c r="L105" i="5" s="1"/>
  <c r="AR119" i="7"/>
  <c r="AS119"/>
  <c r="AT119" s="1"/>
  <c r="L113" i="5" s="1"/>
  <c r="AR127" i="7"/>
  <c r="AS31"/>
  <c r="AT31" s="1"/>
  <c r="L25" i="5" s="1"/>
  <c r="AI133" i="6"/>
  <c r="AJ133"/>
  <c r="AK133"/>
  <c r="AI65"/>
  <c r="AJ65"/>
  <c r="AK65"/>
  <c r="AI49"/>
  <c r="AJ49"/>
  <c r="AK49"/>
  <c r="AI57"/>
  <c r="AJ57"/>
  <c r="AK57"/>
  <c r="AS10" i="7"/>
  <c r="AT10" s="1"/>
  <c r="L4" i="5" s="1"/>
  <c r="AR10" i="7"/>
  <c r="AR26"/>
  <c r="AS37"/>
  <c r="AT37"/>
  <c r="L31" i="5" s="1"/>
  <c r="AR37" i="7"/>
  <c r="AI143" i="6"/>
  <c r="AJ143"/>
  <c r="AK143"/>
  <c r="AJ113"/>
  <c r="AK113"/>
  <c r="AI113"/>
  <c r="AI121"/>
  <c r="AJ121"/>
  <c r="AK121"/>
  <c r="AR50" i="7"/>
  <c r="AS50"/>
  <c r="AT50" s="1"/>
  <c r="L44" i="5" s="1"/>
  <c r="AS29" i="7"/>
  <c r="AT29" s="1"/>
  <c r="L23" i="5" s="1"/>
  <c r="AR29" i="7"/>
  <c r="AI139" i="6"/>
  <c r="AJ139"/>
  <c r="AK139"/>
  <c r="AI71"/>
  <c r="AJ71"/>
  <c r="AK71"/>
  <c r="AI55"/>
  <c r="AJ55"/>
  <c r="AK55"/>
  <c r="AS16" i="7"/>
  <c r="AT16" s="1"/>
  <c r="L10" i="5" s="1"/>
  <c r="AR16" i="7"/>
  <c r="AI103" i="6"/>
  <c r="AJ103"/>
  <c r="AK103"/>
  <c r="AI111"/>
  <c r="AJ111"/>
  <c r="AK111"/>
  <c r="AI119"/>
  <c r="AJ119"/>
  <c r="AK119"/>
  <c r="AJ127"/>
  <c r="AK127"/>
  <c r="AI127"/>
  <c r="AR49" i="7"/>
  <c r="AR53"/>
  <c r="AS53"/>
  <c r="AT53" s="1"/>
  <c r="L47" i="5" s="1"/>
  <c r="AS81" i="7"/>
  <c r="AT81"/>
  <c r="L75" i="5" s="1"/>
  <c r="AR85" i="7"/>
  <c r="AR89"/>
  <c r="AS89"/>
  <c r="AT89" s="1"/>
  <c r="L83" i="5" s="1"/>
  <c r="AR97" i="7"/>
  <c r="AS97"/>
  <c r="AT97" s="1"/>
  <c r="L91" i="5" s="1"/>
  <c r="AS101" i="7"/>
  <c r="AT101"/>
  <c r="L95" i="5" s="1"/>
  <c r="AR113" i="7"/>
  <c r="AR121"/>
  <c r="AS121"/>
  <c r="AT121" s="1"/>
  <c r="L115" i="5" s="1"/>
  <c r="AR27" i="7"/>
  <c r="AS27"/>
  <c r="AT27"/>
  <c r="L21" i="5" s="1"/>
  <c r="AR14" i="7"/>
  <c r="AR39"/>
  <c r="AT39"/>
  <c r="L33" i="5" s="1"/>
  <c r="AR47" i="7"/>
  <c r="AS47"/>
  <c r="AT47" s="1"/>
  <c r="L41" i="5" s="1"/>
  <c r="AJ109" i="6"/>
  <c r="AK109"/>
  <c r="AI109"/>
  <c r="AI125"/>
  <c r="AJ125"/>
  <c r="AK125"/>
  <c r="AR25" i="7"/>
  <c r="AI59" i="6"/>
  <c r="AJ59"/>
  <c r="AK59"/>
  <c r="AJ141"/>
  <c r="AK141"/>
  <c r="AI141"/>
  <c r="AS105" i="7"/>
  <c r="AT105" s="1"/>
  <c r="L99" i="5" s="1"/>
  <c r="AR109" i="7"/>
  <c r="AS109"/>
  <c r="AT109"/>
  <c r="L103" i="5" s="1"/>
  <c r="AI137" i="6"/>
  <c r="AJ137"/>
  <c r="AK137"/>
  <c r="AI61"/>
  <c r="AJ61"/>
  <c r="AK61"/>
  <c r="AI25"/>
  <c r="AJ25"/>
  <c r="AK25"/>
  <c r="AS35" i="7"/>
  <c r="AT35"/>
  <c r="L29" i="5" s="1"/>
  <c r="AR35" i="7"/>
  <c r="AR43"/>
  <c r="AS43"/>
  <c r="AT43"/>
  <c r="L37" i="5" s="1"/>
  <c r="AI105" i="6"/>
  <c r="AJ105"/>
  <c r="AK105"/>
  <c r="AI129"/>
  <c r="AJ129"/>
  <c r="AK129"/>
  <c r="AI67"/>
  <c r="AJ67"/>
  <c r="AK67"/>
  <c r="AI69"/>
  <c r="AJ69"/>
  <c r="AK69"/>
  <c r="AI135"/>
  <c r="AJ135"/>
  <c r="AK135"/>
  <c r="AI53"/>
  <c r="AJ53"/>
  <c r="AK53"/>
  <c r="AI99"/>
  <c r="AJ99"/>
  <c r="AK99"/>
  <c r="AI101"/>
  <c r="AJ101"/>
  <c r="AK101"/>
  <c r="AS38" i="7"/>
  <c r="AT38" s="1"/>
  <c r="L32" i="5" s="1"/>
  <c r="AR38" i="7"/>
  <c r="AI123" i="6"/>
  <c r="AJ123"/>
  <c r="AK123"/>
  <c r="AI131"/>
  <c r="AJ131"/>
  <c r="AS33" i="7"/>
  <c r="AT33" s="1"/>
  <c r="L27" i="5" s="1"/>
  <c r="AR33" i="7"/>
  <c r="AR41"/>
  <c r="AS41"/>
  <c r="AT41" s="1"/>
  <c r="L35" i="5" s="1"/>
  <c r="AS45" i="7"/>
  <c r="AT45"/>
  <c r="L39" i="5" s="1"/>
  <c r="AR45" i="7"/>
  <c r="AI97" i="6"/>
  <c r="AJ97"/>
  <c r="AK97"/>
  <c r="AI117"/>
  <c r="AJ117"/>
  <c r="AK117"/>
  <c r="AI63"/>
  <c r="AJ63"/>
  <c r="AK63"/>
  <c r="AI51"/>
  <c r="AJ51"/>
  <c r="AK51"/>
  <c r="AS12" i="7"/>
  <c r="AT12" s="1"/>
  <c r="L6" i="5" s="1"/>
  <c r="AS123" i="7"/>
  <c r="AT123" s="1"/>
  <c r="L117" i="5" s="1"/>
  <c r="AS93" i="7"/>
  <c r="AT93"/>
  <c r="L87" i="5" s="1"/>
  <c r="AS117" i="7"/>
  <c r="AT117" s="1"/>
  <c r="L111" i="5" s="1"/>
  <c r="AS125" i="7"/>
  <c r="AT125"/>
  <c r="L119" i="5" s="1"/>
  <c r="AJ134" i="6"/>
  <c r="AK134"/>
  <c r="AI134"/>
  <c r="AJ91"/>
  <c r="AK91"/>
  <c r="G70" i="15"/>
  <c r="AI91" i="6"/>
  <c r="AS71" i="7"/>
  <c r="AT71" s="1"/>
  <c r="L65" i="5" s="1"/>
  <c r="AR71" i="7"/>
  <c r="AS79"/>
  <c r="AT79" s="1"/>
  <c r="L73" i="5" s="1"/>
  <c r="AR79" i="7"/>
  <c r="AS15"/>
  <c r="AT15" s="1"/>
  <c r="L9" i="5" s="1"/>
  <c r="AR15" i="7"/>
  <c r="AR23"/>
  <c r="AS23"/>
  <c r="AT23" s="1"/>
  <c r="L17" i="5" s="1"/>
  <c r="AJ82" i="6"/>
  <c r="AK82"/>
  <c r="G61" i="15"/>
  <c r="AI82" i="6"/>
  <c r="AJ98"/>
  <c r="AK98"/>
  <c r="AI98"/>
  <c r="AJ106"/>
  <c r="AK106"/>
  <c r="AI106"/>
  <c r="AJ114"/>
  <c r="AK114"/>
  <c r="AI114"/>
  <c r="AJ130"/>
  <c r="AK130"/>
  <c r="AI130"/>
  <c r="AI73"/>
  <c r="AJ73"/>
  <c r="AK73"/>
  <c r="G52" i="15"/>
  <c r="AJ41" i="6"/>
  <c r="AK41"/>
  <c r="AI41"/>
  <c r="AS18" i="7"/>
  <c r="AT18" s="1"/>
  <c r="L12" i="5" s="1"/>
  <c r="AR18" i="7"/>
  <c r="AI81" i="6"/>
  <c r="AJ81"/>
  <c r="AK81"/>
  <c r="G60" i="15"/>
  <c r="AI64" i="6"/>
  <c r="AJ64"/>
  <c r="AK64"/>
  <c r="AJ72"/>
  <c r="AK72"/>
  <c r="G51" i="15"/>
  <c r="AI72" i="6"/>
  <c r="AI32"/>
  <c r="AJ32"/>
  <c r="AK32"/>
  <c r="AS58" i="7"/>
  <c r="AT58"/>
  <c r="L52" i="5"/>
  <c r="AR58" i="7"/>
  <c r="AS66"/>
  <c r="AT66"/>
  <c r="L60" i="5"/>
  <c r="AR66" i="7"/>
  <c r="AS70"/>
  <c r="AT70"/>
  <c r="L64" i="5"/>
  <c r="AR70" i="7"/>
  <c r="AS74"/>
  <c r="AT74"/>
  <c r="L68" i="5"/>
  <c r="AR74" i="7"/>
  <c r="AS78"/>
  <c r="AT78"/>
  <c r="L72" i="5"/>
  <c r="AR78" i="7"/>
  <c r="AS82"/>
  <c r="AT82"/>
  <c r="L76" i="5" s="1"/>
  <c r="AR82" i="7"/>
  <c r="AR86"/>
  <c r="AS86"/>
  <c r="AT86"/>
  <c r="L80" i="5" s="1"/>
  <c r="AS90" i="7"/>
  <c r="AT90" s="1"/>
  <c r="L84" i="5" s="1"/>
  <c r="AR90" i="7"/>
  <c r="AS94"/>
  <c r="AT94"/>
  <c r="L88" i="5" s="1"/>
  <c r="AR94" i="7"/>
  <c r="AS98"/>
  <c r="AT98"/>
  <c r="L92" i="5" s="1"/>
  <c r="AR98" i="7"/>
  <c r="AS102"/>
  <c r="AT102" s="1"/>
  <c r="L96" i="5" s="1"/>
  <c r="AR102" i="7"/>
  <c r="AR106"/>
  <c r="AS106"/>
  <c r="AT106" s="1"/>
  <c r="L100" i="5" s="1"/>
  <c r="AR110" i="7"/>
  <c r="AS110"/>
  <c r="AT110" s="1"/>
  <c r="L104" i="5" s="1"/>
  <c r="AS114" i="7"/>
  <c r="AT114"/>
  <c r="L108" i="5" s="1"/>
  <c r="AR114" i="7"/>
  <c r="AS118"/>
  <c r="AT118" s="1"/>
  <c r="L112" i="5" s="1"/>
  <c r="AR118" i="7"/>
  <c r="AS122"/>
  <c r="AT122" s="1"/>
  <c r="L116" i="5" s="1"/>
  <c r="AR122" i="7"/>
  <c r="AS126"/>
  <c r="AT126"/>
  <c r="L120" i="5" s="1"/>
  <c r="AR126" i="7"/>
  <c r="AR13"/>
  <c r="AS13"/>
  <c r="AT13"/>
  <c r="L7" i="5" s="1"/>
  <c r="AS21" i="7"/>
  <c r="AT21" s="1"/>
  <c r="L15" i="5" s="1"/>
  <c r="AR21" i="7"/>
  <c r="AJ88" i="6"/>
  <c r="AK88"/>
  <c r="G67" i="15"/>
  <c r="AI88" i="6"/>
  <c r="AJ112"/>
  <c r="AK112"/>
  <c r="AI112"/>
  <c r="AI120"/>
  <c r="AJ120"/>
  <c r="AK120"/>
  <c r="AJ79"/>
  <c r="AK79"/>
  <c r="G58" i="15"/>
  <c r="AI79" i="6"/>
  <c r="AS24" i="7"/>
  <c r="AT24"/>
  <c r="L18" i="5" s="1"/>
  <c r="AR24" i="7"/>
  <c r="AS32"/>
  <c r="AT32" s="1"/>
  <c r="L26" i="5" s="1"/>
  <c r="AR32" i="7"/>
  <c r="AR40"/>
  <c r="AS40"/>
  <c r="AT40" s="1"/>
  <c r="L34" i="5" s="1"/>
  <c r="AI87" i="6"/>
  <c r="AJ87"/>
  <c r="AK87"/>
  <c r="G66" i="15"/>
  <c r="AI62" i="6"/>
  <c r="AJ62"/>
  <c r="AK62"/>
  <c r="AJ38"/>
  <c r="AK38"/>
  <c r="AI38"/>
  <c r="AR57" i="7"/>
  <c r="AS57"/>
  <c r="AT57"/>
  <c r="L51" i="5"/>
  <c r="AR61" i="7"/>
  <c r="AS61"/>
  <c r="AT61"/>
  <c r="L55" i="5"/>
  <c r="AS69" i="7"/>
  <c r="AT69" s="1"/>
  <c r="L63" i="5" s="1"/>
  <c r="AR69" i="7"/>
  <c r="AR73"/>
  <c r="AS73"/>
  <c r="AT73"/>
  <c r="L67" i="5"/>
  <c r="AS11" i="7"/>
  <c r="AT11" s="1"/>
  <c r="L5" i="5" s="1"/>
  <c r="AR11" i="7"/>
  <c r="AR19"/>
  <c r="AS19"/>
  <c r="AT19" s="1"/>
  <c r="L13" i="5" s="1"/>
  <c r="AJ140" i="6"/>
  <c r="AK140"/>
  <c r="AI140"/>
  <c r="AJ86"/>
  <c r="AK86"/>
  <c r="G65" i="15"/>
  <c r="AI86" i="6"/>
  <c r="AI102"/>
  <c r="AJ102"/>
  <c r="AK102"/>
  <c r="AI118"/>
  <c r="AJ118"/>
  <c r="AK118"/>
  <c r="AJ126"/>
  <c r="AK126"/>
  <c r="AI126"/>
  <c r="AJ77"/>
  <c r="AK77"/>
  <c r="G56" i="15"/>
  <c r="AI77" i="6"/>
  <c r="AJ29"/>
  <c r="AK29"/>
  <c r="AI29"/>
  <c r="AJ45"/>
  <c r="AK45"/>
  <c r="AI45"/>
  <c r="AR22" i="7"/>
  <c r="AS22"/>
  <c r="AT22"/>
  <c r="L16" i="5" s="1"/>
  <c r="AS30" i="7"/>
  <c r="AT30" s="1"/>
  <c r="L24" i="5" s="1"/>
  <c r="AR30" i="7"/>
  <c r="AJ136" i="6"/>
  <c r="AK136"/>
  <c r="AI136"/>
  <c r="AI85"/>
  <c r="AJ85"/>
  <c r="AK85"/>
  <c r="G64" i="15"/>
  <c r="AI93" i="6"/>
  <c r="AJ93"/>
  <c r="AK93"/>
  <c r="G72" i="15"/>
  <c r="AI60" i="6"/>
  <c r="AJ60"/>
  <c r="AK60"/>
  <c r="AI68"/>
  <c r="AJ68"/>
  <c r="AK68"/>
  <c r="AJ76"/>
  <c r="AK76"/>
  <c r="G55" i="15"/>
  <c r="AI76" i="6"/>
  <c r="AJ28"/>
  <c r="AK28"/>
  <c r="AI28"/>
  <c r="AR48" i="7"/>
  <c r="AS48"/>
  <c r="AT48" s="1"/>
  <c r="L42" i="5" s="1"/>
  <c r="AR52" i="7"/>
  <c r="AS52"/>
  <c r="AT52"/>
  <c r="L46" i="5" s="1"/>
  <c r="AS56" i="7"/>
  <c r="AT56" s="1"/>
  <c r="L50" i="5" s="1"/>
  <c r="AR56" i="7"/>
  <c r="AR72"/>
  <c r="AS72"/>
  <c r="AT72" s="1"/>
  <c r="L66" i="5" s="1"/>
  <c r="AS76" i="7"/>
  <c r="AT76" s="1"/>
  <c r="L70" i="5" s="1"/>
  <c r="AR76" i="7"/>
  <c r="AS80"/>
  <c r="AT80" s="1"/>
  <c r="L74" i="5" s="1"/>
  <c r="AR80" i="7"/>
  <c r="AR84"/>
  <c r="AS84"/>
  <c r="AT84" s="1"/>
  <c r="L78" i="5" s="1"/>
  <c r="AR88" i="7"/>
  <c r="AS88"/>
  <c r="AT88" s="1"/>
  <c r="L82" i="5" s="1"/>
  <c r="AR92" i="7"/>
  <c r="AS92"/>
  <c r="AT92"/>
  <c r="L86" i="5" s="1"/>
  <c r="AS96" i="7"/>
  <c r="AT96" s="1"/>
  <c r="L90" i="5" s="1"/>
  <c r="AR96" i="7"/>
  <c r="AS100"/>
  <c r="AT100" s="1"/>
  <c r="L94" i="5" s="1"/>
  <c r="AR100" i="7"/>
  <c r="AR104"/>
  <c r="AS104"/>
  <c r="AT104" s="1"/>
  <c r="L98" i="5" s="1"/>
  <c r="AR108" i="7"/>
  <c r="AS108"/>
  <c r="AT108"/>
  <c r="L102" i="5" s="1"/>
  <c r="AR112" i="7"/>
  <c r="AS112"/>
  <c r="AT112"/>
  <c r="L106" i="5" s="1"/>
  <c r="AR116" i="7"/>
  <c r="AS116"/>
  <c r="AT116" s="1"/>
  <c r="L110" i="5" s="1"/>
  <c r="AR120" i="7"/>
  <c r="AS120"/>
  <c r="AT120" s="1"/>
  <c r="L114" i="5" s="1"/>
  <c r="AS124" i="7"/>
  <c r="AT124"/>
  <c r="L118" i="5" s="1"/>
  <c r="AR124" i="7"/>
  <c r="AR128"/>
  <c r="AS128"/>
  <c r="AT128"/>
  <c r="L122" i="5" s="1"/>
  <c r="AS17" i="7"/>
  <c r="AT17" s="1"/>
  <c r="L11" i="5" s="1"/>
  <c r="AR17" i="7"/>
  <c r="AS9"/>
  <c r="AT9"/>
  <c r="L3" i="5" s="1"/>
  <c r="AR9" i="7"/>
  <c r="AJ92" i="6"/>
  <c r="AK92"/>
  <c r="G71" i="15"/>
  <c r="AI92" i="6"/>
  <c r="AJ100"/>
  <c r="AK100"/>
  <c r="AI100"/>
  <c r="AJ75"/>
  <c r="AK75"/>
  <c r="G54" i="15"/>
  <c r="AI75" i="6"/>
  <c r="AJ43"/>
  <c r="AK43"/>
  <c r="AI43"/>
  <c r="AJ34"/>
  <c r="AK34"/>
  <c r="AI34"/>
  <c r="AJ108"/>
  <c r="AK108"/>
  <c r="AI108"/>
  <c r="AI132"/>
  <c r="AJ132"/>
  <c r="AK132"/>
  <c r="AR36" i="7"/>
  <c r="AS36"/>
  <c r="AT36"/>
  <c r="L30" i="5" s="1"/>
  <c r="AI70" i="6"/>
  <c r="AJ70"/>
  <c r="AK70"/>
  <c r="AS65" i="7"/>
  <c r="AT65"/>
  <c r="L59" i="5" s="1"/>
  <c r="AR65" i="7"/>
  <c r="AR44"/>
  <c r="AS44"/>
  <c r="AT44" s="1"/>
  <c r="L38" i="5" s="1"/>
  <c r="AJ83" i="6"/>
  <c r="AK83"/>
  <c r="G62" i="15"/>
  <c r="AI83" i="6"/>
  <c r="AJ30"/>
  <c r="AK30"/>
  <c r="AI30"/>
  <c r="AJ42"/>
  <c r="AK42"/>
  <c r="AI42"/>
  <c r="AI58"/>
  <c r="AJ58"/>
  <c r="AK58"/>
  <c r="AS63" i="7"/>
  <c r="AT63"/>
  <c r="L57" i="5" s="1"/>
  <c r="AR63" i="7"/>
  <c r="AS77"/>
  <c r="AT77"/>
  <c r="L71" i="5" s="1"/>
  <c r="AR77" i="7"/>
  <c r="AJ110" i="6"/>
  <c r="AK110"/>
  <c r="AI110"/>
  <c r="AJ33"/>
  <c r="AK33"/>
  <c r="AI33"/>
  <c r="AI36"/>
  <c r="AJ36"/>
  <c r="AK36"/>
  <c r="AI44"/>
  <c r="AJ44"/>
  <c r="AK44"/>
  <c r="AS60" i="7"/>
  <c r="AT60"/>
  <c r="L54" i="5" s="1"/>
  <c r="AR60" i="7"/>
  <c r="AS64"/>
  <c r="AT64"/>
  <c r="L58" i="5" s="1"/>
  <c r="AR64" i="7"/>
  <c r="AS68"/>
  <c r="AT68" s="1"/>
  <c r="L62" i="5" s="1"/>
  <c r="AR68" i="7"/>
  <c r="AJ84" i="6"/>
  <c r="AK84"/>
  <c r="G63" i="15"/>
  <c r="AI84" i="6"/>
  <c r="AI128"/>
  <c r="AJ128"/>
  <c r="AK128"/>
  <c r="AJ27"/>
  <c r="AK27"/>
  <c r="AI27"/>
  <c r="AJ39"/>
  <c r="AK39"/>
  <c r="AI39"/>
  <c r="AI47"/>
  <c r="AJ47"/>
  <c r="AJ35"/>
  <c r="AK35"/>
  <c r="AI35"/>
  <c r="AJ138"/>
  <c r="AK138"/>
  <c r="AI138"/>
  <c r="AI48"/>
  <c r="AJ48"/>
  <c r="AK48"/>
  <c r="AI50"/>
  <c r="AJ50"/>
  <c r="AK50"/>
  <c r="AI54"/>
  <c r="AJ54"/>
  <c r="AK54"/>
  <c r="AI56"/>
  <c r="AJ56"/>
  <c r="AK56"/>
  <c r="AJ78"/>
  <c r="AK78"/>
  <c r="G57" i="15"/>
  <c r="AI78" i="6"/>
  <c r="AJ142"/>
  <c r="AK142"/>
  <c r="AI142"/>
  <c r="AI95"/>
  <c r="AJ95"/>
  <c r="AK95"/>
  <c r="G74" i="15"/>
  <c r="AI46" i="6"/>
  <c r="AJ46"/>
  <c r="AK46"/>
  <c r="AJ122"/>
  <c r="AK122"/>
  <c r="AI122"/>
  <c r="AJ37"/>
  <c r="AK37"/>
  <c r="AI37"/>
  <c r="AI89"/>
  <c r="AJ89"/>
  <c r="AK89"/>
  <c r="G68" i="15"/>
  <c r="AI40" i="6"/>
  <c r="AJ40"/>
  <c r="AK40"/>
  <c r="AI52"/>
  <c r="AJ52"/>
  <c r="AK52"/>
  <c r="AS62" i="7"/>
  <c r="AT62"/>
  <c r="L56" i="5" s="1"/>
  <c r="AR62" i="7"/>
  <c r="AI96" i="6"/>
  <c r="AJ96"/>
  <c r="AK96"/>
  <c r="AJ104"/>
  <c r="AK104"/>
  <c r="G83" i="15"/>
  <c r="AI104" i="6"/>
  <c r="AJ116"/>
  <c r="AK116"/>
  <c r="AI116"/>
  <c r="AJ124"/>
  <c r="AK124"/>
  <c r="AI124"/>
  <c r="AJ31"/>
  <c r="AK31"/>
  <c r="AI31"/>
  <c r="AI94"/>
  <c r="AI80"/>
  <c r="AI90"/>
  <c r="AJ24"/>
  <c r="AK24"/>
  <c r="AI24"/>
  <c r="AS67" i="7" l="1"/>
  <c r="AT67" s="1"/>
  <c r="L61" i="5" s="1"/>
  <c r="AR67" i="7"/>
  <c r="AS75"/>
  <c r="AT75" s="1"/>
  <c r="L69" i="5" s="1"/>
  <c r="AR75" i="7"/>
  <c r="AR34"/>
  <c r="AS83"/>
  <c r="AT83" s="1"/>
  <c r="L77" i="5" s="1"/>
  <c r="AR83" i="7"/>
  <c r="AS34"/>
  <c r="AT34" s="1"/>
  <c r="L28" i="5" s="1"/>
  <c r="AR42" i="7"/>
  <c r="AR95"/>
  <c r="AR111"/>
  <c r="AR93"/>
  <c r="AR101"/>
  <c r="AS25"/>
  <c r="AT25" s="1"/>
  <c r="L19" i="5" s="1"/>
  <c r="AR105" i="7"/>
  <c r="AR28"/>
  <c r="AR55"/>
  <c r="AR59"/>
  <c r="AS115"/>
  <c r="AT115" s="1"/>
  <c r="L109" i="5" s="1"/>
  <c r="AR54" i="7"/>
  <c r="AS14"/>
  <c r="AT14" s="1"/>
  <c r="L8" i="5" s="1"/>
  <c r="AR20" i="7"/>
  <c r="AS46"/>
  <c r="AT46" s="1"/>
  <c r="L40" i="5" s="1"/>
  <c r="AR46" i="7"/>
  <c r="AR12"/>
  <c r="AR51"/>
  <c r="AS99"/>
  <c r="AT99" s="1"/>
  <c r="L93" i="5" s="1"/>
  <c r="AR31" i="7"/>
  <c r="AS85"/>
  <c r="AT85" s="1"/>
  <c r="L79" i="5" s="1"/>
  <c r="AS113" i="7"/>
  <c r="AT113" s="1"/>
  <c r="L107" i="5" s="1"/>
  <c r="AR117" i="7"/>
  <c r="AR125"/>
</calcChain>
</file>

<file path=xl/comments1.xml><?xml version="1.0" encoding="utf-8"?>
<comments xmlns="http://schemas.openxmlformats.org/spreadsheetml/2006/main">
  <authors>
    <author>cflmep</author>
  </authors>
  <commentList>
    <comment ref="K2" authorId="0">
      <text>
        <r>
          <rPr>
            <b/>
            <sz val="10"/>
            <color indexed="81"/>
            <rFont val="Tahoma"/>
            <family val="2"/>
          </rPr>
          <t>cflmep:</t>
        </r>
        <r>
          <rPr>
            <sz val="10"/>
            <color indexed="81"/>
            <rFont val="Tahoma"/>
            <family val="2"/>
          </rPr>
          <t xml:space="preserve">
Need to apply dilution factor</t>
        </r>
      </text>
    </comment>
    <comment ref="L2" authorId="0">
      <text>
        <r>
          <rPr>
            <b/>
            <sz val="10"/>
            <color indexed="81"/>
            <rFont val="Tahoma"/>
            <family val="2"/>
          </rPr>
          <t>cflmep:</t>
        </r>
        <r>
          <rPr>
            <sz val="10"/>
            <color indexed="81"/>
            <rFont val="Tahoma"/>
            <family val="2"/>
          </rPr>
          <t xml:space="preserve">
Need to apply dilution factor</t>
        </r>
      </text>
    </comment>
  </commentList>
</comments>
</file>

<file path=xl/comments2.xml><?xml version="1.0" encoding="utf-8"?>
<comments xmlns="http://schemas.openxmlformats.org/spreadsheetml/2006/main">
  <authors>
    <author>cflmep</author>
  </authors>
  <commentList>
    <comment ref="P23" authorId="0">
      <text>
        <r>
          <rPr>
            <b/>
            <sz val="10"/>
            <color indexed="81"/>
            <rFont val="Tahoma"/>
            <family val="2"/>
          </rPr>
          <t>cflmep:</t>
        </r>
        <r>
          <rPr>
            <sz val="10"/>
            <color indexed="81"/>
            <rFont val="Tahoma"/>
            <family val="2"/>
          </rPr>
          <t xml:space="preserve">
Need to apply dilution factor</t>
        </r>
      </text>
    </comment>
  </commentList>
</comments>
</file>

<file path=xl/comments3.xml><?xml version="1.0" encoding="utf-8"?>
<comments xmlns="http://schemas.openxmlformats.org/spreadsheetml/2006/main">
  <authors>
    <author>c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c:</t>
        </r>
        <r>
          <rPr>
            <sz val="8"/>
            <color indexed="81"/>
            <rFont val="Tahoma"/>
            <family val="2"/>
          </rPr>
          <t xml:space="preserve">
Bunsen CO2 at 20oC</t>
        </r>
      </text>
    </comment>
  </commentList>
</comments>
</file>

<file path=xl/sharedStrings.xml><?xml version="1.0" encoding="utf-8"?>
<sst xmlns="http://schemas.openxmlformats.org/spreadsheetml/2006/main" count="1185" uniqueCount="163">
  <si>
    <t>Soil moisture
wet wt</t>
  </si>
  <si>
    <t>Soil moisture
Dry wt</t>
  </si>
  <si>
    <t>wet/dry</t>
  </si>
  <si>
    <t>MC%
(sampling)</t>
  </si>
  <si>
    <t>Wet
soil wt</t>
  </si>
  <si>
    <t>Dry
soil wt</t>
  </si>
  <si>
    <t>Soil water
(mL)</t>
  </si>
  <si>
    <t>#</t>
  </si>
  <si>
    <t>Soil</t>
  </si>
  <si>
    <t>Rep</t>
  </si>
  <si>
    <t>Wet soil wgt
(g)</t>
  </si>
  <si>
    <t>DWE</t>
  </si>
  <si>
    <t>KOH
(ml of 1M)</t>
  </si>
  <si>
    <t>KCl
(ml of 0.1M)</t>
  </si>
  <si>
    <t>Water
(ml)</t>
  </si>
  <si>
    <t>OH added
(meq/100 g soil)</t>
  </si>
  <si>
    <t>Solution
pH</t>
  </si>
  <si>
    <r>
      <t>Rate of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 evolved
(ng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 xml:space="preserve"> h</t>
    </r>
    <r>
      <rPr>
        <b/>
        <vertAlign val="superscript"/>
        <sz val="10"/>
        <color theme="1"/>
        <rFont val="Calibri"/>
        <family val="2"/>
        <scheme val="minor"/>
      </rPr>
      <t>-1)</t>
    </r>
  </si>
  <si>
    <r>
      <t>Rate of CO</t>
    </r>
    <r>
      <rPr>
        <b/>
        <vertAlign val="subscript"/>
        <sz val="10"/>
        <color theme="1"/>
        <rFont val="Calibri"/>
        <family val="2"/>
        <scheme val="minor"/>
      </rPr>
      <t xml:space="preserve">2 </t>
    </r>
    <r>
      <rPr>
        <b/>
        <sz val="10"/>
        <color theme="1"/>
        <rFont val="Calibri"/>
        <family val="2"/>
        <scheme val="minor"/>
      </rPr>
      <t>evolved
(ug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-C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 xml:space="preserve"> h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</si>
  <si>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r>
      <t>NO</t>
    </r>
    <r>
      <rPr>
        <b/>
        <vertAlign val="subscript"/>
        <sz val="10"/>
        <color theme="1"/>
        <rFont val="Calibri"/>
        <family val="2"/>
      </rPr>
      <t>3</t>
    </r>
    <r>
      <rPr>
        <b/>
        <vertAlign val="superscript"/>
        <sz val="10"/>
        <color theme="1"/>
        <rFont val="Calibri"/>
        <family val="2"/>
      </rPr>
      <t>-</t>
    </r>
    <r>
      <rPr>
        <b/>
        <sz val="10"/>
        <color theme="1"/>
        <rFont val="Calibri"/>
        <family val="2"/>
      </rPr>
      <t xml:space="preserve">
remaining</t>
    </r>
  </si>
  <si>
    <t>NH4
remaining</t>
  </si>
  <si>
    <t>DOC
remaining</t>
  </si>
  <si>
    <t>MTT No Till</t>
  </si>
  <si>
    <t>a</t>
  </si>
  <si>
    <t>b</t>
  </si>
  <si>
    <t>c</t>
  </si>
  <si>
    <t>d</t>
  </si>
  <si>
    <t>Time</t>
  </si>
  <si>
    <t>Acetylene</t>
  </si>
  <si>
    <t>+</t>
  </si>
  <si>
    <t>-</t>
  </si>
  <si>
    <t>e</t>
  </si>
  <si>
    <t>f</t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</si>
  <si>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 evolved
(ppm)</t>
    </r>
  </si>
  <si>
    <r>
      <t>CO</t>
    </r>
    <r>
      <rPr>
        <b/>
        <vertAlign val="subscript"/>
        <sz val="10"/>
        <color theme="1"/>
        <rFont val="Calibri"/>
        <family val="2"/>
        <scheme val="minor"/>
      </rPr>
      <t xml:space="preserve">2 </t>
    </r>
    <r>
      <rPr>
        <b/>
        <sz val="10"/>
        <color theme="1"/>
        <rFont val="Calibri"/>
        <family val="2"/>
        <scheme val="minor"/>
      </rPr>
      <t>evolved
(ppm)</t>
    </r>
  </si>
  <si>
    <t>NH4
(ppm)</t>
  </si>
  <si>
    <r>
      <t>NO</t>
    </r>
    <r>
      <rPr>
        <b/>
        <vertAlign val="subscript"/>
        <sz val="10"/>
        <color theme="1"/>
        <rFont val="Calibri"/>
        <family val="2"/>
      </rPr>
      <t>3</t>
    </r>
    <r>
      <rPr>
        <b/>
        <vertAlign val="superscript"/>
        <sz val="10"/>
        <color theme="1"/>
        <rFont val="Calibri"/>
        <family val="2"/>
      </rPr>
      <t>-</t>
    </r>
    <r>
      <rPr>
        <b/>
        <sz val="10"/>
        <color theme="1"/>
        <rFont val="Calibri"/>
        <family val="2"/>
      </rPr>
      <t xml:space="preserve">
(ppm)</t>
    </r>
  </si>
  <si>
    <t>DOC
(ppm)</t>
  </si>
  <si>
    <t>DON
(ppm)</t>
  </si>
  <si>
    <t>DON
remaining</t>
  </si>
  <si>
    <t>Tube+cap+slurry
(g)</t>
  </si>
  <si>
    <t>Tube+cap
(g)</t>
  </si>
  <si>
    <t>ASSAY</t>
  </si>
  <si>
    <r>
      <t>50ug NO</t>
    </r>
    <r>
      <rPr>
        <b/>
        <vertAlign val="subscript"/>
        <sz val="10"/>
        <color theme="1"/>
        <rFont val="Cambria"/>
        <family val="1"/>
        <scheme val="major"/>
      </rPr>
      <t>3</t>
    </r>
    <r>
      <rPr>
        <b/>
        <vertAlign val="superscript"/>
        <sz val="10"/>
        <color theme="1"/>
        <rFont val="Calibri"/>
        <family val="2"/>
        <scheme val="minor"/>
      </rPr>
      <t>-</t>
    </r>
    <r>
      <rPr>
        <b/>
        <sz val="10"/>
        <color theme="1"/>
        <rFont val="Calibri"/>
        <family val="2"/>
        <scheme val="minor"/>
      </rPr>
      <t>-N/g soil</t>
    </r>
  </si>
  <si>
    <r>
      <t>=1060ug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-N/21.2g soil (DWE)</t>
    </r>
  </si>
  <si>
    <r>
      <t>Add 1060ug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 in 5mL</t>
    </r>
  </si>
  <si>
    <r>
      <t>= concentration of 1060/5 = ug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-N/ml</t>
    </r>
  </si>
  <si>
    <r>
      <t>= 212ug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-N/mL</t>
    </r>
  </si>
  <si>
    <r>
      <t>=212mg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-N/L</t>
    </r>
  </si>
  <si>
    <r>
      <t>=0.212g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-N/L</t>
    </r>
  </si>
  <si>
    <r>
      <t>MW (KNO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 = 101.1g/mol</t>
    </r>
  </si>
  <si>
    <t>MW (N) = 14.01g/mol</t>
  </si>
  <si>
    <t>= (101.1g/mol/14.01g/mol) x 0.212g/L</t>
  </si>
  <si>
    <r>
      <t>= 1.53g KNO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/L</t>
    </r>
  </si>
  <si>
    <t>average particle density</t>
  </si>
  <si>
    <t>Bunsen absorption coefficient</t>
  </si>
  <si>
    <t>Standard atmospheric pressure</t>
  </si>
  <si>
    <t>Mass of 1 mole N2O gas</t>
  </si>
  <si>
    <t>Universal gas constant</t>
  </si>
  <si>
    <t>Incubation temperature</t>
  </si>
  <si>
    <r>
      <t>Total 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O-N (ng/g soil) evolved </t>
    </r>
  </si>
  <si>
    <t>Jar</t>
  </si>
  <si>
    <t>rep</t>
  </si>
  <si>
    <r>
      <t>V</t>
    </r>
    <r>
      <rPr>
        <vertAlign val="subscript"/>
        <sz val="10"/>
        <color theme="1"/>
        <rFont val="Calibri"/>
        <family val="2"/>
        <scheme val="minor"/>
      </rPr>
      <t xml:space="preserve">soil
</t>
    </r>
    <r>
      <rPr>
        <sz val="10"/>
        <color theme="1"/>
        <rFont val="Calibri"/>
        <family val="2"/>
        <scheme val="minor"/>
      </rPr>
      <t>(mL)</t>
    </r>
  </si>
  <si>
    <t>Soil moisture in sample (mL)</t>
  </si>
  <si>
    <t>Solution 
added (mL)</t>
  </si>
  <si>
    <r>
      <t>V</t>
    </r>
    <r>
      <rPr>
        <vertAlign val="subscript"/>
        <sz val="10"/>
        <rFont val="Calibri"/>
        <family val="2"/>
        <scheme val="minor"/>
      </rPr>
      <t>water</t>
    </r>
    <r>
      <rPr>
        <sz val="10"/>
        <rFont val="Calibri"/>
        <family val="2"/>
        <scheme val="minor"/>
      </rPr>
      <t xml:space="preserve">
(mL)</t>
    </r>
  </si>
  <si>
    <r>
      <t>V</t>
    </r>
    <r>
      <rPr>
        <vertAlign val="subscript"/>
        <sz val="10"/>
        <color theme="1"/>
        <rFont val="Calibri"/>
        <family val="2"/>
        <scheme val="minor"/>
      </rPr>
      <t>flask</t>
    </r>
    <r>
      <rPr>
        <sz val="10"/>
        <color theme="1"/>
        <rFont val="Calibri"/>
        <family val="2"/>
        <scheme val="minor"/>
      </rPr>
      <t xml:space="preserve">
(mL)</t>
    </r>
  </si>
  <si>
    <r>
      <t>V</t>
    </r>
    <r>
      <rPr>
        <vertAlign val="subscript"/>
        <sz val="10"/>
        <rFont val="Calibri"/>
        <family val="2"/>
        <scheme val="minor"/>
      </rPr>
      <t>headspace</t>
    </r>
    <r>
      <rPr>
        <sz val="10"/>
        <rFont val="Calibri"/>
        <family val="2"/>
        <scheme val="minor"/>
      </rPr>
      <t xml:space="preserve">
(mL)</t>
    </r>
  </si>
  <si>
    <t>t
(mins)</t>
  </si>
  <si>
    <r>
      <t>C(N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O)
(uL 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 L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</si>
  <si>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r>
      <t>V(N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
(uL)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</si>
  <si>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</t>
    </r>
    <r>
      <rPr>
        <b/>
        <vertAlign val="subscript"/>
        <sz val="10"/>
        <color theme="1"/>
        <rFont val="Calibri"/>
        <family val="2"/>
        <scheme val="minor"/>
      </rPr>
      <t>60</t>
    </r>
    <r>
      <rPr>
        <b/>
        <sz val="10"/>
        <color theme="1"/>
        <rFont val="Calibri"/>
        <family val="2"/>
        <scheme val="minor"/>
      </rPr>
      <t xml:space="preserve">
(ngN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</si>
  <si>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</t>
    </r>
    <r>
      <rPr>
        <b/>
        <vertAlign val="subscript"/>
        <sz val="10"/>
        <color theme="1"/>
        <rFont val="Calibri"/>
        <family val="2"/>
        <scheme val="minor"/>
      </rPr>
      <t>120</t>
    </r>
    <r>
      <rPr>
        <b/>
        <sz val="10"/>
        <color theme="1"/>
        <rFont val="Calibri"/>
        <family val="2"/>
        <scheme val="minor"/>
      </rPr>
      <t xml:space="preserve">
(ngN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</si>
  <si>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</t>
    </r>
    <r>
      <rPr>
        <b/>
        <vertAlign val="subscript"/>
        <sz val="10"/>
        <color theme="1"/>
        <rFont val="Calibri"/>
        <family val="2"/>
        <scheme val="minor"/>
      </rPr>
      <t>180</t>
    </r>
    <r>
      <rPr>
        <b/>
        <sz val="10"/>
        <color theme="1"/>
        <rFont val="Calibri"/>
        <family val="2"/>
        <scheme val="minor"/>
      </rPr>
      <t xml:space="preserve">
(ngN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</si>
  <si>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</t>
    </r>
    <r>
      <rPr>
        <b/>
        <vertAlign val="subscript"/>
        <sz val="10"/>
        <color theme="1"/>
        <rFont val="Calibri"/>
        <family val="2"/>
        <scheme val="minor"/>
      </rPr>
      <t>240</t>
    </r>
    <r>
      <rPr>
        <b/>
        <sz val="10"/>
        <color theme="1"/>
        <rFont val="Calibri"/>
        <family val="2"/>
        <scheme val="minor"/>
      </rPr>
      <t xml:space="preserve">
(ngN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</si>
  <si>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t>R2</t>
  </si>
  <si>
    <t>Slope/min</t>
  </si>
  <si>
    <t>CO2 in solution is approximately constant from low pH to about pH 6.</t>
  </si>
  <si>
    <r>
      <t>Bunsen absorption coefficient (@ 12</t>
    </r>
    <r>
      <rPr>
        <b/>
        <sz val="10"/>
        <color rgb="FFFF0000"/>
        <rFont val="Calibri"/>
        <family val="2"/>
      </rPr>
      <t>°C)</t>
    </r>
  </si>
  <si>
    <t>Higher pH increases the concentration of HCO3- in solution, increasing the total CO2 dissolved.</t>
  </si>
  <si>
    <t>Ka1</t>
  </si>
  <si>
    <t>H2CO3 to HCO3-</t>
  </si>
  <si>
    <t>Mass of 1 mole CO2 gas</t>
  </si>
  <si>
    <t>Ka2</t>
  </si>
  <si>
    <t>HCO3- to (CO3)2-</t>
  </si>
  <si>
    <t>Total CO2 = ([CO2aq]/[H+]^2) * ([H+]^2 + [H+]*Ka1 + Ka1*Ka2)</t>
  </si>
  <si>
    <t>Units of concentration for CO2 do not matter for this formula, as they are carried through the calculations.</t>
  </si>
  <si>
    <t xml:space="preserve">Total CO2-C (ng/g soil) evolved </t>
  </si>
  <si>
    <t>Weight
soil wt</t>
  </si>
  <si>
    <t>Moisture in soil
(mL)</t>
  </si>
  <si>
    <t>[H+]</t>
  </si>
  <si>
    <r>
      <t>C(CO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
(uL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L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</si>
  <si>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t>C(CO2aq)
(uL CO2 L-1)</t>
  </si>
  <si>
    <t>Total C(CO2aq,
 HCO3-aq)
(uL CO2 L-1)</t>
  </si>
  <si>
    <t>V(CO2)
(uL)</t>
  </si>
  <si>
    <t>CO2-C
(ngCO2-C g-1)</t>
  </si>
  <si>
    <r>
      <t>Rate of CO2 evolved
ug C h</t>
    </r>
    <r>
      <rPr>
        <vertAlign val="superscript"/>
        <sz val="10"/>
        <color theme="1"/>
        <rFont val="Calibri"/>
        <family val="2"/>
        <scheme val="minor"/>
      </rPr>
      <t>-1</t>
    </r>
  </si>
  <si>
    <t>mL unfiltered extract</t>
  </si>
  <si>
    <t>mL 2N HCl</t>
  </si>
  <si>
    <t>mL headspace in 50mL Schott bottle</t>
  </si>
  <si>
    <t>Rep1</t>
  </si>
  <si>
    <t>Rep2</t>
  </si>
  <si>
    <t>Rep3</t>
  </si>
  <si>
    <t>Mean</t>
  </si>
  <si>
    <t>Headspace
(mL)</t>
  </si>
  <si>
    <t>Headspace conc. (ppm)</t>
  </si>
  <si>
    <t>Headspace CO2
(mg)</t>
  </si>
  <si>
    <t>Std</t>
  </si>
  <si>
    <t>Lab Air</t>
  </si>
  <si>
    <t>Intercept</t>
  </si>
  <si>
    <t>Slope</t>
  </si>
  <si>
    <t>Tube+cap+dried slurry
(g)</t>
  </si>
  <si>
    <t>Soil weight</t>
  </si>
  <si>
    <t>N2O</t>
  </si>
  <si>
    <t>CO2</t>
  </si>
  <si>
    <t>QC 001</t>
  </si>
  <si>
    <t>QC 002</t>
  </si>
  <si>
    <t>QC 003</t>
  </si>
  <si>
    <t>QC 004</t>
  </si>
  <si>
    <t>QC 005</t>
  </si>
  <si>
    <t>QC 006</t>
  </si>
  <si>
    <t>QC 007</t>
  </si>
  <si>
    <t>QC 008</t>
  </si>
  <si>
    <t>QC 009</t>
  </si>
  <si>
    <t>QC 010</t>
  </si>
  <si>
    <t>QC 011</t>
  </si>
  <si>
    <t>QC 012</t>
  </si>
  <si>
    <t>Original</t>
  </si>
  <si>
    <t>Diluted</t>
  </si>
  <si>
    <t>Factor</t>
  </si>
  <si>
    <t>Analyte</t>
  </si>
  <si>
    <t>7mL N2 added to each vial</t>
  </si>
  <si>
    <t>Row Labels</t>
  </si>
  <si>
    <t>Column Labels</t>
  </si>
  <si>
    <t>16/24</t>
  </si>
  <si>
    <t>24/40</t>
  </si>
  <si>
    <t>40/48</t>
  </si>
  <si>
    <t>48/32</t>
  </si>
  <si>
    <r>
      <t>Rate of 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 evolved
ng 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O-N 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h</t>
    </r>
    <r>
      <rPr>
        <vertAlign val="superscript"/>
        <sz val="10"/>
        <color theme="1"/>
        <rFont val="Calibri"/>
        <family val="2"/>
        <scheme val="minor"/>
      </rPr>
      <t>-1</t>
    </r>
  </si>
  <si>
    <t>Average of Rate of N2O evolved</t>
  </si>
  <si>
    <t>(N2O +N2)</t>
  </si>
  <si>
    <t>N2O/(N2O+N2)</t>
  </si>
  <si>
    <t>pH</t>
  </si>
  <si>
    <t>EC</t>
  </si>
  <si>
    <t>Rate of N2O evolved
ng N2O-N g-1 h-1</t>
  </si>
  <si>
    <t>Average of NO3-</t>
  </si>
  <si>
    <t>Average of NH4</t>
  </si>
  <si>
    <t>Average of DON</t>
  </si>
  <si>
    <t>Average of DOC</t>
  </si>
  <si>
    <t>Average of EC</t>
  </si>
  <si>
    <t>N2O evolved</t>
  </si>
  <si>
    <t>CO2 evolved</t>
  </si>
  <si>
    <t>NO3-</t>
  </si>
  <si>
    <t>NH4</t>
  </si>
  <si>
    <t>DON</t>
  </si>
  <si>
    <t>DOC</t>
  </si>
  <si>
    <t>Pre-DEA</t>
  </si>
  <si>
    <t>Post DEA</t>
  </si>
  <si>
    <t>Difference</t>
  </si>
  <si>
    <t>EC
(mS)</t>
  </si>
  <si>
    <t>Pre minus post</t>
  </si>
  <si>
    <t>Post minus pre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</si>
</sst>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47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10"/>
      <name val="Calibri"/>
      <family val="2"/>
    </font>
    <font>
      <b/>
      <u/>
      <sz val="10"/>
      <color theme="1"/>
      <name val="Calibri"/>
      <family val="2"/>
      <scheme val="minor"/>
    </font>
    <font>
      <b/>
      <vertAlign val="subscript"/>
      <sz val="10"/>
      <color theme="1"/>
      <name val="Cambria"/>
      <family val="1"/>
      <scheme val="maj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444444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u/>
      <sz val="10"/>
      <color theme="1"/>
      <name val="Calibri"/>
      <family val="2"/>
    </font>
    <font>
      <sz val="11"/>
      <color rgb="FF25252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E4E68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27" applyNumberFormat="0" applyAlignment="0" applyProtection="0"/>
    <xf numFmtId="0" fontId="37" fillId="9" borderId="28" applyNumberFormat="0" applyAlignment="0" applyProtection="0"/>
    <xf numFmtId="0" fontId="38" fillId="9" borderId="27" applyNumberFormat="0" applyAlignment="0" applyProtection="0"/>
    <xf numFmtId="0" fontId="39" fillId="0" borderId="29" applyNumberFormat="0" applyFill="0" applyAlignment="0" applyProtection="0"/>
    <xf numFmtId="0" fontId="40" fillId="10" borderId="30" applyNumberFormat="0" applyAlignment="0" applyProtection="0"/>
    <xf numFmtId="0" fontId="41" fillId="0" borderId="0" applyNumberFormat="0" applyFill="0" applyBorder="0" applyAlignment="0" applyProtection="0"/>
    <xf numFmtId="0" fontId="1" fillId="11" borderId="3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32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</cellStyleXfs>
  <cellXfs count="186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5" fontId="2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/>
    <xf numFmtId="0" fontId="5" fillId="0" borderId="0" xfId="0" applyFont="1" applyFill="1" applyBorder="1"/>
    <xf numFmtId="0" fontId="4" fillId="0" borderId="0" xfId="0" applyFont="1" applyBorder="1"/>
    <xf numFmtId="0" fontId="7" fillId="0" borderId="0" xfId="0" applyFont="1"/>
    <xf numFmtId="0" fontId="5" fillId="0" borderId="0" xfId="0" quotePrefix="1" applyFont="1"/>
    <xf numFmtId="0" fontId="5" fillId="0" borderId="0" xfId="0" applyFont="1"/>
    <xf numFmtId="0" fontId="7" fillId="0" borderId="0" xfId="0" applyFont="1" applyFill="1" applyBorder="1"/>
    <xf numFmtId="164" fontId="1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3" borderId="11" xfId="0" applyFont="1" applyFill="1" applyBorder="1" applyAlignment="1"/>
    <xf numFmtId="0" fontId="5" fillId="4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164" fontId="12" fillId="0" borderId="0" xfId="0" applyNumberFormat="1" applyFont="1"/>
    <xf numFmtId="164" fontId="2" fillId="0" borderId="0" xfId="0" applyNumberFormat="1" applyFont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2" fontId="17" fillId="0" borderId="7" xfId="0" applyNumberFormat="1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Fill="1" applyBorder="1"/>
    <xf numFmtId="165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0" fillId="0" borderId="0" xfId="0" applyFont="1"/>
    <xf numFmtId="2" fontId="4" fillId="0" borderId="0" xfId="0" applyNumberFormat="1" applyFont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1" fontId="6" fillId="0" borderId="0" xfId="0" applyNumberFormat="1" applyFont="1"/>
    <xf numFmtId="0" fontId="22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left"/>
    </xf>
    <xf numFmtId="0" fontId="4" fillId="0" borderId="15" xfId="0" applyFont="1" applyBorder="1"/>
    <xf numFmtId="0" fontId="2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 horizontal="left"/>
    </xf>
    <xf numFmtId="11" fontId="4" fillId="0" borderId="0" xfId="0" applyNumberFormat="1" applyFont="1"/>
    <xf numFmtId="1" fontId="2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4" fillId="0" borderId="0" xfId="0" applyNumberFormat="1" applyFont="1"/>
    <xf numFmtId="0" fontId="20" fillId="0" borderId="0" xfId="0" applyFont="1" applyBorder="1"/>
    <xf numFmtId="0" fontId="12" fillId="0" borderId="0" xfId="0" applyFont="1" applyBorder="1"/>
    <xf numFmtId="0" fontId="4" fillId="0" borderId="1" xfId="0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1" fontId="4" fillId="0" borderId="19" xfId="0" applyNumberFormat="1" applyFont="1" applyBorder="1"/>
    <xf numFmtId="11" fontId="4" fillId="0" borderId="6" xfId="0" applyNumberFormat="1" applyFont="1" applyBorder="1"/>
    <xf numFmtId="1" fontId="4" fillId="0" borderId="14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2" fontId="17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2" fillId="0" borderId="0" xfId="0" applyFont="1"/>
    <xf numFmtId="0" fontId="4" fillId="0" borderId="11" xfId="0" applyFont="1" applyBorder="1"/>
    <xf numFmtId="1" fontId="4" fillId="0" borderId="11" xfId="0" applyNumberFormat="1" applyFont="1" applyBorder="1"/>
    <xf numFmtId="164" fontId="12" fillId="0" borderId="11" xfId="0" applyNumberFormat="1" applyFont="1" applyBorder="1"/>
    <xf numFmtId="164" fontId="2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2" fontId="17" fillId="0" borderId="22" xfId="0" applyNumberFormat="1" applyFont="1" applyBorder="1" applyAlignment="1">
      <alignment horizontal="left"/>
    </xf>
    <xf numFmtId="0" fontId="12" fillId="0" borderId="11" xfId="0" applyFont="1" applyBorder="1"/>
    <xf numFmtId="0" fontId="4" fillId="0" borderId="23" xfId="0" applyFont="1" applyFill="1" applyBorder="1"/>
    <xf numFmtId="165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2" fontId="4" fillId="0" borderId="11" xfId="0" applyNumberFormat="1" applyFont="1" applyBorder="1"/>
    <xf numFmtId="11" fontId="4" fillId="0" borderId="21" xfId="0" applyNumberFormat="1" applyFont="1" applyBorder="1"/>
    <xf numFmtId="11" fontId="4" fillId="0" borderId="11" xfId="0" applyNumberFormat="1" applyFont="1" applyBorder="1"/>
    <xf numFmtId="1" fontId="2" fillId="2" borderId="11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  <xf numFmtId="0" fontId="5" fillId="0" borderId="0" xfId="0" applyFont="1"/>
    <xf numFmtId="165" fontId="28" fillId="0" borderId="2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left"/>
    </xf>
    <xf numFmtId="2" fontId="18" fillId="0" borderId="7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21" xfId="0" applyFont="1" applyBorder="1"/>
    <xf numFmtId="0" fontId="4" fillId="0" borderId="7" xfId="0" applyFont="1" applyBorder="1"/>
    <xf numFmtId="0" fontId="4" fillId="0" borderId="22" xfId="0" applyFont="1" applyBorder="1"/>
    <xf numFmtId="165" fontId="4" fillId="0" borderId="0" xfId="0" applyNumberFormat="1" applyFont="1"/>
    <xf numFmtId="0" fontId="4" fillId="0" borderId="0" xfId="0" pivotButton="1" applyFont="1"/>
    <xf numFmtId="1" fontId="4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0" fontId="5" fillId="0" borderId="0" xfId="0" applyFont="1"/>
    <xf numFmtId="0" fontId="18" fillId="0" borderId="0" xfId="0" applyFont="1" applyAlignment="1">
      <alignment horizontal="left"/>
    </xf>
    <xf numFmtId="0" fontId="4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5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4">
    <dxf>
      <alignment wrapText="1" readingOrder="0"/>
    </dxf>
    <dxf>
      <alignment wrapText="1" readingOrder="0"/>
    </dxf>
    <dxf>
      <alignment wrapText="1" readingOrder="0"/>
    </dxf>
    <dxf>
      <numFmt numFmtId="165" formatCode="0.0"/>
    </dxf>
    <dxf>
      <numFmt numFmtId="165" formatCode="0.0"/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numFmt numFmtId="165" formatCode="0.0"/>
    </dxf>
    <dxf>
      <alignment wrapText="1" readingOrder="0"/>
    </dxf>
    <dxf>
      <font>
        <sz val="10"/>
      </font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font>
        <sz val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NH4</a:t>
            </a:r>
          </a:p>
        </c:rich>
      </c:tx>
      <c:layout>
        <c:manualLayout>
          <c:xMode val="edge"/>
          <c:yMode val="edge"/>
          <c:x val="0.87731255468066471"/>
          <c:y val="4.1666666666666664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'Pre-DEA characterisation'!$R$43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'Pre-DEA characterisation'!$S$42:$W$42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characterisation'!$S$43:$W$43</c:f>
              <c:numCache>
                <c:formatCode>General</c:formatCode>
                <c:ptCount val="5"/>
                <c:pt idx="0">
                  <c:v>1.836125</c:v>
                </c:pt>
                <c:pt idx="1">
                  <c:v>2.5211250000000001</c:v>
                </c:pt>
                <c:pt idx="2">
                  <c:v>2.9707500000000002</c:v>
                </c:pt>
                <c:pt idx="3">
                  <c:v>3.5945</c:v>
                </c:pt>
                <c:pt idx="4">
                  <c:v>4.9554999999999998</c:v>
                </c:pt>
              </c:numCache>
            </c:numRef>
          </c:yVal>
        </c:ser>
        <c:ser>
          <c:idx val="1"/>
          <c:order val="1"/>
          <c:tx>
            <c:strRef>
              <c:f>'Pre-DEA characterisation'!$R$44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'Pre-DEA characterisation'!$S$42:$W$42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characterisation'!$S$44:$W$44</c:f>
              <c:numCache>
                <c:formatCode>General</c:formatCode>
                <c:ptCount val="5"/>
                <c:pt idx="0">
                  <c:v>5.1812500000000004</c:v>
                </c:pt>
                <c:pt idx="1">
                  <c:v>8.1999999999999993</c:v>
                </c:pt>
                <c:pt idx="2">
                  <c:v>10.05875</c:v>
                </c:pt>
                <c:pt idx="3">
                  <c:v>11.88875</c:v>
                </c:pt>
                <c:pt idx="4">
                  <c:v>14.41375</c:v>
                </c:pt>
              </c:numCache>
            </c:numRef>
          </c:yVal>
        </c:ser>
        <c:ser>
          <c:idx val="2"/>
          <c:order val="2"/>
          <c:tx>
            <c:strRef>
              <c:f>'Pre-DEA characterisation'!$R$45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'Pre-DEA characterisation'!$S$42:$W$42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characterisation'!$S$45:$W$45</c:f>
              <c:numCache>
                <c:formatCode>General</c:formatCode>
                <c:ptCount val="5"/>
                <c:pt idx="0">
                  <c:v>20.942500000000003</c:v>
                </c:pt>
                <c:pt idx="1">
                  <c:v>27.375</c:v>
                </c:pt>
                <c:pt idx="2">
                  <c:v>35.450000000000003</c:v>
                </c:pt>
                <c:pt idx="3">
                  <c:v>41.8825</c:v>
                </c:pt>
                <c:pt idx="4">
                  <c:v>45.197500000000005</c:v>
                </c:pt>
              </c:numCache>
            </c:numRef>
          </c:yVal>
        </c:ser>
        <c:ser>
          <c:idx val="3"/>
          <c:order val="3"/>
          <c:tx>
            <c:strRef>
              <c:f>'Pre-DEA characterisation'!$R$46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characterisation'!$S$42:$W$42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characterisation'!$S$46:$W$46</c:f>
              <c:numCache>
                <c:formatCode>General</c:formatCode>
                <c:ptCount val="5"/>
                <c:pt idx="0">
                  <c:v>30.497500000000002</c:v>
                </c:pt>
                <c:pt idx="1">
                  <c:v>30.987500000000001</c:v>
                </c:pt>
                <c:pt idx="2">
                  <c:v>32.085000000000008</c:v>
                </c:pt>
                <c:pt idx="3">
                  <c:v>35.172499999999999</c:v>
                </c:pt>
                <c:pt idx="4">
                  <c:v>50.352499999999999</c:v>
                </c:pt>
              </c:numCache>
            </c:numRef>
          </c:yVal>
        </c:ser>
        <c:axId val="119354496"/>
        <c:axId val="119356032"/>
      </c:scatterChart>
      <c:valAx>
        <c:axId val="119354496"/>
        <c:scaling>
          <c:orientation val="minMax"/>
        </c:scaling>
        <c:axPos val="b"/>
        <c:numFmt formatCode="General" sourceLinked="1"/>
        <c:tickLblPos val="nextTo"/>
        <c:crossAx val="119356032"/>
        <c:crosses val="autoZero"/>
        <c:crossBetween val="midCat"/>
      </c:valAx>
      <c:valAx>
        <c:axId val="119356032"/>
        <c:scaling>
          <c:orientation val="minMax"/>
        </c:scaling>
        <c:axPos val="l"/>
        <c:majorGridlines/>
        <c:numFmt formatCode="General" sourceLinked="1"/>
        <c:tickLblPos val="nextTo"/>
        <c:crossAx val="1193544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US"/>
              <a:t>pH7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+ acetylene</c:v>
          </c:tx>
          <c:spPr>
            <a:ln w="28575">
              <a:noFill/>
            </a:ln>
          </c:spPr>
          <c:xVal>
            <c:numRef>
              <c:f>'DEA summary'!$J$2:$N$2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summary'!$J$5:$N$5</c:f>
              <c:numCache>
                <c:formatCode>0.00</c:formatCode>
                <c:ptCount val="5"/>
                <c:pt idx="0">
                  <c:v>541.02723107531801</c:v>
                </c:pt>
                <c:pt idx="1">
                  <c:v>920.74874802015404</c:v>
                </c:pt>
                <c:pt idx="2">
                  <c:v>787.06709088212256</c:v>
                </c:pt>
                <c:pt idx="3">
                  <c:v>944.12349887042376</c:v>
                </c:pt>
                <c:pt idx="4">
                  <c:v>562.64650880115926</c:v>
                </c:pt>
              </c:numCache>
            </c:numRef>
          </c:yVal>
        </c:ser>
        <c:ser>
          <c:idx val="1"/>
          <c:order val="1"/>
          <c:tx>
            <c:v>-acetylene</c:v>
          </c:tx>
          <c:spPr>
            <a:ln w="28575">
              <a:noFill/>
            </a:ln>
          </c:spPr>
          <c:xVal>
            <c:numRef>
              <c:f>'DEA summary'!$J$2:$N$2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summary'!$J$10:$N$10</c:f>
              <c:numCache>
                <c:formatCode>0.00</c:formatCode>
                <c:ptCount val="5"/>
                <c:pt idx="0">
                  <c:v>53.881904080258153</c:v>
                </c:pt>
                <c:pt idx="1">
                  <c:v>56.08233495591935</c:v>
                </c:pt>
                <c:pt idx="2">
                  <c:v>63.805201106732689</c:v>
                </c:pt>
                <c:pt idx="3">
                  <c:v>82.512357083338472</c:v>
                </c:pt>
                <c:pt idx="4">
                  <c:v>50.971618372087427</c:v>
                </c:pt>
              </c:numCache>
            </c:numRef>
          </c:yVal>
        </c:ser>
        <c:axId val="129527168"/>
        <c:axId val="129541632"/>
      </c:scatterChart>
      <c:valAx>
        <c:axId val="129527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  <a:p>
                <a:pPr>
                  <a:defRPr/>
                </a:pPr>
                <a:r>
                  <a:rPr lang="en-US"/>
                  <a:t>(h)</a:t>
                </a:r>
              </a:p>
            </c:rich>
          </c:tx>
          <c:layout/>
        </c:title>
        <c:numFmt formatCode="General" sourceLinked="1"/>
        <c:tickLblPos val="nextTo"/>
        <c:crossAx val="129541632"/>
        <c:crosses val="autoZero"/>
        <c:crossBetween val="midCat"/>
      </c:valAx>
      <c:valAx>
        <c:axId val="129541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of N</a:t>
                </a:r>
                <a:r>
                  <a:rPr lang="en-US" baseline="-25000"/>
                  <a:t>2</a:t>
                </a:r>
                <a:r>
                  <a:rPr lang="en-US"/>
                  <a:t>O evolved
ng N</a:t>
                </a:r>
                <a:r>
                  <a:rPr lang="en-US" baseline="-25000"/>
                  <a:t>2</a:t>
                </a:r>
                <a:r>
                  <a:rPr lang="en-US"/>
                  <a:t>O-N g</a:t>
                </a:r>
                <a:r>
                  <a:rPr lang="en-US" baseline="30000"/>
                  <a:t>-1</a:t>
                </a:r>
                <a:r>
                  <a:rPr lang="en-US"/>
                  <a:t> h</a:t>
                </a:r>
                <a:r>
                  <a:rPr lang="en-US" baseline="30000"/>
                  <a:t>-1</a:t>
                </a:r>
              </a:p>
            </c:rich>
          </c:tx>
          <c:layout/>
        </c:title>
        <c:numFmt formatCode="0.00" sourceLinked="1"/>
        <c:tickLblPos val="nextTo"/>
        <c:crossAx val="129527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US"/>
              <a:t>pH8.5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+ acetylene</c:v>
          </c:tx>
          <c:spPr>
            <a:ln w="28575">
              <a:noFill/>
            </a:ln>
          </c:spPr>
          <c:xVal>
            <c:numRef>
              <c:f>'DEA summary'!$J$2:$N$2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summary'!$J$6:$N$6</c:f>
              <c:numCache>
                <c:formatCode>0.00</c:formatCode>
                <c:ptCount val="5"/>
                <c:pt idx="0">
                  <c:v>34.175251380762411</c:v>
                </c:pt>
                <c:pt idx="1">
                  <c:v>3067.1995724174435</c:v>
                </c:pt>
                <c:pt idx="2">
                  <c:v>1914.8274470700951</c:v>
                </c:pt>
                <c:pt idx="3">
                  <c:v>1754.2157054115244</c:v>
                </c:pt>
                <c:pt idx="4">
                  <c:v>664.24578235008323</c:v>
                </c:pt>
              </c:numCache>
            </c:numRef>
          </c:yVal>
        </c:ser>
        <c:ser>
          <c:idx val="1"/>
          <c:order val="1"/>
          <c:tx>
            <c:v>- acetylene</c:v>
          </c:tx>
          <c:spPr>
            <a:ln w="28575">
              <a:noFill/>
            </a:ln>
          </c:spPr>
          <c:xVal>
            <c:numRef>
              <c:f>'DEA summary'!$J$2:$N$2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summary'!$J$11:$N$11</c:f>
              <c:numCache>
                <c:formatCode>0.00</c:formatCode>
                <c:ptCount val="5"/>
                <c:pt idx="0">
                  <c:v>12.704509025199265</c:v>
                </c:pt>
                <c:pt idx="1">
                  <c:v>20.191439987688394</c:v>
                </c:pt>
                <c:pt idx="2">
                  <c:v>10.41700111420581</c:v>
                </c:pt>
                <c:pt idx="3">
                  <c:v>24.709412191489871</c:v>
                </c:pt>
                <c:pt idx="4">
                  <c:v>21.222990365110146</c:v>
                </c:pt>
              </c:numCache>
            </c:numRef>
          </c:yVal>
        </c:ser>
        <c:axId val="129640704"/>
        <c:axId val="129659264"/>
      </c:scatterChart>
      <c:valAx>
        <c:axId val="129640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  <a:p>
                <a:pPr>
                  <a:defRPr/>
                </a:pPr>
                <a:r>
                  <a:rPr lang="en-US"/>
                  <a:t>(h)</a:t>
                </a:r>
              </a:p>
            </c:rich>
          </c:tx>
          <c:layout/>
        </c:title>
        <c:numFmt formatCode="General" sourceLinked="1"/>
        <c:tickLblPos val="nextTo"/>
        <c:crossAx val="129659264"/>
        <c:crosses val="autoZero"/>
        <c:crossBetween val="midCat"/>
      </c:valAx>
      <c:valAx>
        <c:axId val="129659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of N</a:t>
                </a:r>
                <a:r>
                  <a:rPr lang="en-US" baseline="-25000"/>
                  <a:t>2</a:t>
                </a:r>
                <a:r>
                  <a:rPr lang="en-US"/>
                  <a:t>O evolved
ng N</a:t>
                </a:r>
                <a:r>
                  <a:rPr lang="en-US" baseline="-25000"/>
                  <a:t>2</a:t>
                </a:r>
                <a:r>
                  <a:rPr lang="en-US"/>
                  <a:t>O-N g</a:t>
                </a:r>
                <a:r>
                  <a:rPr lang="en-US" baseline="30000"/>
                  <a:t>-1</a:t>
                </a:r>
                <a:r>
                  <a:rPr lang="en-US"/>
                  <a:t> h</a:t>
                </a:r>
                <a:r>
                  <a:rPr lang="en-US" baseline="30000"/>
                  <a:t>-1</a:t>
                </a:r>
              </a:p>
            </c:rich>
          </c:tx>
          <c:layout/>
        </c:title>
        <c:numFmt formatCode="0.00" sourceLinked="1"/>
        <c:tickLblPos val="nextTo"/>
        <c:crossAx val="129640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US"/>
              <a:t>pH9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+ acetylene</c:v>
          </c:tx>
          <c:spPr>
            <a:ln w="28575">
              <a:noFill/>
            </a:ln>
          </c:spPr>
          <c:xVal>
            <c:numRef>
              <c:f>'DEA summary'!$J$2:$N$2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summary'!$J$7:$N$7</c:f>
              <c:numCache>
                <c:formatCode>0.00</c:formatCode>
                <c:ptCount val="5"/>
                <c:pt idx="0">
                  <c:v>0.20412911325077046</c:v>
                </c:pt>
                <c:pt idx="1">
                  <c:v>10.415512235905025</c:v>
                </c:pt>
                <c:pt idx="2">
                  <c:v>10.461537238410438</c:v>
                </c:pt>
                <c:pt idx="3">
                  <c:v>8.3118707394089348</c:v>
                </c:pt>
                <c:pt idx="4">
                  <c:v>64.80937309533472</c:v>
                </c:pt>
              </c:numCache>
            </c:numRef>
          </c:yVal>
        </c:ser>
        <c:ser>
          <c:idx val="1"/>
          <c:order val="1"/>
          <c:tx>
            <c:v>- acetylene</c:v>
          </c:tx>
          <c:spPr>
            <a:ln w="28575">
              <a:noFill/>
            </a:ln>
          </c:spPr>
          <c:xVal>
            <c:numRef>
              <c:f>'DEA summary'!$J$2:$N$2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summary'!$J$12:$N$12</c:f>
              <c:numCache>
                <c:formatCode>0.00</c:formatCode>
                <c:ptCount val="5"/>
                <c:pt idx="0">
                  <c:v>6.7466916241708572E-2</c:v>
                </c:pt>
                <c:pt idx="1">
                  <c:v>0.29433778750716183</c:v>
                </c:pt>
                <c:pt idx="2">
                  <c:v>0.46693909281236107</c:v>
                </c:pt>
                <c:pt idx="3">
                  <c:v>0.97182663782036671</c:v>
                </c:pt>
                <c:pt idx="4">
                  <c:v>27.897147512526221</c:v>
                </c:pt>
              </c:numCache>
            </c:numRef>
          </c:yVal>
        </c:ser>
        <c:axId val="129680512"/>
        <c:axId val="129682432"/>
      </c:scatterChart>
      <c:valAx>
        <c:axId val="129680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  <a:p>
                <a:pPr>
                  <a:defRPr/>
                </a:pPr>
                <a:r>
                  <a:rPr lang="en-US"/>
                  <a:t>(h)</a:t>
                </a:r>
              </a:p>
            </c:rich>
          </c:tx>
          <c:layout/>
        </c:title>
        <c:numFmt formatCode="General" sourceLinked="1"/>
        <c:tickLblPos val="nextTo"/>
        <c:crossAx val="129682432"/>
        <c:crosses val="autoZero"/>
        <c:crossBetween val="midCat"/>
      </c:valAx>
      <c:valAx>
        <c:axId val="129682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of N</a:t>
                </a:r>
                <a:r>
                  <a:rPr lang="en-US" baseline="-25000"/>
                  <a:t>2</a:t>
                </a:r>
                <a:r>
                  <a:rPr lang="en-US"/>
                  <a:t>O evolved
ng N</a:t>
                </a:r>
                <a:r>
                  <a:rPr lang="en-US" baseline="-25000"/>
                  <a:t>2</a:t>
                </a:r>
                <a:r>
                  <a:rPr lang="en-US"/>
                  <a:t>O-N g</a:t>
                </a:r>
                <a:r>
                  <a:rPr lang="en-US" baseline="30000"/>
                  <a:t>-1</a:t>
                </a:r>
                <a:r>
                  <a:rPr lang="en-US"/>
                  <a:t> h</a:t>
                </a:r>
                <a:r>
                  <a:rPr lang="en-US" baseline="30000"/>
                  <a:t>-1</a:t>
                </a:r>
              </a:p>
            </c:rich>
          </c:tx>
          <c:layout/>
        </c:title>
        <c:numFmt formatCode="0.00" sourceLinked="1"/>
        <c:tickLblPos val="nextTo"/>
        <c:crossAx val="1296805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US"/>
              <a:t>N2O/(N2O+N2)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pH5.5</c:v>
          </c:tx>
          <c:spPr>
            <a:ln w="28575">
              <a:noFill/>
            </a:ln>
          </c:spPr>
          <c:xVal>
            <c:numRef>
              <c:f>'DEA summary'!$U$59:$Y$59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summary'!$U$60:$Y$60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0.97980237610310583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</c:ser>
        <c:ser>
          <c:idx val="1"/>
          <c:order val="1"/>
          <c:tx>
            <c:v>pH7</c:v>
          </c:tx>
          <c:spPr>
            <a:ln w="28575">
              <a:noFill/>
            </a:ln>
          </c:spPr>
          <c:xVal>
            <c:numRef>
              <c:f>'DEA summary'!$U$59:$Y$59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summary'!$U$61:$Y$61</c:f>
              <c:numCache>
                <c:formatCode>General</c:formatCode>
                <c:ptCount val="5"/>
                <c:pt idx="0">
                  <c:v>9.9591852286557259E-2</c:v>
                </c:pt>
                <c:pt idx="1">
                  <c:v>6.0909488149194613E-2</c:v>
                </c:pt>
                <c:pt idx="2">
                  <c:v>8.1067042245689142E-2</c:v>
                </c:pt>
                <c:pt idx="3">
                  <c:v>8.7395724375104109E-2</c:v>
                </c:pt>
                <c:pt idx="4">
                  <c:v>9.0592614678607963E-2</c:v>
                </c:pt>
              </c:numCache>
            </c:numRef>
          </c:yVal>
        </c:ser>
        <c:ser>
          <c:idx val="2"/>
          <c:order val="2"/>
          <c:tx>
            <c:v>pH8.5</c:v>
          </c:tx>
          <c:spPr>
            <a:ln w="28575">
              <a:noFill/>
            </a:ln>
          </c:spPr>
          <c:xVal>
            <c:numRef>
              <c:f>'DEA summary'!$U$59:$Y$59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summary'!$U$62:$Y$62</c:f>
              <c:numCache>
                <c:formatCode>General</c:formatCode>
                <c:ptCount val="5"/>
                <c:pt idx="0">
                  <c:v>0.37174588369965172</c:v>
                </c:pt>
                <c:pt idx="1">
                  <c:v>6.5830212579790865E-3</c:v>
                </c:pt>
                <c:pt idx="2">
                  <c:v>5.4401774583631608E-3</c:v>
                </c:pt>
                <c:pt idx="3">
                  <c:v>1.4085731940071332E-2</c:v>
                </c:pt>
                <c:pt idx="4">
                  <c:v>3.1950508274247211E-2</c:v>
                </c:pt>
              </c:numCache>
            </c:numRef>
          </c:yVal>
        </c:ser>
        <c:ser>
          <c:idx val="3"/>
          <c:order val="3"/>
          <c:tx>
            <c:v>pH9</c:v>
          </c:tx>
          <c:spPr>
            <a:ln w="28575">
              <a:noFill/>
            </a:ln>
          </c:spPr>
          <c:xVal>
            <c:numRef>
              <c:f>'DEA summary'!$U$59:$Y$59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summary'!$U$63:$Y$63</c:f>
              <c:numCache>
                <c:formatCode>General</c:formatCode>
                <c:ptCount val="5"/>
                <c:pt idx="0">
                  <c:v>0.3305109945724703</c:v>
                </c:pt>
                <c:pt idx="1">
                  <c:v>2.8259559476345449E-2</c:v>
                </c:pt>
                <c:pt idx="2">
                  <c:v>4.4633889090214568E-2</c:v>
                </c:pt>
                <c:pt idx="3">
                  <c:v>0.11692032615626001</c:v>
                </c:pt>
                <c:pt idx="4">
                  <c:v>0.43044927269223016</c:v>
                </c:pt>
              </c:numCache>
            </c:numRef>
          </c:yVal>
        </c:ser>
        <c:axId val="129738240"/>
        <c:axId val="129740160"/>
      </c:scatterChart>
      <c:valAx>
        <c:axId val="129738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  <a:p>
                <a:pPr>
                  <a:defRPr/>
                </a:pPr>
                <a:r>
                  <a:rPr lang="en-US"/>
                  <a:t>(h)</a:t>
                </a:r>
              </a:p>
            </c:rich>
          </c:tx>
        </c:title>
        <c:numFmt formatCode="General" sourceLinked="1"/>
        <c:tickLblPos val="nextTo"/>
        <c:crossAx val="129740160"/>
        <c:crosses val="autoZero"/>
        <c:crossBetween val="midCat"/>
      </c:valAx>
      <c:valAx>
        <c:axId val="129740160"/>
        <c:scaling>
          <c:orientation val="minMax"/>
        </c:scaling>
        <c:axPos val="l"/>
        <c:majorGridlines/>
        <c:numFmt formatCode="General" sourceLinked="1"/>
        <c:tickLblPos val="nextTo"/>
        <c:crossAx val="1297382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NO3</a:t>
            </a:r>
          </a:p>
        </c:rich>
      </c:tx>
      <c:layout>
        <c:manualLayout>
          <c:xMode val="edge"/>
          <c:yMode val="edge"/>
          <c:x val="0.87895144356955413"/>
          <c:y val="2.3148148148148147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'Pre-DEA characterisation'!$R$36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characterisation'!$S$35:$W$35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characterisation'!$S$36:$W$36</c:f>
              <c:numCache>
                <c:formatCode>General</c:formatCode>
                <c:ptCount val="5"/>
                <c:pt idx="0">
                  <c:v>5.3675000000000006</c:v>
                </c:pt>
                <c:pt idx="1">
                  <c:v>3.9020000000000001</c:v>
                </c:pt>
                <c:pt idx="2">
                  <c:v>4.6741250000000001</c:v>
                </c:pt>
                <c:pt idx="3">
                  <c:v>0.89100000000000001</c:v>
                </c:pt>
                <c:pt idx="4">
                  <c:v>0.22309500000000002</c:v>
                </c:pt>
              </c:numCache>
            </c:numRef>
          </c:yVal>
        </c:ser>
        <c:ser>
          <c:idx val="1"/>
          <c:order val="1"/>
          <c:tx>
            <c:strRef>
              <c:f>'Pre-DEA characterisation'!$R$37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characterisation'!$S$35:$W$35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characterisation'!$S$37:$W$37</c:f>
              <c:numCache>
                <c:formatCode>General</c:formatCode>
                <c:ptCount val="5"/>
                <c:pt idx="0">
                  <c:v>0.23672499999999999</c:v>
                </c:pt>
                <c:pt idx="1">
                  <c:v>0.19233749999999999</c:v>
                </c:pt>
                <c:pt idx="2">
                  <c:v>0.24554999999999999</c:v>
                </c:pt>
                <c:pt idx="3">
                  <c:v>0.28507499999999997</c:v>
                </c:pt>
                <c:pt idx="4">
                  <c:v>0.28095000000000003</c:v>
                </c:pt>
              </c:numCache>
            </c:numRef>
          </c:yVal>
        </c:ser>
        <c:ser>
          <c:idx val="2"/>
          <c:order val="2"/>
          <c:tx>
            <c:strRef>
              <c:f>'Pre-DEA characterisation'!$R$38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characterisation'!$S$35:$W$35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characterisation'!$S$38:$W$38</c:f>
              <c:numCache>
                <c:formatCode>General</c:formatCode>
                <c:ptCount val="5"/>
                <c:pt idx="0">
                  <c:v>12.969999999999999</c:v>
                </c:pt>
                <c:pt idx="1">
                  <c:v>3.26125</c:v>
                </c:pt>
                <c:pt idx="2">
                  <c:v>4.1557500000000003</c:v>
                </c:pt>
                <c:pt idx="3">
                  <c:v>5.0075000000000003</c:v>
                </c:pt>
                <c:pt idx="4">
                  <c:v>4.8044999999999991</c:v>
                </c:pt>
              </c:numCache>
            </c:numRef>
          </c:yVal>
        </c:ser>
        <c:ser>
          <c:idx val="3"/>
          <c:order val="3"/>
          <c:tx>
            <c:strRef>
              <c:f>'Pre-DEA characterisation'!$R$39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characterisation'!$S$35:$W$35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characterisation'!$S$39:$W$39</c:f>
              <c:numCache>
                <c:formatCode>General</c:formatCode>
                <c:ptCount val="5"/>
                <c:pt idx="0">
                  <c:v>18.260000000000002</c:v>
                </c:pt>
                <c:pt idx="1">
                  <c:v>18.462499999999999</c:v>
                </c:pt>
                <c:pt idx="2">
                  <c:v>18.824999999999996</c:v>
                </c:pt>
                <c:pt idx="3">
                  <c:v>16.442500000000003</c:v>
                </c:pt>
                <c:pt idx="4">
                  <c:v>7.4240000000000004</c:v>
                </c:pt>
              </c:numCache>
            </c:numRef>
          </c:yVal>
        </c:ser>
        <c:axId val="119382784"/>
        <c:axId val="119384320"/>
      </c:scatterChart>
      <c:valAx>
        <c:axId val="119382784"/>
        <c:scaling>
          <c:orientation val="minMax"/>
        </c:scaling>
        <c:axPos val="b"/>
        <c:numFmt formatCode="General" sourceLinked="1"/>
        <c:tickLblPos val="nextTo"/>
        <c:crossAx val="119384320"/>
        <c:crosses val="autoZero"/>
        <c:crossBetween val="midCat"/>
      </c:valAx>
      <c:valAx>
        <c:axId val="119384320"/>
        <c:scaling>
          <c:orientation val="minMax"/>
        </c:scaling>
        <c:axPos val="l"/>
        <c:majorGridlines/>
        <c:numFmt formatCode="General" sourceLinked="1"/>
        <c:tickLblPos val="nextTo"/>
        <c:crossAx val="1193827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CO2</a:t>
            </a:r>
          </a:p>
        </c:rich>
      </c:tx>
      <c:layout>
        <c:manualLayout>
          <c:xMode val="edge"/>
          <c:yMode val="edge"/>
          <c:x val="0.87959033245844298"/>
          <c:y val="2.7777777777777801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'Pre-DEA characterisation'!$R$29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characterisation'!$S$28:$W$28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characterisation'!$S$29:$W$29</c:f>
              <c:numCache>
                <c:formatCode>General</c:formatCode>
                <c:ptCount val="5"/>
                <c:pt idx="0">
                  <c:v>1011.6462499999998</c:v>
                </c:pt>
                <c:pt idx="1">
                  <c:v>3120.5741666666668</c:v>
                </c:pt>
                <c:pt idx="2">
                  <c:v>5623.09375</c:v>
                </c:pt>
                <c:pt idx="3">
                  <c:v>3807.2679166666662</c:v>
                </c:pt>
                <c:pt idx="4">
                  <c:v>4141.0457500000002</c:v>
                </c:pt>
              </c:numCache>
            </c:numRef>
          </c:yVal>
        </c:ser>
        <c:ser>
          <c:idx val="1"/>
          <c:order val="1"/>
          <c:tx>
            <c:strRef>
              <c:f>'Pre-DEA characterisation'!$R$30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characterisation'!$S$28:$W$28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characterisation'!$S$30:$W$30</c:f>
              <c:numCache>
                <c:formatCode>General</c:formatCode>
                <c:ptCount val="5"/>
                <c:pt idx="0">
                  <c:v>1848.8933333333332</c:v>
                </c:pt>
                <c:pt idx="1">
                  <c:v>6144.7030833333329</c:v>
                </c:pt>
                <c:pt idx="2">
                  <c:v>10888.919416666666</c:v>
                </c:pt>
                <c:pt idx="3">
                  <c:v>8288.6094999999987</c:v>
                </c:pt>
                <c:pt idx="4">
                  <c:v>10440.253500000001</c:v>
                </c:pt>
              </c:numCache>
            </c:numRef>
          </c:yVal>
        </c:ser>
        <c:ser>
          <c:idx val="2"/>
          <c:order val="2"/>
          <c:tx>
            <c:strRef>
              <c:f>'Pre-DEA characterisation'!$R$31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characterisation'!$S$28:$W$28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characterisation'!$S$31:$W$31</c:f>
              <c:numCache>
                <c:formatCode>General</c:formatCode>
                <c:ptCount val="5"/>
                <c:pt idx="0">
                  <c:v>96.165916666666661</c:v>
                </c:pt>
                <c:pt idx="1">
                  <c:v>626.09691666666663</c:v>
                </c:pt>
                <c:pt idx="2">
                  <c:v>2666.8078333333333</c:v>
                </c:pt>
                <c:pt idx="3">
                  <c:v>2361.1546666666668</c:v>
                </c:pt>
                <c:pt idx="4">
                  <c:v>4024.6237500000007</c:v>
                </c:pt>
              </c:numCache>
            </c:numRef>
          </c:yVal>
        </c:ser>
        <c:ser>
          <c:idx val="3"/>
          <c:order val="3"/>
          <c:tx>
            <c:strRef>
              <c:f>'Pre-DEA characterisation'!$R$32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characterisation'!$S$28:$W$28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characterisation'!$S$32:$W$32</c:f>
              <c:numCache>
                <c:formatCode>General</c:formatCode>
                <c:ptCount val="5"/>
                <c:pt idx="0">
                  <c:v>67.801750000000013</c:v>
                </c:pt>
                <c:pt idx="1">
                  <c:v>108.678</c:v>
                </c:pt>
                <c:pt idx="2">
                  <c:v>154.24091666666666</c:v>
                </c:pt>
                <c:pt idx="3">
                  <c:v>107.06283333333334</c:v>
                </c:pt>
                <c:pt idx="4">
                  <c:v>313.1463333333333</c:v>
                </c:pt>
              </c:numCache>
            </c:numRef>
          </c:yVal>
        </c:ser>
        <c:axId val="121143680"/>
        <c:axId val="121145216"/>
      </c:scatterChart>
      <c:valAx>
        <c:axId val="121143680"/>
        <c:scaling>
          <c:orientation val="minMax"/>
        </c:scaling>
        <c:axPos val="b"/>
        <c:numFmt formatCode="General" sourceLinked="1"/>
        <c:tickLblPos val="nextTo"/>
        <c:crossAx val="121145216"/>
        <c:crosses val="autoZero"/>
        <c:crossBetween val="midCat"/>
      </c:valAx>
      <c:valAx>
        <c:axId val="121145216"/>
        <c:scaling>
          <c:orientation val="minMax"/>
        </c:scaling>
        <c:axPos val="l"/>
        <c:majorGridlines/>
        <c:numFmt formatCode="General" sourceLinked="1"/>
        <c:tickLblPos val="nextTo"/>
        <c:crossAx val="1211436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N2O</a:t>
            </a:r>
          </a:p>
        </c:rich>
      </c:tx>
      <c:layout>
        <c:manualLayout>
          <c:xMode val="edge"/>
          <c:yMode val="edge"/>
          <c:x val="0.8706181102362206"/>
          <c:y val="2.3148148148148147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'Pre-DEA characterisation'!$R$22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'Pre-DEA characterisation'!$S$21:$W$21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characterisation'!$S$22:$W$22</c:f>
              <c:numCache>
                <c:formatCode>General</c:formatCode>
                <c:ptCount val="5"/>
                <c:pt idx="0">
                  <c:v>162.41083333333333</c:v>
                </c:pt>
                <c:pt idx="1">
                  <c:v>352.77533333333332</c:v>
                </c:pt>
                <c:pt idx="2">
                  <c:v>433.41713666666664</c:v>
                </c:pt>
                <c:pt idx="3">
                  <c:v>533.19867916666669</c:v>
                </c:pt>
                <c:pt idx="4">
                  <c:v>669.55661666666674</c:v>
                </c:pt>
              </c:numCache>
            </c:numRef>
          </c:yVal>
        </c:ser>
        <c:ser>
          <c:idx val="1"/>
          <c:order val="1"/>
          <c:tx>
            <c:strRef>
              <c:f>'Pre-DEA characterisation'!$R$23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characterisation'!$S$21:$W$21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characterisation'!$S$23:$W$23</c:f>
              <c:numCache>
                <c:formatCode>General</c:formatCode>
                <c:ptCount val="5"/>
                <c:pt idx="0">
                  <c:v>83.507166666666677</c:v>
                </c:pt>
                <c:pt idx="1">
                  <c:v>0.997</c:v>
                </c:pt>
                <c:pt idx="2">
                  <c:v>0.5349166666666666</c:v>
                </c:pt>
                <c:pt idx="3">
                  <c:v>33.120666666666672</c:v>
                </c:pt>
                <c:pt idx="4">
                  <c:v>31.876249999999999</c:v>
                </c:pt>
              </c:numCache>
            </c:numRef>
          </c:yVal>
        </c:ser>
        <c:ser>
          <c:idx val="2"/>
          <c:order val="2"/>
          <c:tx>
            <c:strRef>
              <c:f>'Pre-DEA characterisation'!$R$24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characterisation'!$S$21:$W$21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characterisation'!$S$24:$W$24</c:f>
              <c:numCache>
                <c:formatCode>General</c:formatCode>
                <c:ptCount val="5"/>
                <c:pt idx="0">
                  <c:v>1.07975</c:v>
                </c:pt>
                <c:pt idx="1">
                  <c:v>12.298</c:v>
                </c:pt>
                <c:pt idx="2">
                  <c:v>5.9000000000000004E-2</c:v>
                </c:pt>
                <c:pt idx="3">
                  <c:v>7.4416666666666673E-2</c:v>
                </c:pt>
                <c:pt idx="4">
                  <c:v>0.25874999999999998</c:v>
                </c:pt>
              </c:numCache>
            </c:numRef>
          </c:yVal>
        </c:ser>
        <c:ser>
          <c:idx val="3"/>
          <c:order val="3"/>
          <c:tx>
            <c:strRef>
              <c:f>'Pre-DEA characterisation'!$R$25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characterisation'!$S$21:$W$21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characterisation'!$S$25:$W$25</c:f>
              <c:numCache>
                <c:formatCode>General</c:formatCode>
                <c:ptCount val="5"/>
                <c:pt idx="0">
                  <c:v>0.31216666666666665</c:v>
                </c:pt>
                <c:pt idx="1">
                  <c:v>0.42700000000000005</c:v>
                </c:pt>
                <c:pt idx="2">
                  <c:v>0.70141666666666669</c:v>
                </c:pt>
                <c:pt idx="3">
                  <c:v>0.93991666666666662</c:v>
                </c:pt>
                <c:pt idx="4">
                  <c:v>1.3810833333333334</c:v>
                </c:pt>
              </c:numCache>
            </c:numRef>
          </c:yVal>
        </c:ser>
        <c:axId val="125657856"/>
        <c:axId val="125659392"/>
      </c:scatterChart>
      <c:valAx>
        <c:axId val="125657856"/>
        <c:scaling>
          <c:orientation val="minMax"/>
        </c:scaling>
        <c:axPos val="b"/>
        <c:numFmt formatCode="General" sourceLinked="1"/>
        <c:tickLblPos val="nextTo"/>
        <c:crossAx val="125659392"/>
        <c:crosses val="autoZero"/>
        <c:crossBetween val="midCat"/>
      </c:valAx>
      <c:valAx>
        <c:axId val="125659392"/>
        <c:scaling>
          <c:orientation val="minMax"/>
        </c:scaling>
        <c:axPos val="l"/>
        <c:majorGridlines/>
        <c:numFmt formatCode="General" sourceLinked="1"/>
        <c:tickLblPos val="nextTo"/>
        <c:crossAx val="1256578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DON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strRef>
              <c:f>'Pre-DEA characterisation'!$R$50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characterisation'!$S$49:$W$49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characterisation'!$S$50:$W$50</c:f>
              <c:numCache>
                <c:formatCode>General</c:formatCode>
                <c:ptCount val="5"/>
                <c:pt idx="0">
                  <c:v>3.4951249999999994</c:v>
                </c:pt>
                <c:pt idx="1">
                  <c:v>5.5756249999999996</c:v>
                </c:pt>
                <c:pt idx="2">
                  <c:v>6.1226250000000011</c:v>
                </c:pt>
                <c:pt idx="3">
                  <c:v>7.3445000000000009</c:v>
                </c:pt>
                <c:pt idx="4">
                  <c:v>7.417654999999999</c:v>
                </c:pt>
              </c:numCache>
            </c:numRef>
          </c:yVal>
        </c:ser>
        <c:ser>
          <c:idx val="1"/>
          <c:order val="1"/>
          <c:tx>
            <c:strRef>
              <c:f>'Pre-DEA characterisation'!$R$51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characterisation'!$S$49:$W$49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characterisation'!$S$51:$W$51</c:f>
              <c:numCache>
                <c:formatCode>General</c:formatCode>
                <c:ptCount val="5"/>
                <c:pt idx="0">
                  <c:v>18.339525000000002</c:v>
                </c:pt>
                <c:pt idx="1">
                  <c:v>15.822056604803496</c:v>
                </c:pt>
                <c:pt idx="2">
                  <c:v>16.397665065502188</c:v>
                </c:pt>
                <c:pt idx="3">
                  <c:v>18.031415174672492</c:v>
                </c:pt>
                <c:pt idx="4">
                  <c:v>21.459230131004372</c:v>
                </c:pt>
              </c:numCache>
            </c:numRef>
          </c:yVal>
        </c:ser>
        <c:ser>
          <c:idx val="2"/>
          <c:order val="2"/>
          <c:tx>
            <c:strRef>
              <c:f>'Pre-DEA characterisation'!$R$52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characterisation'!$S$49:$W$49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characterisation'!$S$52:$W$52</c:f>
              <c:numCache>
                <c:formatCode>General</c:formatCode>
                <c:ptCount val="5"/>
                <c:pt idx="0">
                  <c:v>338.28750000000002</c:v>
                </c:pt>
                <c:pt idx="1">
                  <c:v>323.36374999999998</c:v>
                </c:pt>
                <c:pt idx="2">
                  <c:v>340.49424999999997</c:v>
                </c:pt>
                <c:pt idx="3">
                  <c:v>367.31</c:v>
                </c:pt>
                <c:pt idx="4">
                  <c:v>335.39799999999997</c:v>
                </c:pt>
              </c:numCache>
            </c:numRef>
          </c:yVal>
        </c:ser>
        <c:ser>
          <c:idx val="3"/>
          <c:order val="3"/>
          <c:tx>
            <c:strRef>
              <c:f>'Pre-DEA characterisation'!$R$53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characterisation'!$S$49:$W$49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characterisation'!$S$53:$W$53</c:f>
              <c:numCache>
                <c:formatCode>General</c:formatCode>
                <c:ptCount val="5"/>
                <c:pt idx="0">
                  <c:v>440.59249999999997</c:v>
                </c:pt>
                <c:pt idx="1">
                  <c:v>490.75</c:v>
                </c:pt>
                <c:pt idx="2">
                  <c:v>542.76499999999999</c:v>
                </c:pt>
                <c:pt idx="3">
                  <c:v>462.76</c:v>
                </c:pt>
                <c:pt idx="4">
                  <c:v>536.19849999999997</c:v>
                </c:pt>
              </c:numCache>
            </c:numRef>
          </c:yVal>
        </c:ser>
        <c:axId val="127025536"/>
        <c:axId val="127027072"/>
      </c:scatterChart>
      <c:valAx>
        <c:axId val="127025536"/>
        <c:scaling>
          <c:orientation val="minMax"/>
        </c:scaling>
        <c:axPos val="b"/>
        <c:numFmt formatCode="General" sourceLinked="1"/>
        <c:tickLblPos val="nextTo"/>
        <c:crossAx val="127027072"/>
        <c:crosses val="autoZero"/>
        <c:crossBetween val="midCat"/>
      </c:valAx>
      <c:valAx>
        <c:axId val="127027072"/>
        <c:scaling>
          <c:orientation val="minMax"/>
        </c:scaling>
        <c:axPos val="l"/>
        <c:majorGridlines/>
        <c:numFmt formatCode="General" sourceLinked="1"/>
        <c:tickLblPos val="nextTo"/>
        <c:crossAx val="1270255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scatterChart>
        <c:scatterStyle val="lineMarker"/>
        <c:ser>
          <c:idx val="0"/>
          <c:order val="0"/>
          <c:tx>
            <c:strRef>
              <c:f>'Pre-DEA characterisation'!$R$57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characterisation'!$S$56:$W$56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characterisation'!$S$57:$W$57</c:f>
              <c:numCache>
                <c:formatCode>General</c:formatCode>
                <c:ptCount val="5"/>
                <c:pt idx="0">
                  <c:v>36.664999999999999</c:v>
                </c:pt>
                <c:pt idx="1">
                  <c:v>39.4925</c:v>
                </c:pt>
                <c:pt idx="2">
                  <c:v>45.662499999999994</c:v>
                </c:pt>
                <c:pt idx="3">
                  <c:v>55.157499999999999</c:v>
                </c:pt>
                <c:pt idx="4">
                  <c:v>62.887500000000003</c:v>
                </c:pt>
              </c:numCache>
            </c:numRef>
          </c:yVal>
        </c:ser>
        <c:ser>
          <c:idx val="1"/>
          <c:order val="1"/>
          <c:tx>
            <c:strRef>
              <c:f>'Pre-DEA characterisation'!$R$58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characterisation'!$S$56:$W$56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characterisation'!$S$58:$W$58</c:f>
              <c:numCache>
                <c:formatCode>General</c:formatCode>
                <c:ptCount val="5"/>
                <c:pt idx="0">
                  <c:v>226.89999999999998</c:v>
                </c:pt>
                <c:pt idx="1">
                  <c:v>232.92499999999998</c:v>
                </c:pt>
                <c:pt idx="2">
                  <c:v>266.5</c:v>
                </c:pt>
                <c:pt idx="3">
                  <c:v>264.77499999999998</c:v>
                </c:pt>
                <c:pt idx="4">
                  <c:v>301.77500000000003</c:v>
                </c:pt>
              </c:numCache>
            </c:numRef>
          </c:yVal>
        </c:ser>
        <c:ser>
          <c:idx val="2"/>
          <c:order val="2"/>
          <c:tx>
            <c:strRef>
              <c:f>'Pre-DEA characterisation'!$R$59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characterisation'!$S$56:$W$56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characterisation'!$S$59:$W$59</c:f>
              <c:numCache>
                <c:formatCode>General</c:formatCode>
                <c:ptCount val="5"/>
                <c:pt idx="0">
                  <c:v>4846.5</c:v>
                </c:pt>
                <c:pt idx="1">
                  <c:v>4767.25</c:v>
                </c:pt>
                <c:pt idx="2">
                  <c:v>4608.5</c:v>
                </c:pt>
                <c:pt idx="3">
                  <c:v>4542.5</c:v>
                </c:pt>
                <c:pt idx="4">
                  <c:v>4983.25</c:v>
                </c:pt>
              </c:numCache>
            </c:numRef>
          </c:yVal>
        </c:ser>
        <c:ser>
          <c:idx val="3"/>
          <c:order val="3"/>
          <c:tx>
            <c:strRef>
              <c:f>'Pre-DEA characterisation'!$R$60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characterisation'!$S$56:$W$56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characterisation'!$S$60:$W$60</c:f>
              <c:numCache>
                <c:formatCode>General</c:formatCode>
                <c:ptCount val="5"/>
                <c:pt idx="0">
                  <c:v>5670</c:v>
                </c:pt>
                <c:pt idx="1">
                  <c:v>5996</c:v>
                </c:pt>
                <c:pt idx="2">
                  <c:v>5483.25</c:v>
                </c:pt>
                <c:pt idx="3">
                  <c:v>5582.5</c:v>
                </c:pt>
                <c:pt idx="4">
                  <c:v>6493.25</c:v>
                </c:pt>
              </c:numCache>
            </c:numRef>
          </c:yVal>
        </c:ser>
        <c:axId val="127049728"/>
        <c:axId val="127051264"/>
      </c:scatterChart>
      <c:valAx>
        <c:axId val="127049728"/>
        <c:scaling>
          <c:orientation val="minMax"/>
        </c:scaling>
        <c:axPos val="b"/>
        <c:numFmt formatCode="General" sourceLinked="1"/>
        <c:tickLblPos val="nextTo"/>
        <c:crossAx val="127051264"/>
        <c:crosses val="autoZero"/>
        <c:crossBetween val="midCat"/>
      </c:valAx>
      <c:valAx>
        <c:axId val="127051264"/>
        <c:scaling>
          <c:orientation val="minMax"/>
        </c:scaling>
        <c:axPos val="l"/>
        <c:majorGridlines/>
        <c:numFmt formatCode="General" sourceLinked="1"/>
        <c:tickLblPos val="nextTo"/>
        <c:crossAx val="1270497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US"/>
              <a:t>pH</a:t>
            </a:r>
          </a:p>
        </c:rich>
      </c:tx>
      <c:layout>
        <c:manualLayout>
          <c:xMode val="edge"/>
          <c:yMode val="edge"/>
          <c:x val="0.90136811023622021"/>
          <c:y val="3.2407407407407419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'Pre-DEA characterisation'!$R$15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characterisation'!$S$14:$W$14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characterisation'!$S$15:$W$15</c:f>
              <c:numCache>
                <c:formatCode>General</c:formatCode>
                <c:ptCount val="5"/>
                <c:pt idx="0">
                  <c:v>4.7649999999999997</c:v>
                </c:pt>
                <c:pt idx="1">
                  <c:v>4.7625000000000002</c:v>
                </c:pt>
                <c:pt idx="2">
                  <c:v>4.66</c:v>
                </c:pt>
                <c:pt idx="3">
                  <c:v>4.5875000000000004</c:v>
                </c:pt>
                <c:pt idx="4">
                  <c:v>4.4850000000000003</c:v>
                </c:pt>
              </c:numCache>
            </c:numRef>
          </c:yVal>
        </c:ser>
        <c:ser>
          <c:idx val="1"/>
          <c:order val="1"/>
          <c:tx>
            <c:strRef>
              <c:f>'Pre-DEA characterisation'!$R$16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characterisation'!$S$14:$W$14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characterisation'!$S$16:$W$16</c:f>
              <c:numCache>
                <c:formatCode>General</c:formatCode>
                <c:ptCount val="5"/>
                <c:pt idx="0">
                  <c:v>6.57</c:v>
                </c:pt>
                <c:pt idx="1">
                  <c:v>6.6749999999999998</c:v>
                </c:pt>
                <c:pt idx="2">
                  <c:v>6.6324999999999994</c:v>
                </c:pt>
                <c:pt idx="3">
                  <c:v>6.66</c:v>
                </c:pt>
                <c:pt idx="4">
                  <c:v>6.7250000000000005</c:v>
                </c:pt>
              </c:numCache>
            </c:numRef>
          </c:yVal>
        </c:ser>
        <c:ser>
          <c:idx val="2"/>
          <c:order val="2"/>
          <c:tx>
            <c:strRef>
              <c:f>'Pre-DEA characterisation'!$R$17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characterisation'!$S$14:$W$14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characterisation'!$S$17:$W$17</c:f>
              <c:numCache>
                <c:formatCode>General</c:formatCode>
                <c:ptCount val="5"/>
                <c:pt idx="0">
                  <c:v>8.2000000000000011</c:v>
                </c:pt>
                <c:pt idx="1">
                  <c:v>8.27</c:v>
                </c:pt>
                <c:pt idx="2">
                  <c:v>8.26</c:v>
                </c:pt>
                <c:pt idx="3">
                  <c:v>8.36</c:v>
                </c:pt>
                <c:pt idx="4">
                  <c:v>8.4124999999999996</c:v>
                </c:pt>
              </c:numCache>
            </c:numRef>
          </c:yVal>
        </c:ser>
        <c:ser>
          <c:idx val="3"/>
          <c:order val="3"/>
          <c:tx>
            <c:strRef>
              <c:f>'Pre-DEA characterisation'!$R$18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characterisation'!$S$14:$W$14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characterisation'!$S$18:$W$18</c:f>
              <c:numCache>
                <c:formatCode>General</c:formatCode>
                <c:ptCount val="5"/>
                <c:pt idx="0">
                  <c:v>8.7800000000000011</c:v>
                </c:pt>
                <c:pt idx="1">
                  <c:v>8.8824999999999985</c:v>
                </c:pt>
                <c:pt idx="2">
                  <c:v>8.7575000000000003</c:v>
                </c:pt>
                <c:pt idx="3">
                  <c:v>8.76</c:v>
                </c:pt>
                <c:pt idx="4">
                  <c:v>8.73</c:v>
                </c:pt>
              </c:numCache>
            </c:numRef>
          </c:yVal>
        </c:ser>
        <c:axId val="126118528"/>
        <c:axId val="126128512"/>
      </c:scatterChart>
      <c:valAx>
        <c:axId val="126118528"/>
        <c:scaling>
          <c:orientation val="minMax"/>
        </c:scaling>
        <c:axPos val="b"/>
        <c:numFmt formatCode="General" sourceLinked="1"/>
        <c:tickLblPos val="nextTo"/>
        <c:crossAx val="126128512"/>
        <c:crosses val="autoZero"/>
        <c:crossBetween val="midCat"/>
      </c:valAx>
      <c:valAx>
        <c:axId val="126128512"/>
        <c:scaling>
          <c:orientation val="minMax"/>
        </c:scaling>
        <c:axPos val="l"/>
        <c:majorGridlines/>
        <c:numFmt formatCode="General" sourceLinked="1"/>
        <c:tickLblPos val="nextTo"/>
        <c:crossAx val="126118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US"/>
              <a:t>Eh</a:t>
            </a:r>
          </a:p>
        </c:rich>
      </c:tx>
      <c:layout>
        <c:manualLayout>
          <c:xMode val="edge"/>
          <c:yMode val="edge"/>
          <c:x val="0.89661111111111103"/>
          <c:y val="2.7777777777777801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'Pre-DEA characterisation'!$R$64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characterisation'!$S$63:$W$63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characterisation'!$S$64:$W$64</c:f>
              <c:numCache>
                <c:formatCode>General</c:formatCode>
                <c:ptCount val="5"/>
                <c:pt idx="0">
                  <c:v>4.99</c:v>
                </c:pt>
                <c:pt idx="1">
                  <c:v>5.8949999999999996</c:v>
                </c:pt>
                <c:pt idx="2">
                  <c:v>6.4249999999999998</c:v>
                </c:pt>
                <c:pt idx="3">
                  <c:v>6.4</c:v>
                </c:pt>
                <c:pt idx="4">
                  <c:v>6.3650000000000002</c:v>
                </c:pt>
              </c:numCache>
            </c:numRef>
          </c:yVal>
        </c:ser>
        <c:ser>
          <c:idx val="1"/>
          <c:order val="1"/>
          <c:tx>
            <c:strRef>
              <c:f>'Pre-DEA characterisation'!$R$65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characterisation'!$S$63:$W$63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characterisation'!$S$65:$W$65</c:f>
              <c:numCache>
                <c:formatCode>General</c:formatCode>
                <c:ptCount val="5"/>
                <c:pt idx="0">
                  <c:v>4.4450000000000003</c:v>
                </c:pt>
                <c:pt idx="1">
                  <c:v>5.22</c:v>
                </c:pt>
                <c:pt idx="2">
                  <c:v>5.66</c:v>
                </c:pt>
                <c:pt idx="3">
                  <c:v>5.6750000000000007</c:v>
                </c:pt>
                <c:pt idx="4">
                  <c:v>5.7350000000000003</c:v>
                </c:pt>
              </c:numCache>
            </c:numRef>
          </c:yVal>
        </c:ser>
        <c:ser>
          <c:idx val="2"/>
          <c:order val="2"/>
          <c:tx>
            <c:strRef>
              <c:f>'Pre-DEA characterisation'!$R$66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characterisation'!$S$63:$W$63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characterisation'!$S$66:$W$66</c:f>
              <c:numCache>
                <c:formatCode>General</c:formatCode>
                <c:ptCount val="5"/>
                <c:pt idx="0">
                  <c:v>5.37</c:v>
                </c:pt>
                <c:pt idx="1">
                  <c:v>6.0200000000000005</c:v>
                </c:pt>
                <c:pt idx="2">
                  <c:v>6.1899999999999995</c:v>
                </c:pt>
                <c:pt idx="3">
                  <c:v>6.25</c:v>
                </c:pt>
                <c:pt idx="4">
                  <c:v>6.4450000000000003</c:v>
                </c:pt>
              </c:numCache>
            </c:numRef>
          </c:yVal>
        </c:ser>
        <c:ser>
          <c:idx val="3"/>
          <c:order val="3"/>
          <c:tx>
            <c:strRef>
              <c:f>'Pre-DEA characterisation'!$R$67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'Pre-DEA characterisation'!$S$63:$W$63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'Pre-DEA characterisation'!$S$67:$W$67</c:f>
              <c:numCache>
                <c:formatCode>General</c:formatCode>
                <c:ptCount val="5"/>
                <c:pt idx="0">
                  <c:v>5.8250000000000002</c:v>
                </c:pt>
                <c:pt idx="1">
                  <c:v>5.9749999999999996</c:v>
                </c:pt>
                <c:pt idx="2">
                  <c:v>6.0850000000000009</c:v>
                </c:pt>
                <c:pt idx="3">
                  <c:v>6.1449999999999996</c:v>
                </c:pt>
                <c:pt idx="4">
                  <c:v>6.375</c:v>
                </c:pt>
              </c:numCache>
            </c:numRef>
          </c:yVal>
        </c:ser>
        <c:axId val="128453248"/>
        <c:axId val="128467328"/>
      </c:scatterChart>
      <c:valAx>
        <c:axId val="128453248"/>
        <c:scaling>
          <c:orientation val="minMax"/>
        </c:scaling>
        <c:axPos val="b"/>
        <c:numFmt formatCode="General" sourceLinked="1"/>
        <c:tickLblPos val="nextTo"/>
        <c:crossAx val="128467328"/>
        <c:crosses val="autoZero"/>
        <c:crossBetween val="midCat"/>
      </c:valAx>
      <c:valAx>
        <c:axId val="128467328"/>
        <c:scaling>
          <c:orientation val="minMax"/>
        </c:scaling>
        <c:axPos val="l"/>
        <c:majorGridlines/>
        <c:numFmt formatCode="General" sourceLinked="1"/>
        <c:tickLblPos val="nextTo"/>
        <c:crossAx val="1284532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US"/>
              <a:t>pH5.5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+ acetylene</c:v>
          </c:tx>
          <c:spPr>
            <a:ln w="28575">
              <a:noFill/>
            </a:ln>
          </c:spPr>
          <c:xVal>
            <c:numRef>
              <c:f>'DEA summary'!$J$2:$N$2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summary'!$J$4:$N$4</c:f>
              <c:numCache>
                <c:formatCode>0.00</c:formatCode>
                <c:ptCount val="5"/>
                <c:pt idx="0">
                  <c:v>79.864936192814596</c:v>
                </c:pt>
                <c:pt idx="1">
                  <c:v>121.40933764708491</c:v>
                </c:pt>
                <c:pt idx="2">
                  <c:v>115.03000645596956</c:v>
                </c:pt>
                <c:pt idx="3">
                  <c:v>90.557543023029723</c:v>
                </c:pt>
                <c:pt idx="4">
                  <c:v>84.838225153838039</c:v>
                </c:pt>
              </c:numCache>
            </c:numRef>
          </c:yVal>
        </c:ser>
        <c:ser>
          <c:idx val="1"/>
          <c:order val="1"/>
          <c:tx>
            <c:v>- acetylene</c:v>
          </c:tx>
          <c:spPr>
            <a:ln w="28575">
              <a:noFill/>
            </a:ln>
          </c:spPr>
          <c:xVal>
            <c:numRef>
              <c:f>'DEA summary'!$J$2:$N$2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summary'!$J$9:$N$9</c:f>
              <c:numCache>
                <c:formatCode>0.00</c:formatCode>
                <c:ptCount val="5"/>
                <c:pt idx="0">
                  <c:v>85.827498212717771</c:v>
                </c:pt>
                <c:pt idx="1">
                  <c:v>123.85012441536578</c:v>
                </c:pt>
                <c:pt idx="2">
                  <c:v>112.70667364871457</c:v>
                </c:pt>
                <c:pt idx="3">
                  <c:v>95.108212382905904</c:v>
                </c:pt>
                <c:pt idx="4">
                  <c:v>100.33729443518753</c:v>
                </c:pt>
              </c:numCache>
            </c:numRef>
          </c:yVal>
        </c:ser>
        <c:axId val="129499904"/>
        <c:axId val="129501824"/>
      </c:scatterChart>
      <c:valAx>
        <c:axId val="129499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  <a:p>
                <a:pPr>
                  <a:defRPr/>
                </a:pPr>
                <a:r>
                  <a:rPr lang="en-US"/>
                  <a:t>(h)</a:t>
                </a:r>
              </a:p>
            </c:rich>
          </c:tx>
          <c:layout/>
        </c:title>
        <c:numFmt formatCode="General" sourceLinked="1"/>
        <c:tickLblPos val="nextTo"/>
        <c:crossAx val="129501824"/>
        <c:crosses val="autoZero"/>
        <c:crossBetween val="midCat"/>
      </c:valAx>
      <c:valAx>
        <c:axId val="129501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of N</a:t>
                </a:r>
                <a:r>
                  <a:rPr lang="en-US" baseline="-25000"/>
                  <a:t>2</a:t>
                </a:r>
                <a:r>
                  <a:rPr lang="en-US"/>
                  <a:t>O evolved
ng N</a:t>
                </a:r>
                <a:r>
                  <a:rPr lang="en-US" baseline="-25000"/>
                  <a:t>2</a:t>
                </a:r>
                <a:r>
                  <a:rPr lang="en-US"/>
                  <a:t>O-N g</a:t>
                </a:r>
                <a:r>
                  <a:rPr lang="en-US" baseline="30000"/>
                  <a:t>-1</a:t>
                </a:r>
                <a:r>
                  <a:rPr lang="en-US"/>
                  <a:t> h</a:t>
                </a:r>
                <a:r>
                  <a:rPr lang="en-US" baseline="30000"/>
                  <a:t>-1</a:t>
                </a:r>
              </a:p>
            </c:rich>
          </c:tx>
          <c:layout/>
        </c:title>
        <c:numFmt formatCode="0.00" sourceLinked="1"/>
        <c:tickLblPos val="nextTo"/>
        <c:crossAx val="129499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295275</xdr:colOff>
      <xdr:row>41</xdr:row>
      <xdr:rowOff>114300</xdr:rowOff>
    </xdr:from>
    <xdr:to>
      <xdr:col>36</xdr:col>
      <xdr:colOff>161925</xdr:colOff>
      <xdr:row>56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276225</xdr:colOff>
      <xdr:row>26</xdr:row>
      <xdr:rowOff>133350</xdr:rowOff>
    </xdr:from>
    <xdr:to>
      <xdr:col>36</xdr:col>
      <xdr:colOff>142875</xdr:colOff>
      <xdr:row>41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0</xdr:colOff>
      <xdr:row>26</xdr:row>
      <xdr:rowOff>152400</xdr:rowOff>
    </xdr:from>
    <xdr:to>
      <xdr:col>50</xdr:col>
      <xdr:colOff>200025</xdr:colOff>
      <xdr:row>41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276225</xdr:colOff>
      <xdr:row>41</xdr:row>
      <xdr:rowOff>152400</xdr:rowOff>
    </xdr:from>
    <xdr:to>
      <xdr:col>50</xdr:col>
      <xdr:colOff>180975</xdr:colOff>
      <xdr:row>56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285750</xdr:colOff>
      <xdr:row>57</xdr:row>
      <xdr:rowOff>28575</xdr:rowOff>
    </xdr:from>
    <xdr:to>
      <xdr:col>36</xdr:col>
      <xdr:colOff>152400</xdr:colOff>
      <xdr:row>71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19050</xdr:colOff>
      <xdr:row>57</xdr:row>
      <xdr:rowOff>19050</xdr:rowOff>
    </xdr:from>
    <xdr:to>
      <xdr:col>50</xdr:col>
      <xdr:colOff>219075</xdr:colOff>
      <xdr:row>71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285750</xdr:colOff>
      <xdr:row>11</xdr:row>
      <xdr:rowOff>47625</xdr:rowOff>
    </xdr:from>
    <xdr:to>
      <xdr:col>36</xdr:col>
      <xdr:colOff>152400</xdr:colOff>
      <xdr:row>25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238125</xdr:colOff>
      <xdr:row>10</xdr:row>
      <xdr:rowOff>171450</xdr:rowOff>
    </xdr:from>
    <xdr:to>
      <xdr:col>50</xdr:col>
      <xdr:colOff>142875</xdr:colOff>
      <xdr:row>25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0</xdr:rowOff>
    </xdr:from>
    <xdr:to>
      <xdr:col>15</xdr:col>
      <xdr:colOff>400050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523875</xdr:colOff>
      <xdr:row>13</xdr:row>
      <xdr:rowOff>9525</xdr:rowOff>
    </xdr:from>
    <xdr:to>
      <xdr:col>25</xdr:col>
      <xdr:colOff>419100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30</xdr:row>
      <xdr:rowOff>9525</xdr:rowOff>
    </xdr:from>
    <xdr:to>
      <xdr:col>15</xdr:col>
      <xdr:colOff>400050</xdr:colOff>
      <xdr:row>47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523875</xdr:colOff>
      <xdr:row>30</xdr:row>
      <xdr:rowOff>19050</xdr:rowOff>
    </xdr:from>
    <xdr:to>
      <xdr:col>25</xdr:col>
      <xdr:colOff>419100</xdr:colOff>
      <xdr:row>47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64</xdr:row>
      <xdr:rowOff>9524</xdr:rowOff>
    </xdr:from>
    <xdr:to>
      <xdr:col>25</xdr:col>
      <xdr:colOff>0</xdr:colOff>
      <xdr:row>89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flmep" refreshedDate="41682.446645949072" createdVersion="3" refreshedVersion="3" minRefreshableVersion="3" recordCount="120">
  <cacheSource type="worksheet">
    <worksheetSource ref="A2:G122" sheet="DEA summary"/>
  </cacheSource>
  <cacheFields count="7">
    <cacheField name="Jar" numFmtId="0">
      <sharedItems containsSemiMixedTypes="0" containsString="0" containsNumber="1" containsInteger="1" minValue="1" maxValue="237"/>
    </cacheField>
    <cacheField name="Rep" numFmtId="0">
      <sharedItems/>
    </cacheField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 count="2">
        <s v="+"/>
        <s v="-"/>
      </sharedItems>
    </cacheField>
    <cacheField name="OH added_x000a_(meq/100 g soil)" numFmtId="0">
      <sharedItems containsSemiMixedTypes="0" containsString="0" containsNumber="1" containsInteger="1" minValue="0" maxValue="20" count="4">
        <n v="0"/>
        <n v="6"/>
        <n v="16"/>
        <n v="20"/>
      </sharedItems>
    </cacheField>
    <cacheField name="pH" numFmtId="2">
      <sharedItems containsSemiMixedTypes="0" containsString="0" containsNumber="1" minValue="0" maxValue="4.9400000000000004" count="24">
        <n v="4.7300000000000004"/>
        <n v="4.7699999999999996"/>
        <n v="4.9400000000000004"/>
        <n v="0"/>
        <n v="4.6100000000000003"/>
        <n v="4.6900000000000004"/>
        <n v="4.63"/>
        <n v="4.62"/>
        <n v="4.8499999999999996"/>
        <n v="4.6500000000000004"/>
        <n v="4.57"/>
        <n v="4.78"/>
        <n v="4.79"/>
        <n v="4.76"/>
        <n v="4.5999999999999996"/>
        <n v="4.72"/>
        <n v="4.8099999999999996"/>
        <n v="4.59"/>
        <n v="4.46"/>
        <n v="4.49"/>
        <n v="4.3499999999999996"/>
        <n v="4.54"/>
        <n v="4.6399999999999997"/>
        <n v="4.4800000000000004"/>
      </sharedItems>
    </cacheField>
    <cacheField name="Rate of N2O evolved_x000a_ng N2O-N g-1 h-1" numFmtId="2">
      <sharedItems containsSemiMixedTypes="0" containsString="0" containsNumber="1" minValue="0" maxValue="3258.6172895245709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elle Peterson" refreshedDate="41814.588151851851" createdVersion="3" refreshedVersion="3" minRefreshableVersion="3" recordCount="120">
  <cacheSource type="worksheet">
    <worksheetSource ref="A2:P122" sheet="Post-DEA characterisation"/>
  </cacheSource>
  <cacheFields count="16">
    <cacheField name="#" numFmtId="0">
      <sharedItems containsSemiMixedTypes="0" containsString="0" containsNumber="1" containsInteger="1" minValue="1" maxValue="237"/>
    </cacheField>
    <cacheField name="Soil" numFmtId="0">
      <sharedItems/>
    </cacheField>
    <cacheField name="Rep" numFmtId="0">
      <sharedItems/>
    </cacheField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/>
    </cacheField>
    <cacheField name="Wet soil wgt_x000a_(g)" numFmtId="0">
      <sharedItems containsSemiMixedTypes="0" containsString="0" containsNumber="1" minValue="31.991" maxValue="32.014000000000003"/>
    </cacheField>
    <cacheField name="DWE" numFmtId="2">
      <sharedItems containsSemiMixedTypes="0" containsString="0" containsNumber="1" minValue="24.995331345300094" maxValue="25.013301793893199"/>
    </cacheField>
    <cacheField name="OH added_x000a_(meq/100 g soil)" numFmtId="1">
      <sharedItems containsSemiMixedTypes="0" containsString="0" containsNumber="1" minValue="0" maxValue="20.002485114348229" count="50">
        <n v="0"/>
        <n v="6"/>
        <n v="16"/>
        <n v="20"/>
        <n v="19.993111292906235" u="1"/>
        <n v="5.9981207822977121" u="1"/>
        <n v="19.994985354267858" u="1"/>
        <n v="15.993989347079705" u="1"/>
        <n v="15.999487624560107" u="1"/>
        <n v="19.999359530700133" u="1"/>
        <n v="16.000487717548268" u="1"/>
        <n v="5.9990579300982079" u="1"/>
        <n v="5.9999953707848501" u="1"/>
        <n v="20.002485114348229" u="1"/>
        <n v="15.998987624946851" u="1"/>
        <n v="5.9971839272461223" u="1"/>
        <n v="5.9996203593550685" u="1"/>
        <n v="15.996987938964294" u="1"/>
        <n v="15.999987655426267" u="1"/>
        <n v="15.998487656583571" u="1"/>
        <n v="19.996859766994024" u="1"/>
        <n v="19.998109570729465" u="1"/>
        <n v="19.999984569282837" u="1"/>
        <n v="5.9992453948002522" u="1"/>
        <n v="16.000987810929029" u="1"/>
        <n v="19.989364223881516" u="1"/>
        <n v="19.992486683849631" u="1"/>
        <n v="5.997558634145669" u="1"/>
        <n v="15.997987719467337" u="1"/>
        <n v="20.000609646935334" u="1"/>
        <n v="6.0001828940805995" u="1"/>
        <n v="19.991862113818897" u="1"/>
        <n v="15.996488095571626" u="1"/>
        <n v="19.993735940992373" u="1"/>
        <n v="16.002988497098379" u="1"/>
        <n v="5.9994328712188389" u="1"/>
        <n v="5.9998078592100397" u="1"/>
        <n v="6.0007455343044693" u="1"/>
        <n v="16.001487935571493" u="1"/>
        <n v="15.995988283414286" u="1"/>
        <n v="5.9969965913536027" u="1"/>
        <n v="19.994360628111693" u="1"/>
        <n v="15.995488502489355" u="1"/>
        <n v="20.001234763661284" u="1"/>
        <n v="6.0005579758393095" u="1"/>
        <n v="19.996234923705366" u="1"/>
        <n v="20.001859919464366" u="1"/>
        <n v="19.995610119464533" u="1"/>
        <n v="5.9986830358393597" u="1"/>
        <n v="6.0009331044949628" u="1"/>
      </sharedItems>
    </cacheField>
    <cacheField name="Solution_x000a_pH" numFmtId="2">
      <sharedItems containsSemiMixedTypes="0" containsString="0" containsNumber="1" minValue="4.3499999999999996" maxValue="9.1999999999999993"/>
    </cacheField>
    <cacheField name="EC_x000a_(uS)" numFmtId="0">
      <sharedItems containsString="0" containsBlank="1" containsNumber="1" containsInteger="1" minValue="4460" maxValue="5840" count="21">
        <n v="4540"/>
        <n v="4460"/>
        <m/>
        <n v="4520"/>
        <n v="4560"/>
        <n v="4620"/>
        <n v="5160"/>
        <n v="5240"/>
        <n v="5300"/>
        <n v="5400"/>
        <n v="5340"/>
        <n v="5440"/>
        <n v="5720"/>
        <n v="5760"/>
        <n v="5840"/>
        <n v="5780"/>
        <n v="5800"/>
        <n v="5640"/>
        <n v="5740"/>
        <n v="5680"/>
        <n v="5700"/>
      </sharedItems>
    </cacheField>
    <cacheField name="Rate of N2O evolved_x000a_(ng N2O-N g-1 h-1)" numFmtId="165">
      <sharedItems containsSemiMixedTypes="0" containsString="0" containsNumber="1" minValue="0" maxValue="3258.6172895245709"/>
    </cacheField>
    <cacheField name="Rate of CO2 evolved_x000a_(ug CO2-C g-1 h-1)" numFmtId="165">
      <sharedItems containsSemiMixedTypes="0" containsString="0" containsNumber="1" minValue="-0.64978050264544485" maxValue="23.462073715303106"/>
    </cacheField>
    <cacheField name="NO3-_x000a_remaining" numFmtId="165">
      <sharedItems containsSemiMixedTypes="0" containsString="0" containsNumber="1" minValue="10.49" maxValue="49.68"/>
    </cacheField>
    <cacheField name="NH4_x000a_remaining" numFmtId="165">
      <sharedItems containsSemiMixedTypes="0" containsString="0" containsNumber="1" minValue="1.7449999999999999" maxValue="47.76"/>
    </cacheField>
    <cacheField name="DON_x000a_remaining" numFmtId="165">
      <sharedItems containsSemiMixedTypes="0" containsString="0" containsNumber="1" minValue="1.0765000000000029" maxValue="534.24"/>
    </cacheField>
    <cacheField name="DOC_x000a_remaining" numFmtId="165">
      <sharedItems containsSemiMixedTypes="0" containsString="0" containsNumber="1" minValue="28.71" maxValue="655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helle Peterson" refreshedDate="41815.603062037037" createdVersion="3" refreshedVersion="3" minRefreshableVersion="3" recordCount="240">
  <cacheSource type="worksheet">
    <worksheetSource ref="D2:P242" sheet="Pre-DEA characterisation"/>
  </cacheSource>
  <cacheFields count="13"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/>
    </cacheField>
    <cacheField name="Wet soil wgt_x000a_(g)" numFmtId="0">
      <sharedItems containsSemiMixedTypes="0" containsString="0" containsNumber="1" minValue="31.989000000000001" maxValue="32.015000000000001"/>
    </cacheField>
    <cacheField name="DWE" numFmtId="2">
      <sharedItems containsSemiMixedTypes="0" containsString="0" containsNumber="1" minValue="24.993768697596348" maxValue="25.01408311774507"/>
    </cacheField>
    <cacheField name="OH added_x000a_(meq/100 g soil)" numFmtId="1">
      <sharedItems containsSemiMixedTypes="0" containsString="0" containsNumber="1" containsInteger="1" minValue="0" maxValue="20" count="4">
        <n v="0"/>
        <n v="6"/>
        <n v="16"/>
        <n v="20"/>
      </sharedItems>
    </cacheField>
    <cacheField name="Solution_x000a_pH" numFmtId="0">
      <sharedItems containsString="0" containsBlank="1" containsNumber="1" minValue="4.3899999999999997" maxValue="9.09"/>
    </cacheField>
    <cacheField name="EC_x000a_(mS)" numFmtId="0">
      <sharedItems containsString="0" containsBlank="1" containsNumber="1" minValue="4.38" maxValue="6.7"/>
    </cacheField>
    <cacheField name="N2O evolved_x000a_(ppm)" numFmtId="165">
      <sharedItems containsSemiMixedTypes="0" containsString="0" containsNumber="1" minValue="0" maxValue="720.38384000000008"/>
    </cacheField>
    <cacheField name="CO2 evolved_x000a_(ppm)" numFmtId="165">
      <sharedItems containsSemiMixedTypes="0" containsString="0" containsNumber="1" minValue="60.3" maxValue="20236.432000000001"/>
    </cacheField>
    <cacheField name="NO3-_x000a_(ppm)" numFmtId="165">
      <sharedItems containsString="0" containsBlank="1" containsNumber="1" minValue="3.5130000000000002E-2" maxValue="19.84"/>
    </cacheField>
    <cacheField name="NH4_x000a_(ppm)" numFmtId="165">
      <sharedItems containsString="0" containsBlank="1" containsNumber="1" minValue="1.6575000000000002" maxValue="51.11"/>
    </cacheField>
    <cacheField name="DON_x000a_(ppm)" numFmtId="165">
      <sharedItems containsString="0" containsBlank="1" containsNumber="1" minValue="2.5599999999999996" maxValue="631.83000000000004"/>
    </cacheField>
    <cacheField name="DOC_x000a_(ppm)" numFmtId="165">
      <sharedItems containsString="0" containsBlank="1" containsNumber="1" minValue="30.76" maxValue="822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n v="1"/>
    <s v="a"/>
    <x v="0"/>
    <x v="0"/>
    <x v="0"/>
    <x v="0"/>
    <n v="80.41479223688107"/>
  </r>
  <r>
    <n v="2"/>
    <s v="b"/>
    <x v="0"/>
    <x v="0"/>
    <x v="0"/>
    <x v="1"/>
    <n v="78.310159133396454"/>
  </r>
  <r>
    <n v="3"/>
    <s v="c"/>
    <x v="0"/>
    <x v="0"/>
    <x v="0"/>
    <x v="2"/>
    <n v="80.869857208166266"/>
  </r>
  <r>
    <n v="7"/>
    <s v="a"/>
    <x v="0"/>
    <x v="0"/>
    <x v="1"/>
    <x v="3"/>
    <n v="480.57801043416748"/>
  </r>
  <r>
    <n v="8"/>
    <s v="b"/>
    <x v="0"/>
    <x v="0"/>
    <x v="1"/>
    <x v="3"/>
    <n v="444.78497069648091"/>
  </r>
  <r>
    <n v="9"/>
    <s v="c"/>
    <x v="0"/>
    <x v="0"/>
    <x v="1"/>
    <x v="3"/>
    <n v="697.71871209530548"/>
  </r>
  <r>
    <n v="13"/>
    <s v="a"/>
    <x v="0"/>
    <x v="0"/>
    <x v="2"/>
    <x v="3"/>
    <n v="23.840191453488544"/>
  </r>
  <r>
    <n v="14"/>
    <s v="b"/>
    <x v="0"/>
    <x v="0"/>
    <x v="2"/>
    <x v="3"/>
    <n v="41.785127502911855"/>
  </r>
  <r>
    <n v="15"/>
    <s v="c"/>
    <x v="0"/>
    <x v="0"/>
    <x v="2"/>
    <x v="3"/>
    <n v="36.900435185886835"/>
  </r>
  <r>
    <n v="19"/>
    <s v="a"/>
    <x v="0"/>
    <x v="0"/>
    <x v="3"/>
    <x v="3"/>
    <n v="0.1423959604425952"/>
  </r>
  <r>
    <n v="20"/>
    <s v="b"/>
    <x v="0"/>
    <x v="0"/>
    <x v="3"/>
    <x v="3"/>
    <n v="0.23293428877700467"/>
  </r>
  <r>
    <n v="21"/>
    <s v="c"/>
    <x v="0"/>
    <x v="0"/>
    <x v="3"/>
    <x v="3"/>
    <n v="0.23705709053271154"/>
  </r>
  <r>
    <n v="25"/>
    <s v="a"/>
    <x v="0"/>
    <x v="1"/>
    <x v="0"/>
    <x v="4"/>
    <n v="84.321712456022112"/>
  </r>
  <r>
    <n v="26"/>
    <s v="b"/>
    <x v="0"/>
    <x v="1"/>
    <x v="0"/>
    <x v="5"/>
    <n v="88.48823638024561"/>
  </r>
  <r>
    <n v="27"/>
    <s v="c"/>
    <x v="0"/>
    <x v="1"/>
    <x v="0"/>
    <x v="5"/>
    <n v="84.67254580188559"/>
  </r>
  <r>
    <n v="31"/>
    <s v="a"/>
    <x v="0"/>
    <x v="1"/>
    <x v="1"/>
    <x v="3"/>
    <n v="45.728830736066328"/>
  </r>
  <r>
    <n v="32"/>
    <s v="b"/>
    <x v="0"/>
    <x v="1"/>
    <x v="1"/>
    <x v="3"/>
    <n v="55.317407313396437"/>
  </r>
  <r>
    <n v="33"/>
    <s v="c"/>
    <x v="0"/>
    <x v="1"/>
    <x v="1"/>
    <x v="3"/>
    <n v="60.599474191311678"/>
  </r>
  <r>
    <n v="37"/>
    <s v="a"/>
    <x v="0"/>
    <x v="1"/>
    <x v="2"/>
    <x v="3"/>
    <n v="8.7291138928419727"/>
  </r>
  <r>
    <n v="38"/>
    <s v="b"/>
    <x v="0"/>
    <x v="1"/>
    <x v="2"/>
    <x v="3"/>
    <n v="17.789313546715924"/>
  </r>
  <r>
    <n v="39"/>
    <s v="c"/>
    <x v="0"/>
    <x v="1"/>
    <x v="2"/>
    <x v="3"/>
    <n v="11.595099636039896"/>
  </r>
  <r>
    <n v="43"/>
    <s v="a"/>
    <x v="0"/>
    <x v="1"/>
    <x v="3"/>
    <x v="3"/>
    <n v="0.11392048087985977"/>
  </r>
  <r>
    <n v="44"/>
    <s v="b"/>
    <x v="0"/>
    <x v="1"/>
    <x v="3"/>
    <x v="3"/>
    <n v="8.8480267845265914E-2"/>
  </r>
  <r>
    <n v="45"/>
    <s v="c"/>
    <x v="0"/>
    <x v="1"/>
    <x v="3"/>
    <x v="3"/>
    <n v="0"/>
  </r>
  <r>
    <n v="49"/>
    <s v="a"/>
    <x v="1"/>
    <x v="0"/>
    <x v="0"/>
    <x v="6"/>
    <n v="117.68212439377966"/>
  </r>
  <r>
    <n v="50"/>
    <s v="b"/>
    <x v="1"/>
    <x v="0"/>
    <x v="0"/>
    <x v="7"/>
    <n v="124.84260698421635"/>
  </r>
  <r>
    <n v="51"/>
    <s v="c"/>
    <x v="1"/>
    <x v="0"/>
    <x v="0"/>
    <x v="8"/>
    <n v="121.70328156325876"/>
  </r>
  <r>
    <n v="55"/>
    <s v="a"/>
    <x v="1"/>
    <x v="0"/>
    <x v="1"/>
    <x v="3"/>
    <n v="1017.7452775398083"/>
  </r>
  <r>
    <n v="56"/>
    <s v="b"/>
    <x v="1"/>
    <x v="0"/>
    <x v="1"/>
    <x v="3"/>
    <n v="884.59291048779789"/>
  </r>
  <r>
    <n v="57"/>
    <s v="c"/>
    <x v="1"/>
    <x v="0"/>
    <x v="1"/>
    <x v="3"/>
    <n v="859.90805603285628"/>
  </r>
  <r>
    <n v="61"/>
    <s v="a"/>
    <x v="1"/>
    <x v="0"/>
    <x v="2"/>
    <x v="3"/>
    <n v="2949.9007760929244"/>
  </r>
  <r>
    <n v="62"/>
    <s v="b"/>
    <x v="1"/>
    <x v="0"/>
    <x v="2"/>
    <x v="3"/>
    <n v="3258.6172895245709"/>
  </r>
  <r>
    <n v="63"/>
    <s v="c"/>
    <x v="1"/>
    <x v="0"/>
    <x v="2"/>
    <x v="3"/>
    <n v="2993.0806516348352"/>
  </r>
  <r>
    <n v="67"/>
    <s v="a"/>
    <x v="1"/>
    <x v="0"/>
    <x v="3"/>
    <x v="3"/>
    <n v="27.749131665345047"/>
  </r>
  <r>
    <n v="68"/>
    <s v="b"/>
    <x v="1"/>
    <x v="0"/>
    <x v="3"/>
    <x v="3"/>
    <n v="2.3600121254520148"/>
  </r>
  <r>
    <n v="69"/>
    <s v="c"/>
    <x v="1"/>
    <x v="0"/>
    <x v="3"/>
    <x v="3"/>
    <n v="1.1373929169180146"/>
  </r>
  <r>
    <n v="73"/>
    <s v="a"/>
    <x v="1"/>
    <x v="1"/>
    <x v="0"/>
    <x v="9"/>
    <n v="113.24776873793807"/>
  </r>
  <r>
    <n v="74"/>
    <s v="b"/>
    <x v="1"/>
    <x v="1"/>
    <x v="0"/>
    <x v="5"/>
    <n v="133.82316647539187"/>
  </r>
  <r>
    <n v="75"/>
    <s v="c"/>
    <x v="1"/>
    <x v="1"/>
    <x v="0"/>
    <x v="6"/>
    <n v="124.47943803276738"/>
  </r>
  <r>
    <n v="79"/>
    <s v="a"/>
    <x v="1"/>
    <x v="1"/>
    <x v="1"/>
    <x v="3"/>
    <n v="60.667398760797838"/>
  </r>
  <r>
    <n v="80"/>
    <s v="b"/>
    <x v="1"/>
    <x v="1"/>
    <x v="1"/>
    <x v="3"/>
    <n v="47.147388813762554"/>
  </r>
  <r>
    <n v="81"/>
    <s v="c"/>
    <x v="1"/>
    <x v="1"/>
    <x v="1"/>
    <x v="3"/>
    <n v="60.432217293197652"/>
  </r>
  <r>
    <n v="85"/>
    <s v="a"/>
    <x v="1"/>
    <x v="1"/>
    <x v="2"/>
    <x v="3"/>
    <n v="20.951908101303914"/>
  </r>
  <r>
    <n v="86"/>
    <s v="b"/>
    <x v="1"/>
    <x v="1"/>
    <x v="2"/>
    <x v="3"/>
    <n v="21.472106354625762"/>
  </r>
  <r>
    <n v="87"/>
    <s v="c"/>
    <x v="1"/>
    <x v="1"/>
    <x v="2"/>
    <x v="3"/>
    <n v="18.150305507135503"/>
  </r>
  <r>
    <n v="91"/>
    <s v="a"/>
    <x v="1"/>
    <x v="1"/>
    <x v="3"/>
    <x v="3"/>
    <n v="0.55654272784174785"/>
  </r>
  <r>
    <n v="92"/>
    <s v="b"/>
    <x v="1"/>
    <x v="1"/>
    <x v="3"/>
    <x v="3"/>
    <n v="0.24915233263522144"/>
  </r>
  <r>
    <n v="93"/>
    <s v="c"/>
    <x v="1"/>
    <x v="1"/>
    <x v="3"/>
    <x v="3"/>
    <n v="7.7318302044516188E-2"/>
  </r>
  <r>
    <n v="97"/>
    <s v="a"/>
    <x v="2"/>
    <x v="0"/>
    <x v="0"/>
    <x v="10"/>
    <n v="111.38776626547828"/>
  </r>
  <r>
    <n v="98"/>
    <s v="b"/>
    <x v="2"/>
    <x v="0"/>
    <x v="0"/>
    <x v="9"/>
    <n v="119.71787045293652"/>
  </r>
  <r>
    <n v="99"/>
    <s v="c"/>
    <x v="2"/>
    <x v="0"/>
    <x v="0"/>
    <x v="4"/>
    <n v="113.98438264949388"/>
  </r>
  <r>
    <n v="103"/>
    <s v="a"/>
    <x v="2"/>
    <x v="0"/>
    <x v="1"/>
    <x v="3"/>
    <n v="925.09537376138985"/>
  </r>
  <r>
    <n v="104"/>
    <s v="b"/>
    <x v="2"/>
    <x v="0"/>
    <x v="1"/>
    <x v="3"/>
    <n v="715.35580716317111"/>
  </r>
  <r>
    <n v="105"/>
    <s v="c"/>
    <x v="2"/>
    <x v="0"/>
    <x v="1"/>
    <x v="3"/>
    <n v="720.7500917218066"/>
  </r>
  <r>
    <n v="109"/>
    <s v="a"/>
    <x v="2"/>
    <x v="0"/>
    <x v="2"/>
    <x v="3"/>
    <n v="1978.7530161495695"/>
  </r>
  <r>
    <n v="110"/>
    <s v="b"/>
    <x v="2"/>
    <x v="0"/>
    <x v="2"/>
    <x v="3"/>
    <n v="1606.6011130167528"/>
  </r>
  <r>
    <n v="111"/>
    <s v="c"/>
    <x v="2"/>
    <x v="0"/>
    <x v="2"/>
    <x v="3"/>
    <n v="2159.1282120439623"/>
  </r>
  <r>
    <n v="115"/>
    <s v="a"/>
    <x v="2"/>
    <x v="0"/>
    <x v="3"/>
    <x v="3"/>
    <n v="29.374312250689407"/>
  </r>
  <r>
    <n v="116"/>
    <s v="b"/>
    <x v="2"/>
    <x v="0"/>
    <x v="3"/>
    <x v="3"/>
    <n v="1.2859254445298485"/>
  </r>
  <r>
    <n v="117"/>
    <s v="c"/>
    <x v="2"/>
    <x v="0"/>
    <x v="3"/>
    <x v="3"/>
    <n v="0.72437402001206119"/>
  </r>
  <r>
    <n v="121"/>
    <s v="a"/>
    <x v="2"/>
    <x v="1"/>
    <x v="0"/>
    <x v="11"/>
    <n v="109.3682684709222"/>
  </r>
  <r>
    <n v="122"/>
    <s v="b"/>
    <x v="2"/>
    <x v="1"/>
    <x v="0"/>
    <x v="12"/>
    <n v="112.79755042547259"/>
  </r>
  <r>
    <n v="123"/>
    <s v="c"/>
    <x v="2"/>
    <x v="1"/>
    <x v="0"/>
    <x v="13"/>
    <n v="115.9542020497489"/>
  </r>
  <r>
    <n v="127"/>
    <s v="a"/>
    <x v="2"/>
    <x v="1"/>
    <x v="1"/>
    <x v="3"/>
    <n v="64.916690709132652"/>
  </r>
  <r>
    <n v="128"/>
    <s v="b"/>
    <x v="2"/>
    <x v="1"/>
    <x v="1"/>
    <x v="3"/>
    <n v="90.6702417146183"/>
  </r>
  <r>
    <n v="129"/>
    <s v="c"/>
    <x v="2"/>
    <x v="1"/>
    <x v="1"/>
    <x v="3"/>
    <n v="35.8286708964471"/>
  </r>
  <r>
    <n v="133"/>
    <s v="a"/>
    <x v="2"/>
    <x v="1"/>
    <x v="2"/>
    <x v="3"/>
    <n v="9.8672920762433414"/>
  </r>
  <r>
    <n v="134"/>
    <s v="b"/>
    <x v="2"/>
    <x v="1"/>
    <x v="2"/>
    <x v="3"/>
    <n v="6.9379607150136007"/>
  </r>
  <r>
    <n v="135"/>
    <s v="c"/>
    <x v="2"/>
    <x v="1"/>
    <x v="2"/>
    <x v="3"/>
    <n v="14.445750551360492"/>
  </r>
  <r>
    <n v="139"/>
    <s v="a"/>
    <x v="2"/>
    <x v="1"/>
    <x v="3"/>
    <x v="3"/>
    <n v="0.58096142156789388"/>
  </r>
  <r>
    <n v="140"/>
    <s v="b"/>
    <x v="2"/>
    <x v="1"/>
    <x v="3"/>
    <x v="3"/>
    <n v="0.22572574642185431"/>
  </r>
  <r>
    <n v="141"/>
    <s v="c"/>
    <x v="2"/>
    <x v="1"/>
    <x v="3"/>
    <x v="3"/>
    <n v="0.59413011044733488"/>
  </r>
  <r>
    <n v="145"/>
    <s v="a"/>
    <x v="3"/>
    <x v="0"/>
    <x v="0"/>
    <x v="14"/>
    <n v="82.46367442707529"/>
  </r>
  <r>
    <n v="146"/>
    <s v="b"/>
    <x v="3"/>
    <x v="0"/>
    <x v="0"/>
    <x v="15"/>
    <n v="89.580017509713855"/>
  </r>
  <r>
    <n v="147"/>
    <s v="c"/>
    <x v="3"/>
    <x v="0"/>
    <x v="0"/>
    <x v="16"/>
    <n v="99.62893713230001"/>
  </r>
  <r>
    <n v="151"/>
    <s v="a"/>
    <x v="3"/>
    <x v="0"/>
    <x v="1"/>
    <x v="3"/>
    <n v="627.30017711887626"/>
  </r>
  <r>
    <n v="152"/>
    <s v="b"/>
    <x v="3"/>
    <x v="0"/>
    <x v="1"/>
    <x v="3"/>
    <n v="658.64511208092699"/>
  </r>
  <r>
    <n v="153"/>
    <s v="c"/>
    <x v="3"/>
    <x v="0"/>
    <x v="1"/>
    <x v="3"/>
    <n v="1546.4252074114681"/>
  </r>
  <r>
    <n v="157"/>
    <s v="a"/>
    <x v="3"/>
    <x v="0"/>
    <x v="2"/>
    <x v="3"/>
    <n v="1839.6884869422345"/>
  </r>
  <r>
    <n v="158"/>
    <s v="b"/>
    <x v="3"/>
    <x v="0"/>
    <x v="2"/>
    <x v="3"/>
    <n v="1944.6685779055381"/>
  </r>
  <r>
    <n v="159"/>
    <s v="c"/>
    <x v="3"/>
    <x v="0"/>
    <x v="2"/>
    <x v="3"/>
    <n v="1478.2900513868003"/>
  </r>
  <r>
    <n v="163"/>
    <s v="a"/>
    <x v="3"/>
    <x v="0"/>
    <x v="3"/>
    <x v="3"/>
    <n v="9.7583178882582775"/>
  </r>
  <r>
    <n v="164"/>
    <s v="b"/>
    <x v="3"/>
    <x v="0"/>
    <x v="3"/>
    <x v="3"/>
    <n v="10.531529081287774"/>
  </r>
  <r>
    <n v="165"/>
    <s v="c"/>
    <x v="3"/>
    <x v="0"/>
    <x v="3"/>
    <x v="3"/>
    <n v="4.6457652486807532"/>
  </r>
  <r>
    <n v="169"/>
    <s v="a"/>
    <x v="3"/>
    <x v="1"/>
    <x v="0"/>
    <x v="17"/>
    <n v="90.489786281933107"/>
  </r>
  <r>
    <n v="170"/>
    <s v="b"/>
    <x v="3"/>
    <x v="1"/>
    <x v="0"/>
    <x v="4"/>
    <n v="97.678185432666922"/>
  </r>
  <r>
    <n v="171"/>
    <s v="c"/>
    <x v="3"/>
    <x v="1"/>
    <x v="0"/>
    <x v="7"/>
    <n v="97.156665434117699"/>
  </r>
  <r>
    <n v="175"/>
    <s v="a"/>
    <x v="3"/>
    <x v="1"/>
    <x v="1"/>
    <x v="3"/>
    <n v="50.370002718550872"/>
  </r>
  <r>
    <n v="176"/>
    <s v="b"/>
    <x v="3"/>
    <x v="1"/>
    <x v="1"/>
    <x v="3"/>
    <n v="142.69427096173729"/>
  </r>
  <r>
    <n v="177"/>
    <s v="c"/>
    <x v="3"/>
    <x v="1"/>
    <x v="1"/>
    <x v="3"/>
    <n v="54.472797569727248"/>
  </r>
  <r>
    <n v="181"/>
    <s v="a"/>
    <x v="3"/>
    <x v="1"/>
    <x v="2"/>
    <x v="3"/>
    <n v="20.625709922158897"/>
  </r>
  <r>
    <n v="182"/>
    <s v="b"/>
    <x v="3"/>
    <x v="1"/>
    <x v="2"/>
    <x v="3"/>
    <n v="15.558270508267057"/>
  </r>
  <r>
    <n v="183"/>
    <s v="c"/>
    <x v="3"/>
    <x v="1"/>
    <x v="2"/>
    <x v="3"/>
    <n v="37.944256144043649"/>
  </r>
  <r>
    <n v="187"/>
    <s v="a"/>
    <x v="3"/>
    <x v="1"/>
    <x v="3"/>
    <x v="3"/>
    <n v="1.3817361291903276"/>
  </r>
  <r>
    <n v="188"/>
    <s v="b"/>
    <x v="3"/>
    <x v="1"/>
    <x v="3"/>
    <x v="3"/>
    <n v="0.65597439954248871"/>
  </r>
  <r>
    <n v="189"/>
    <s v="c"/>
    <x v="3"/>
    <x v="1"/>
    <x v="3"/>
    <x v="3"/>
    <n v="0.87776938472828359"/>
  </r>
  <r>
    <n v="193"/>
    <s v="a"/>
    <x v="4"/>
    <x v="0"/>
    <x v="0"/>
    <x v="18"/>
    <n v="70.547376212610345"/>
  </r>
  <r>
    <n v="194"/>
    <s v="b"/>
    <x v="4"/>
    <x v="0"/>
    <x v="0"/>
    <x v="19"/>
    <n v="92.487118808074939"/>
  </r>
  <r>
    <n v="195"/>
    <s v="c"/>
    <x v="4"/>
    <x v="0"/>
    <x v="0"/>
    <x v="20"/>
    <n v="91.480180440828846"/>
  </r>
  <r>
    <n v="199"/>
    <s v="a"/>
    <x v="4"/>
    <x v="0"/>
    <x v="1"/>
    <x v="3"/>
    <n v="660.30055760268567"/>
  </r>
  <r>
    <n v="200"/>
    <s v="b"/>
    <x v="4"/>
    <x v="0"/>
    <x v="1"/>
    <x v="3"/>
    <n v="668.36627538329162"/>
  </r>
  <r>
    <n v="201"/>
    <s v="c"/>
    <x v="4"/>
    <x v="0"/>
    <x v="1"/>
    <x v="3"/>
    <n v="359.27269341750059"/>
  </r>
  <r>
    <n v="205"/>
    <s v="a"/>
    <x v="4"/>
    <x v="0"/>
    <x v="2"/>
    <x v="3"/>
    <n v="517.2334263259678"/>
  </r>
  <r>
    <n v="206"/>
    <s v="b"/>
    <x v="4"/>
    <x v="0"/>
    <x v="2"/>
    <x v="3"/>
    <n v="715.28508883990867"/>
  </r>
  <r>
    <n v="207"/>
    <s v="c"/>
    <x v="4"/>
    <x v="0"/>
    <x v="2"/>
    <x v="3"/>
    <n v="760.21883188437334"/>
  </r>
  <r>
    <n v="211"/>
    <s v="a"/>
    <x v="4"/>
    <x v="0"/>
    <x v="3"/>
    <x v="3"/>
    <n v="156.29697087902377"/>
  </r>
  <r>
    <n v="212"/>
    <s v="b"/>
    <x v="4"/>
    <x v="0"/>
    <x v="3"/>
    <x v="3"/>
    <n v="38.131148406980408"/>
  </r>
  <r>
    <n v="213"/>
    <s v="c"/>
    <x v="4"/>
    <x v="0"/>
    <x v="3"/>
    <x v="3"/>
    <n v="0"/>
  </r>
  <r>
    <n v="217"/>
    <s v="a"/>
    <x v="4"/>
    <x v="1"/>
    <x v="0"/>
    <x v="21"/>
    <n v="91.566024614185068"/>
  </r>
  <r>
    <n v="218"/>
    <s v="b"/>
    <x v="4"/>
    <x v="1"/>
    <x v="0"/>
    <x v="22"/>
    <n v="115.31100624687012"/>
  </r>
  <r>
    <n v="219"/>
    <s v="c"/>
    <x v="4"/>
    <x v="1"/>
    <x v="0"/>
    <x v="23"/>
    <n v="94.13485244450743"/>
  </r>
  <r>
    <n v="223"/>
    <s v="a"/>
    <x v="4"/>
    <x v="1"/>
    <x v="1"/>
    <x v="3"/>
    <n v="51.956881627835344"/>
  </r>
  <r>
    <n v="224"/>
    <s v="b"/>
    <x v="4"/>
    <x v="1"/>
    <x v="1"/>
    <x v="3"/>
    <n v="50.104080099929647"/>
  </r>
  <r>
    <n v="225"/>
    <s v="c"/>
    <x v="4"/>
    <x v="1"/>
    <x v="1"/>
    <x v="3"/>
    <n v="50.853893388497305"/>
  </r>
  <r>
    <n v="229"/>
    <s v="a"/>
    <x v="4"/>
    <x v="1"/>
    <x v="2"/>
    <x v="3"/>
    <n v="12.056730027284663"/>
  </r>
  <r>
    <n v="230"/>
    <s v="b"/>
    <x v="4"/>
    <x v="1"/>
    <x v="2"/>
    <x v="3"/>
    <n v="38.566812290192729"/>
  </r>
  <r>
    <n v="231"/>
    <s v="c"/>
    <x v="4"/>
    <x v="1"/>
    <x v="2"/>
    <x v="3"/>
    <n v="13.045428777853042"/>
  </r>
  <r>
    <n v="235"/>
    <s v="a"/>
    <x v="4"/>
    <x v="1"/>
    <x v="3"/>
    <x v="3"/>
    <n v="67.391084470492018"/>
  </r>
  <r>
    <n v="236"/>
    <s v="b"/>
    <x v="4"/>
    <x v="1"/>
    <x v="3"/>
    <x v="3"/>
    <n v="5.3215170393138367"/>
  </r>
  <r>
    <n v="237"/>
    <s v="c"/>
    <x v="4"/>
    <x v="1"/>
    <x v="3"/>
    <x v="3"/>
    <n v="10.9788410277728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n v="1"/>
    <s v="MTT No Till"/>
    <s v="a"/>
    <x v="0"/>
    <s v="+"/>
    <n v="32.000999999999998"/>
    <n v="25.003144583818834"/>
    <x v="0"/>
    <n v="4.7300000000000004"/>
    <x v="0"/>
    <n v="80.41479223688107"/>
    <n v="1.6031719632406087"/>
    <n v="39.43"/>
    <n v="2.2184999999999997"/>
    <n v="1.0765000000000029"/>
    <n v="51.660000000000004"/>
  </r>
  <r>
    <n v="2"/>
    <s v="MTT No Till"/>
    <s v="b"/>
    <x v="0"/>
    <s v="+"/>
    <n v="32.003"/>
    <n v="25.004707231522584"/>
    <x v="0"/>
    <n v="4.7699999999999996"/>
    <x v="1"/>
    <n v="78.310159133396454"/>
    <n v="1.5207542961884009"/>
    <n v="39.784999999999997"/>
    <n v="1.9364999999999999"/>
    <n v="3.0035000000000025"/>
    <n v="41.730000000000004"/>
  </r>
  <r>
    <n v="3"/>
    <s v="MTT No Till"/>
    <s v="c"/>
    <x v="0"/>
    <s v="+"/>
    <n v="31.997"/>
    <n v="25.000019288411337"/>
    <x v="0"/>
    <n v="4.9400000000000004"/>
    <x v="0"/>
    <n v="80.869857208166266"/>
    <n v="1.5873984867393673"/>
    <n v="38.6"/>
    <n v="1.7449999999999999"/>
    <n v="1.3900000000000006"/>
    <n v="42.190000000000005"/>
  </r>
  <r>
    <n v="7"/>
    <s v="MTT No Till"/>
    <s v="a"/>
    <x v="0"/>
    <s v="+"/>
    <n v="31.997"/>
    <n v="25.000019288411337"/>
    <x v="1"/>
    <n v="6.49"/>
    <x v="2"/>
    <n v="480.57801043416748"/>
    <n v="4.8498371006545327"/>
    <n v="30.695"/>
    <n v="6.01"/>
    <n v="16.919454148471623"/>
    <n v="196"/>
  </r>
  <r>
    <n v="8"/>
    <s v="MTT No Till"/>
    <s v="b"/>
    <x v="0"/>
    <s v="+"/>
    <n v="32.003999999999998"/>
    <n v="25.005488555374455"/>
    <x v="1"/>
    <n v="6.49"/>
    <x v="2"/>
    <n v="444.78497069648091"/>
    <n v="4.6527265287058128"/>
    <n v="30.16"/>
    <n v="5.36"/>
    <n v="12.824999999999999"/>
    <n v="181.5"/>
  </r>
  <r>
    <n v="9"/>
    <s v="MTT No Till"/>
    <s v="c"/>
    <x v="0"/>
    <s v="+"/>
    <n v="32.01"/>
    <n v="25.010176498485698"/>
    <x v="1"/>
    <n v="6.52"/>
    <x v="2"/>
    <n v="697.71871209530548"/>
    <n v="6.016520630597336"/>
    <n v="26.145"/>
    <n v="11.73"/>
    <n v="10.635000000000002"/>
    <n v="206.9"/>
  </r>
  <r>
    <n v="13"/>
    <s v="MTT No Till"/>
    <s v="a"/>
    <x v="0"/>
    <s v="+"/>
    <n v="32"/>
    <n v="25.002363259966963"/>
    <x v="2"/>
    <n v="8.4"/>
    <x v="2"/>
    <n v="23.840191453488544"/>
    <n v="0.6870077878723998"/>
    <n v="38.450000000000003"/>
    <n v="19.87"/>
    <n v="267.28000000000003"/>
    <n v="4059.0000000000005"/>
  </r>
  <r>
    <n v="14"/>
    <s v="MTT No Till"/>
    <s v="b"/>
    <x v="0"/>
    <s v="+"/>
    <n v="31.995000000000001"/>
    <n v="24.998456640707591"/>
    <x v="2"/>
    <n v="8.4"/>
    <x v="2"/>
    <n v="41.785127502911855"/>
    <n v="0.39213507575580603"/>
    <n v="38.29"/>
    <n v="18.95"/>
    <n v="289.86"/>
    <n v="4144"/>
  </r>
  <r>
    <n v="15"/>
    <s v="MTT No Till"/>
    <s v="c"/>
    <x v="0"/>
    <s v="+"/>
    <n v="32.000999999999998"/>
    <n v="25.003144583818834"/>
    <x v="2"/>
    <n v="8.32"/>
    <x v="2"/>
    <n v="36.900435185886835"/>
    <n v="0.31565625804287867"/>
    <n v="38.840000000000003"/>
    <n v="19.25"/>
    <n v="221.30999999999997"/>
    <n v="4127"/>
  </r>
  <r>
    <n v="19"/>
    <s v="MTT No Till"/>
    <s v="a"/>
    <x v="0"/>
    <s v="+"/>
    <n v="32.003999999999998"/>
    <n v="25.005488555374455"/>
    <x v="3"/>
    <n v="8.92"/>
    <x v="2"/>
    <n v="0.1423959604425952"/>
    <n v="-1.6581114166964901E-2"/>
    <n v="49.25"/>
    <n v="26.23"/>
    <n v="518.72"/>
    <n v="6550"/>
  </r>
  <r>
    <n v="20"/>
    <s v="MTT No Till"/>
    <s v="b"/>
    <x v="0"/>
    <s v="+"/>
    <n v="32.002000000000002"/>
    <n v="25.003925907670713"/>
    <x v="3"/>
    <n v="9.08"/>
    <x v="2"/>
    <n v="0.23293428877700467"/>
    <n v="-5.3256974687547884E-3"/>
    <n v="49.35"/>
    <n v="27.29"/>
    <n v="458.65999999999991"/>
    <n v="6091"/>
  </r>
  <r>
    <n v="21"/>
    <s v="MTT No Till"/>
    <s v="c"/>
    <x v="0"/>
    <s v="+"/>
    <n v="31.995000000000001"/>
    <n v="24.998456640707591"/>
    <x v="3"/>
    <n v="8.82"/>
    <x v="2"/>
    <n v="0.23705709053271154"/>
    <n v="6.5145809623257259E-3"/>
    <n v="49.08"/>
    <n v="24.88"/>
    <n v="396.24"/>
    <n v="5155"/>
  </r>
  <r>
    <n v="25"/>
    <s v="MTT No Till"/>
    <s v="a"/>
    <x v="0"/>
    <s v="-"/>
    <n v="31.997"/>
    <n v="25.000019288411337"/>
    <x v="0"/>
    <n v="4.6100000000000003"/>
    <x v="3"/>
    <n v="84.321712456022112"/>
    <n v="1.1165075756691272"/>
    <n v="39.814999999999998"/>
    <n v="1.81"/>
    <n v="5.5200000000000031"/>
    <n v="38.450000000000003"/>
  </r>
  <r>
    <n v="26"/>
    <s v="MTT No Till"/>
    <s v="b"/>
    <x v="0"/>
    <s v="-"/>
    <n v="32.006"/>
    <n v="25.007051203078206"/>
    <x v="0"/>
    <n v="4.6900000000000004"/>
    <x v="4"/>
    <n v="88.48823638024561"/>
    <n v="0.95866886609211033"/>
    <n v="39.174999999999997"/>
    <n v="2.339"/>
    <n v="5.3760000000000048"/>
    <n v="48.56"/>
  </r>
  <r>
    <n v="27"/>
    <s v="MTT No Till"/>
    <s v="c"/>
    <x v="0"/>
    <s v="-"/>
    <n v="31.992999999999999"/>
    <n v="24.996893993003841"/>
    <x v="0"/>
    <n v="4.6900000000000004"/>
    <x v="5"/>
    <n v="84.67254580188559"/>
    <n v="1.4904476465337531"/>
    <n v="39.315000000000005"/>
    <n v="2.2489999999999997"/>
    <n v="3.6909999999999954"/>
    <n v="28.71"/>
  </r>
  <r>
    <n v="31"/>
    <s v="MTT No Till"/>
    <s v="a"/>
    <x v="0"/>
    <s v="-"/>
    <n v="32.000999999999998"/>
    <n v="25.003144583818834"/>
    <x v="1"/>
    <n v="6.53"/>
    <x v="2"/>
    <n v="45.728830736066328"/>
    <n v="3.982178184817843"/>
    <n v="28.87"/>
    <n v="5.61"/>
    <n v="17.220000000000002"/>
    <n v="188.9"/>
  </r>
  <r>
    <n v="32"/>
    <s v="MTT No Till"/>
    <s v="b"/>
    <x v="0"/>
    <s v="-"/>
    <n v="31.998000000000001"/>
    <n v="25.000800612263212"/>
    <x v="1"/>
    <n v="6.58"/>
    <x v="2"/>
    <n v="55.317407313396437"/>
    <n v="4.220071346703623"/>
    <n v="29.465"/>
    <n v="5.6449999999999996"/>
    <n v="13.914999999999996"/>
    <n v="191"/>
  </r>
  <r>
    <n v="33"/>
    <s v="MTT No Till"/>
    <s v="c"/>
    <x v="0"/>
    <s v="-"/>
    <n v="32.000999999999998"/>
    <n v="25.003144583818834"/>
    <x v="1"/>
    <n v="6.53"/>
    <x v="2"/>
    <n v="60.599474191311678"/>
    <n v="4.2101896810342563"/>
    <n v="27.770000000000003"/>
    <n v="6.0350000000000001"/>
    <n v="15.814999999999991"/>
    <n v="193.29999999999998"/>
  </r>
  <r>
    <n v="37"/>
    <s v="MTT No Till"/>
    <s v="a"/>
    <x v="0"/>
    <s v="-"/>
    <n v="31.995999999999999"/>
    <n v="24.999237964559462"/>
    <x v="2"/>
    <n v="8.2799999999999994"/>
    <x v="2"/>
    <n v="8.7291138928419727"/>
    <n v="0.36014120014605472"/>
    <n v="35.85"/>
    <n v="19.11"/>
    <n v="287.23999999999995"/>
    <n v="3919"/>
  </r>
  <r>
    <n v="38"/>
    <s v="MTT No Till"/>
    <s v="b"/>
    <x v="0"/>
    <s v="-"/>
    <n v="31.997"/>
    <n v="25.000019288411337"/>
    <x v="2"/>
    <n v="8.31"/>
    <x v="2"/>
    <n v="17.789313546715924"/>
    <n v="0.52301246368092347"/>
    <n v="36.93"/>
    <n v="19.170000000000002"/>
    <n v="294.79999999999995"/>
    <n v="3894"/>
  </r>
  <r>
    <n v="39"/>
    <s v="MTT No Till"/>
    <s v="c"/>
    <x v="0"/>
    <s v="-"/>
    <n v="32.003999999999998"/>
    <n v="25.005488555374455"/>
    <x v="2"/>
    <n v="8.18"/>
    <x v="2"/>
    <n v="11.595099636039896"/>
    <n v="0.49683665409166644"/>
    <n v="36.049999999999997"/>
    <n v="20.03"/>
    <n v="230.82"/>
    <n v="3797.9999999999995"/>
  </r>
  <r>
    <n v="43"/>
    <s v="MTT No Till"/>
    <s v="a"/>
    <x v="0"/>
    <s v="-"/>
    <n v="32.003"/>
    <n v="25.004707231522584"/>
    <x v="3"/>
    <n v="9.1300000000000008"/>
    <x v="2"/>
    <n v="0.11392048087985977"/>
    <n v="-5.9202426313146811E-3"/>
    <n v="47.89"/>
    <n v="25.55"/>
    <n v="397.16"/>
    <n v="4928"/>
  </r>
  <r>
    <n v="44"/>
    <s v="MTT No Till"/>
    <s v="b"/>
    <x v="0"/>
    <s v="-"/>
    <n v="32.006999999999998"/>
    <n v="25.007832526930077"/>
    <x v="3"/>
    <n v="9.14"/>
    <x v="2"/>
    <n v="8.8480267845265914E-2"/>
    <n v="2.2501044643928006E-2"/>
    <n v="47.56"/>
    <n v="24.8"/>
    <n v="373.03999999999996"/>
    <n v="4603"/>
  </r>
  <r>
    <n v="45"/>
    <s v="MTT No Till"/>
    <s v="c"/>
    <x v="0"/>
    <s v="-"/>
    <n v="32"/>
    <n v="25.002363259966963"/>
    <x v="3"/>
    <n v="9.0299999999999994"/>
    <x v="2"/>
    <n v="0"/>
    <n v="-7.8180928786854717E-2"/>
    <n v="49.68"/>
    <n v="26.04"/>
    <n v="415.38"/>
    <n v="4644"/>
  </r>
  <r>
    <n v="49"/>
    <s v="MTT No Till"/>
    <s v="a"/>
    <x v="1"/>
    <s v="+"/>
    <n v="32.003999999999998"/>
    <n v="25.005488555374455"/>
    <x v="0"/>
    <n v="4.63"/>
    <x v="6"/>
    <n v="117.68212439377966"/>
    <n v="2.5096890108083918"/>
    <n v="38.195"/>
    <n v="2.3849999999999998"/>
    <n v="2.6749999999999972"/>
    <n v="30.21"/>
  </r>
  <r>
    <n v="50"/>
    <s v="MTT No Till"/>
    <s v="b"/>
    <x v="1"/>
    <s v="+"/>
    <n v="32.003"/>
    <n v="25.004707231522584"/>
    <x v="0"/>
    <n v="4.62"/>
    <x v="7"/>
    <n v="124.84260698421635"/>
    <n v="2.1307278563700764"/>
    <n v="37.524999999999999"/>
    <n v="2.351"/>
    <n v="4.1689999999999969"/>
    <n v="50.56"/>
  </r>
  <r>
    <n v="51"/>
    <s v="MTT No Till"/>
    <s v="c"/>
    <x v="1"/>
    <s v="+"/>
    <n v="31.998999999999999"/>
    <n v="25.001581936115088"/>
    <x v="0"/>
    <n v="4.8499999999999996"/>
    <x v="8"/>
    <n v="121.70328156325876"/>
    <n v="2.7807595382708761"/>
    <n v="36.734999999999999"/>
    <n v="2.3725000000000001"/>
    <n v="5.9375"/>
    <n v="39.700000000000003"/>
  </r>
  <r>
    <n v="55"/>
    <s v="MTT No Till"/>
    <s v="a"/>
    <x v="1"/>
    <s v="+"/>
    <n v="31.998000000000001"/>
    <n v="25.000800612263212"/>
    <x v="1"/>
    <n v="6.73"/>
    <x v="2"/>
    <n v="1017.7452775398083"/>
    <n v="6.6646913178836149"/>
    <n v="27.14"/>
    <n v="9.6950000000000003"/>
    <n v="20.675917030567689"/>
    <n v="295.89999999999998"/>
  </r>
  <r>
    <n v="56"/>
    <s v="MTT No Till"/>
    <s v="b"/>
    <x v="1"/>
    <s v="+"/>
    <n v="31.998999999999999"/>
    <n v="25.001581936115088"/>
    <x v="1"/>
    <n v="6.62"/>
    <x v="2"/>
    <n v="884.59291048779789"/>
    <n v="6.7019075955561229"/>
    <n v="26.995000000000001"/>
    <n v="8.26"/>
    <n v="19.695000000000004"/>
    <n v="207.60000000000002"/>
  </r>
  <r>
    <n v="57"/>
    <s v="MTT No Till"/>
    <s v="c"/>
    <x v="1"/>
    <s v="+"/>
    <n v="32"/>
    <n v="25.002363259966963"/>
    <x v="1"/>
    <n v="6.56"/>
    <x v="2"/>
    <n v="859.90805603285628"/>
    <n v="6.2118597386370755"/>
    <n v="28.25"/>
    <n v="7.3599999999999994"/>
    <n v="19.190000000000005"/>
    <n v="191.8"/>
  </r>
  <r>
    <n v="61"/>
    <s v="MTT No Till"/>
    <s v="a"/>
    <x v="1"/>
    <s v="+"/>
    <n v="31.995999999999999"/>
    <n v="24.999237964559462"/>
    <x v="2"/>
    <n v="8.3800000000000008"/>
    <x v="2"/>
    <n v="2949.9007760929244"/>
    <n v="1.3963715509524668"/>
    <n v="14.45"/>
    <n v="24.5"/>
    <n v="274.45"/>
    <n v="3779.9999999999995"/>
  </r>
  <r>
    <n v="62"/>
    <s v="MTT No Till"/>
    <s v="b"/>
    <x v="1"/>
    <s v="+"/>
    <n v="32.003"/>
    <n v="25.004707231522584"/>
    <x v="2"/>
    <n v="8.44"/>
    <x v="2"/>
    <n v="3258.6172895245709"/>
    <n v="6.2674088089415223"/>
    <n v="10.49"/>
    <n v="29.54"/>
    <n v="276.57"/>
    <n v="3700"/>
  </r>
  <r>
    <n v="63"/>
    <s v="MTT No Till"/>
    <s v="c"/>
    <x v="1"/>
    <s v="+"/>
    <n v="32.005000000000003"/>
    <n v="25.006269879226334"/>
    <x v="2"/>
    <n v="8.3699999999999992"/>
    <x v="2"/>
    <n v="2993.0806516348352"/>
    <n v="2.0346720295381973"/>
    <n v="10.87"/>
    <n v="26.44"/>
    <n v="281.19"/>
    <n v="3986.9999999999995"/>
  </r>
  <r>
    <n v="67"/>
    <s v="MTT No Till"/>
    <s v="a"/>
    <x v="1"/>
    <s v="+"/>
    <n v="31.997"/>
    <n v="25.000019288411337"/>
    <x v="3"/>
    <n v="8.89"/>
    <x v="2"/>
    <n v="27.749131665345047"/>
    <n v="6.6306374706575161E-2"/>
    <n v="46.77"/>
    <n v="27.34"/>
    <n v="408.59000000000003"/>
    <n v="4522"/>
  </r>
  <r>
    <n v="68"/>
    <s v="MTT No Till"/>
    <s v="b"/>
    <x v="1"/>
    <s v="+"/>
    <n v="32"/>
    <n v="25.002363259966963"/>
    <x v="3"/>
    <n v="8.82"/>
    <x v="2"/>
    <n v="2.3600121254520148"/>
    <n v="-0.25193843158884432"/>
    <n v="46.11"/>
    <n v="26.76"/>
    <n v="451.42999999999995"/>
    <n v="5024"/>
  </r>
  <r>
    <n v="69"/>
    <s v="MTT No Till"/>
    <s v="c"/>
    <x v="1"/>
    <s v="+"/>
    <n v="31.997"/>
    <n v="25.000019288411337"/>
    <x v="3"/>
    <n v="9"/>
    <x v="2"/>
    <n v="1.1373929169180146"/>
    <n v="5.4612808624601482E-3"/>
    <n v="48.12"/>
    <n v="27.21"/>
    <n v="394.67"/>
    <n v="4781"/>
  </r>
  <r>
    <n v="73"/>
    <s v="MTT No Till"/>
    <s v="a"/>
    <x v="1"/>
    <s v="-"/>
    <n v="32.002000000000002"/>
    <n v="25.003925907670713"/>
    <x v="0"/>
    <n v="4.6500000000000004"/>
    <x v="9"/>
    <n v="113.24776873793807"/>
    <n v="2.4474584639873358"/>
    <n v="37.659999999999997"/>
    <n v="2.3534999999999999"/>
    <n v="2.1515000000000057"/>
    <n v="44.349999999999994"/>
  </r>
  <r>
    <n v="74"/>
    <s v="MTT No Till"/>
    <s v="b"/>
    <x v="1"/>
    <s v="-"/>
    <n v="31.992000000000001"/>
    <n v="24.996112669151969"/>
    <x v="0"/>
    <n v="4.6900000000000004"/>
    <x v="10"/>
    <n v="133.82316647539187"/>
    <n v="2.319524629492324"/>
    <n v="37.085000000000001"/>
    <n v="2.3594999999999997"/>
    <n v="5.8804999999999978"/>
    <n v="47.220000000000006"/>
  </r>
  <r>
    <n v="75"/>
    <s v="MTT No Till"/>
    <s v="c"/>
    <x v="1"/>
    <s v="-"/>
    <n v="31.998999999999999"/>
    <n v="25.001581936115088"/>
    <x v="0"/>
    <n v="4.63"/>
    <x v="11"/>
    <n v="124.47943803276738"/>
    <n v="2.3283544501764992"/>
    <n v="37.225000000000001"/>
    <n v="2.3355000000000001"/>
    <n v="6.8894999999999911"/>
    <n v="42.42"/>
  </r>
  <r>
    <n v="79"/>
    <s v="MTT No Till"/>
    <s v="a"/>
    <x v="1"/>
    <s v="-"/>
    <n v="31.997"/>
    <n v="25.000019288411337"/>
    <x v="1"/>
    <n v="6.68"/>
    <x v="2"/>
    <n v="60.667398760797838"/>
    <n v="5.8083903401532808"/>
    <n v="27.934999999999999"/>
    <n v="7.495000000000001"/>
    <n v="12.037248908296949"/>
    <n v="176.29999999999998"/>
  </r>
  <r>
    <n v="80"/>
    <s v="MTT No Till"/>
    <s v="b"/>
    <x v="1"/>
    <s v="-"/>
    <n v="31.995999999999999"/>
    <n v="24.999237964559462"/>
    <x v="1"/>
    <n v="6.65"/>
    <x v="2"/>
    <n v="47.147388813762554"/>
    <n v="6.039483652106866"/>
    <n v="28.424999999999997"/>
    <n v="7.125"/>
    <n v="11.087554585152844"/>
    <n v="178"/>
  </r>
  <r>
    <n v="81"/>
    <s v="MTT No Till"/>
    <s v="c"/>
    <x v="1"/>
    <s v="-"/>
    <n v="32.01"/>
    <n v="25.010176498485698"/>
    <x v="1"/>
    <n v="6.58"/>
    <x v="2"/>
    <n v="60.432217293197652"/>
    <n v="6.7985484429952416"/>
    <n v="28.290000000000003"/>
    <n v="7.9950000000000001"/>
    <n v="9.9595414847161585"/>
    <n v="161.80000000000001"/>
  </r>
  <r>
    <n v="85"/>
    <s v="MTT No Till"/>
    <s v="a"/>
    <x v="1"/>
    <s v="-"/>
    <n v="31.995999999999999"/>
    <n v="24.999237964559462"/>
    <x v="2"/>
    <n v="8.3000000000000007"/>
    <x v="2"/>
    <n v="20.951908101303914"/>
    <n v="1.6693970883112172"/>
    <n v="17.989999999999998"/>
    <n v="27.41"/>
    <n v="284.99999999999994"/>
    <n v="4006"/>
  </r>
  <r>
    <n v="86"/>
    <s v="MTT No Till"/>
    <s v="b"/>
    <x v="1"/>
    <s v="-"/>
    <n v="31.997"/>
    <n v="25.000019288411337"/>
    <x v="2"/>
    <n v="8.3800000000000008"/>
    <x v="2"/>
    <n v="21.472106354625762"/>
    <n v="1.3526400955708138"/>
    <n v="18.489999999999998"/>
    <n v="24.38"/>
    <n v="241.82999999999998"/>
    <n v="3832"/>
  </r>
  <r>
    <n v="87"/>
    <s v="MTT No Till"/>
    <s v="c"/>
    <x v="1"/>
    <s v="-"/>
    <n v="31.998999999999999"/>
    <n v="25.001581936115088"/>
    <x v="2"/>
    <n v="8.33"/>
    <x v="2"/>
    <n v="18.150305507135503"/>
    <n v="1.5756336570898652"/>
    <n v="16.75"/>
    <n v="25.43"/>
    <n v="251.92000000000002"/>
    <n v="3783"/>
  </r>
  <r>
    <n v="91"/>
    <s v="MTT No Till"/>
    <s v="a"/>
    <x v="1"/>
    <s v="-"/>
    <n v="31.994"/>
    <n v="24.997675316855716"/>
    <x v="3"/>
    <n v="8.92"/>
    <x v="2"/>
    <n v="0.55654272784174785"/>
    <n v="-0.18957362366031807"/>
    <n v="45.21"/>
    <n v="25.58"/>
    <n v="410.81000000000006"/>
    <n v="4178"/>
  </r>
  <r>
    <n v="92"/>
    <s v="MTT No Till"/>
    <s v="b"/>
    <x v="1"/>
    <s v="-"/>
    <n v="32.009"/>
    <n v="25.009395174633827"/>
    <x v="3"/>
    <n v="9.0500000000000007"/>
    <x v="2"/>
    <n v="0.24915233263522144"/>
    <n v="-7.8023417620322107E-3"/>
    <n v="44.63"/>
    <n v="25.35"/>
    <n v="362.71999999999997"/>
    <n v="4573"/>
  </r>
  <r>
    <n v="93"/>
    <s v="MTT No Till"/>
    <s v="c"/>
    <x v="1"/>
    <s v="-"/>
    <n v="31.997"/>
    <n v="25.000019288411337"/>
    <x v="3"/>
    <n v="9.1300000000000008"/>
    <x v="2"/>
    <n v="7.7318302044516188E-2"/>
    <n v="-9.9067842104262963E-2"/>
    <n v="46.85"/>
    <n v="25.47"/>
    <n v="346.38"/>
    <n v="4882"/>
  </r>
  <r>
    <n v="97"/>
    <s v="MTT No Till"/>
    <s v="a"/>
    <x v="2"/>
    <s v="+"/>
    <n v="31.995999999999999"/>
    <n v="24.999237964559462"/>
    <x v="0"/>
    <n v="4.57"/>
    <x v="12"/>
    <n v="111.38776626547828"/>
    <n v="3.5492576660096584"/>
    <n v="38.75"/>
    <n v="3.3765000000000001"/>
    <n v="5.8434999999999988"/>
    <n v="47.460000000000008"/>
  </r>
  <r>
    <n v="98"/>
    <s v="MTT No Till"/>
    <s v="b"/>
    <x v="2"/>
    <s v="+"/>
    <n v="32.006999999999998"/>
    <n v="25.007832526930077"/>
    <x v="0"/>
    <n v="4.6500000000000004"/>
    <x v="13"/>
    <n v="119.71787045293652"/>
    <n v="4.4446939204808302"/>
    <n v="38.824999999999996"/>
    <n v="2.9695"/>
    <n v="6.8755000000000095"/>
    <n v="48.29"/>
  </r>
  <r>
    <n v="99"/>
    <s v="MTT No Till"/>
    <s v="c"/>
    <x v="2"/>
    <s v="+"/>
    <n v="31.991"/>
    <n v="24.995331345300094"/>
    <x v="0"/>
    <n v="4.6100000000000003"/>
    <x v="14"/>
    <n v="113.98438264949388"/>
    <n v="3.3840483584323677"/>
    <n v="38.675000000000004"/>
    <n v="2.7495000000000003"/>
    <n v="4.9954999999999998"/>
    <n v="41.769999999999996"/>
  </r>
  <r>
    <n v="103"/>
    <s v="MTT No Till"/>
    <s v="a"/>
    <x v="2"/>
    <s v="+"/>
    <n v="31.992000000000001"/>
    <n v="24.996112669151969"/>
    <x v="1"/>
    <n v="6.64"/>
    <x v="2"/>
    <n v="925.09537376138985"/>
    <n v="23.462073715303106"/>
    <n v="29.369999999999997"/>
    <n v="9.7249999999999996"/>
    <n v="7.7608951965065529"/>
    <n v="233.79999999999998"/>
  </r>
  <r>
    <n v="104"/>
    <s v="MTT No Till"/>
    <s v="b"/>
    <x v="2"/>
    <s v="+"/>
    <n v="31.994"/>
    <n v="24.997675316855716"/>
    <x v="1"/>
    <n v="6.62"/>
    <x v="2"/>
    <n v="715.35580716317111"/>
    <n v="8.4261286599674339"/>
    <n v="28.975000000000001"/>
    <n v="10.440000000000001"/>
    <n v="8.0522489082969386"/>
    <n v="238.1"/>
  </r>
  <r>
    <n v="105"/>
    <s v="MTT No Till"/>
    <s v="c"/>
    <x v="2"/>
    <s v="+"/>
    <n v="32.006999999999998"/>
    <n v="25.007832526930077"/>
    <x v="1"/>
    <n v="6.65"/>
    <x v="2"/>
    <n v="720.7500917218066"/>
    <n v="8.7104340907829592"/>
    <n v="28.805"/>
    <n v="9.1649999999999991"/>
    <n v="17.357510917030574"/>
    <n v="241.70000000000002"/>
  </r>
  <r>
    <n v="109"/>
    <s v="MTT No Till"/>
    <s v="a"/>
    <x v="2"/>
    <s v="+"/>
    <n v="31.995000000000001"/>
    <n v="24.998456640707591"/>
    <x v="2"/>
    <n v="8.4"/>
    <x v="2"/>
    <n v="1978.7530161495695"/>
    <n v="2.617275910699659"/>
    <n v="14.08"/>
    <n v="28.25"/>
    <n v="255.47"/>
    <n v="4034.0000000000005"/>
  </r>
  <r>
    <n v="110"/>
    <s v="MTT No Till"/>
    <s v="b"/>
    <x v="2"/>
    <s v="+"/>
    <n v="31.998000000000001"/>
    <n v="25.000800612263212"/>
    <x v="2"/>
    <n v="8.4499999999999993"/>
    <x v="2"/>
    <n v="1606.6011130167528"/>
    <n v="2.9996670478903047"/>
    <n v="15.56"/>
    <n v="28.45"/>
    <n v="284.09000000000003"/>
    <n v="3940.9999999999995"/>
  </r>
  <r>
    <n v="111"/>
    <s v="MTT No Till"/>
    <s v="c"/>
    <x v="2"/>
    <s v="+"/>
    <n v="31.995999999999999"/>
    <n v="24.999237964559462"/>
    <x v="2"/>
    <n v="8.41"/>
    <x v="2"/>
    <n v="2159.1282120439623"/>
    <n v="2.5470873316744358"/>
    <n v="14.41"/>
    <n v="22.56"/>
    <n v="239.03"/>
    <n v="3729"/>
  </r>
  <r>
    <n v="115"/>
    <s v="MTT No Till"/>
    <s v="a"/>
    <x v="2"/>
    <s v="+"/>
    <n v="32.005000000000003"/>
    <n v="25.006269879226334"/>
    <x v="3"/>
    <n v="9.01"/>
    <x v="2"/>
    <n v="29.374312250689407"/>
    <n v="3.6932289692837329E-2"/>
    <n v="47.61"/>
    <n v="27.56"/>
    <n v="490.53000000000009"/>
    <n v="4454"/>
  </r>
  <r>
    <n v="116"/>
    <s v="MTT No Till"/>
    <s v="b"/>
    <x v="2"/>
    <s v="+"/>
    <n v="31.997"/>
    <n v="25.000019288411337"/>
    <x v="3"/>
    <n v="9.0399999999999991"/>
    <x v="2"/>
    <n v="1.2859254445298485"/>
    <n v="-0.64978050264544485"/>
    <n v="47.43"/>
    <n v="27.28"/>
    <n v="432.79"/>
    <n v="4438"/>
  </r>
  <r>
    <n v="117"/>
    <s v="MTT No Till"/>
    <s v="c"/>
    <x v="2"/>
    <s v="+"/>
    <n v="31.995999999999999"/>
    <n v="24.999237964559462"/>
    <x v="3"/>
    <n v="9.0399999999999991"/>
    <x v="2"/>
    <n v="0.72437402001206119"/>
    <n v="0.13261291145009063"/>
    <n v="47.29"/>
    <n v="26.71"/>
    <n v="328.1"/>
    <n v="4661"/>
  </r>
  <r>
    <n v="121"/>
    <s v="MTT No Till"/>
    <s v="a"/>
    <x v="2"/>
    <s v="-"/>
    <n v="31.995999999999999"/>
    <n v="24.999237964559462"/>
    <x v="0"/>
    <n v="4.78"/>
    <x v="13"/>
    <n v="109.3682684709222"/>
    <n v="3.3778114028523847"/>
    <n v="37.375"/>
    <n v="2.8679999999999999"/>
    <n v="7.7769999999999939"/>
    <n v="47.629999999999995"/>
  </r>
  <r>
    <n v="122"/>
    <s v="MTT No Till"/>
    <s v="b"/>
    <x v="2"/>
    <s v="-"/>
    <n v="32.003"/>
    <n v="25.004707231522584"/>
    <x v="0"/>
    <n v="4.79"/>
    <x v="15"/>
    <n v="112.79755042547259"/>
    <n v="3.2473059240836184"/>
    <n v="38.914999999999999"/>
    <n v="3.1340000000000003"/>
    <n v="5.9960000000000022"/>
    <n v="42.88"/>
  </r>
  <r>
    <n v="123"/>
    <s v="MTT No Till"/>
    <s v="c"/>
    <x v="2"/>
    <s v="-"/>
    <n v="31.994"/>
    <n v="24.997675316855716"/>
    <x v="0"/>
    <n v="4.76"/>
    <x v="16"/>
    <n v="115.9542020497489"/>
    <n v="2.6040950430859486"/>
    <n v="37.1"/>
    <n v="2.9409999999999998"/>
    <n v="7.8239999999999981"/>
    <n v="48.64"/>
  </r>
  <r>
    <n v="127"/>
    <s v="MTT No Till"/>
    <s v="a"/>
    <x v="2"/>
    <s v="-"/>
    <n v="31.998999999999999"/>
    <n v="25.001581936115088"/>
    <x v="1"/>
    <n v="6.64"/>
    <x v="2"/>
    <n v="64.916690709132652"/>
    <n v="6.4821897717515773"/>
    <n v="29.28"/>
    <n v="8.8550000000000004"/>
    <n v="11.99600436681223"/>
    <n v="187.2"/>
  </r>
  <r>
    <n v="128"/>
    <s v="MTT No Till"/>
    <s v="b"/>
    <x v="2"/>
    <s v="-"/>
    <n v="32"/>
    <n v="25.002363259966963"/>
    <x v="1"/>
    <n v="6.66"/>
    <x v="2"/>
    <n v="90.6702417146183"/>
    <n v="7.3457370738735426"/>
    <n v="29.04"/>
    <n v="9.67"/>
    <n v="9.9799563318777302"/>
    <n v="197.7"/>
  </r>
  <r>
    <n v="129"/>
    <s v="MTT No Till"/>
    <s v="c"/>
    <x v="2"/>
    <s v="-"/>
    <n v="32.012"/>
    <n v="25.011739146189448"/>
    <x v="1"/>
    <n v="6.66"/>
    <x v="2"/>
    <n v="35.8286708964471"/>
    <n v="9.8801233748739321"/>
    <n v="26.54"/>
    <n v="7.99"/>
    <n v="14.596637554585158"/>
    <n v="168.79999999999998"/>
  </r>
  <r>
    <n v="133"/>
    <s v="MTT No Till"/>
    <s v="a"/>
    <x v="2"/>
    <s v="-"/>
    <n v="32"/>
    <n v="25.002363259966963"/>
    <x v="2"/>
    <n v="8.3699999999999992"/>
    <x v="2"/>
    <n v="9.8672920762433414"/>
    <n v="2.9142430807538049"/>
    <n v="20.69"/>
    <n v="35.19"/>
    <n v="332.32"/>
    <n v="3792"/>
  </r>
  <r>
    <n v="134"/>
    <s v="MTT No Till"/>
    <s v="b"/>
    <x v="2"/>
    <s v="-"/>
    <n v="32.003"/>
    <n v="25.004707231522584"/>
    <x v="2"/>
    <n v="8.36"/>
    <x v="2"/>
    <n v="6.9379607150136007"/>
    <n v="3.0029721022771985"/>
    <n v="22.49"/>
    <n v="33.86"/>
    <n v="269.84999999999997"/>
    <n v="4637"/>
  </r>
  <r>
    <n v="135"/>
    <s v="MTT No Till"/>
    <s v="c"/>
    <x v="2"/>
    <s v="-"/>
    <n v="32.009"/>
    <n v="25.009395174633827"/>
    <x v="2"/>
    <n v="8.3800000000000008"/>
    <x v="2"/>
    <n v="14.445750551360492"/>
    <n v="2.9465276404068335"/>
    <n v="24.82"/>
    <n v="36.03"/>
    <n v="351.34999999999997"/>
    <n v="4432"/>
  </r>
  <r>
    <n v="139"/>
    <s v="MTT No Till"/>
    <s v="a"/>
    <x v="2"/>
    <s v="-"/>
    <n v="31.994"/>
    <n v="24.997675316855716"/>
    <x v="3"/>
    <n v="8.8800000000000008"/>
    <x v="2"/>
    <n v="0.58096142156789388"/>
    <n v="-8.0519768469775266E-2"/>
    <n v="41.120000000000005"/>
    <n v="27.27"/>
    <n v="520.61"/>
    <n v="3428"/>
  </r>
  <r>
    <n v="140"/>
    <s v="MTT No Till"/>
    <s v="b"/>
    <x v="2"/>
    <s v="-"/>
    <n v="32.014000000000003"/>
    <n v="25.013301793893199"/>
    <x v="3"/>
    <n v="8.93"/>
    <x v="2"/>
    <n v="0.22572574642185431"/>
    <n v="1.4203922868532804E-2"/>
    <n v="43.339999999999996"/>
    <n v="26.12"/>
    <n v="521.64"/>
    <n v="4569"/>
  </r>
  <r>
    <n v="141"/>
    <s v="MTT No Till"/>
    <s v="c"/>
    <x v="2"/>
    <s v="-"/>
    <n v="31.997"/>
    <n v="25.000019288411337"/>
    <x v="3"/>
    <n v="8.9"/>
    <x v="2"/>
    <n v="0.59413011044733488"/>
    <n v="0.39024426984094823"/>
    <n v="41.879999999999995"/>
    <n v="25.779999999999998"/>
    <n v="521.34"/>
    <n v="5603"/>
  </r>
  <r>
    <n v="145"/>
    <s v="MTT No Till"/>
    <s v="a"/>
    <x v="3"/>
    <s v="+"/>
    <n v="31.995999999999999"/>
    <n v="24.999237964559462"/>
    <x v="0"/>
    <n v="4.5999999999999996"/>
    <x v="17"/>
    <n v="82.46367442707529"/>
    <n v="1.7302956788448818"/>
    <n v="35.699999999999996"/>
    <n v="4.1795"/>
    <n v="5.2505000000000024"/>
    <n v="47.9"/>
  </r>
  <r>
    <n v="146"/>
    <s v="MTT No Till"/>
    <s v="b"/>
    <x v="3"/>
    <s v="+"/>
    <n v="32.002000000000002"/>
    <n v="25.003925907670713"/>
    <x v="0"/>
    <n v="4.72"/>
    <x v="12"/>
    <n v="89.580017509713855"/>
    <n v="1.0607172998216365"/>
    <n v="35.545000000000002"/>
    <n v="3.1064999999999996"/>
    <n v="3.2985000000000042"/>
    <n v="46.42"/>
  </r>
  <r>
    <n v="147"/>
    <s v="MTT No Till"/>
    <s v="c"/>
    <x v="3"/>
    <s v="+"/>
    <n v="32.000999999999998"/>
    <n v="25.003144583818834"/>
    <x v="0"/>
    <n v="4.8099999999999996"/>
    <x v="16"/>
    <n v="99.62893713230001"/>
    <n v="1.6807928981227906"/>
    <n v="35.114999999999995"/>
    <n v="3.681"/>
    <n v="2.1340000000000074"/>
    <n v="46.69"/>
  </r>
  <r>
    <n v="151"/>
    <s v="MTT No Till"/>
    <s v="a"/>
    <x v="3"/>
    <s v="+"/>
    <n v="32.002000000000002"/>
    <n v="25.003925907670713"/>
    <x v="1"/>
    <n v="6.52"/>
    <x v="2"/>
    <n v="627.30017711887626"/>
    <n v="4.2293788138695874"/>
    <n v="29.49"/>
    <n v="10.039999999999999"/>
    <n v="13.090087336244547"/>
    <n v="200"/>
  </r>
  <r>
    <n v="152"/>
    <s v="MTT No Till"/>
    <s v="b"/>
    <x v="3"/>
    <s v="+"/>
    <n v="31.997"/>
    <n v="25.000019288411337"/>
    <x v="1"/>
    <n v="6.57"/>
    <x v="2"/>
    <n v="658.64511208092699"/>
    <n v="4.2687526717040587"/>
    <n v="28.46"/>
    <n v="10.734999999999999"/>
    <n v="15.564825327510917"/>
    <n v="218.5"/>
  </r>
  <r>
    <n v="153"/>
    <s v="MTT No Till"/>
    <s v="c"/>
    <x v="3"/>
    <s v="+"/>
    <n v="32"/>
    <n v="25.002363259966963"/>
    <x v="1"/>
    <n v="6.63"/>
    <x v="2"/>
    <n v="1546.4252074114681"/>
    <n v="4.8585121126017867"/>
    <n v="28.375"/>
    <n v="10.58"/>
    <n v="12.966397379912671"/>
    <n v="204.89999999999998"/>
  </r>
  <r>
    <n v="157"/>
    <s v="MTT No Till"/>
    <s v="a"/>
    <x v="3"/>
    <s v="+"/>
    <n v="32.006"/>
    <n v="25.007051203078206"/>
    <x v="2"/>
    <n v="8.2899999999999991"/>
    <x v="2"/>
    <n v="1839.6884869422345"/>
    <n v="1.8440018358615606"/>
    <n v="21.21"/>
    <n v="36.82"/>
    <n v="234.36999999999998"/>
    <n v="4054.9999999999995"/>
  </r>
  <r>
    <n v="158"/>
    <s v="MTT No Till"/>
    <s v="b"/>
    <x v="3"/>
    <s v="+"/>
    <n v="31.997"/>
    <n v="25.000019288411337"/>
    <x v="2"/>
    <n v="8.3800000000000008"/>
    <x v="2"/>
    <n v="1944.6685779055381"/>
    <n v="1.6604946740096675"/>
    <n v="16.350000000000001"/>
    <n v="31.55"/>
    <n v="263.7"/>
    <n v="4102"/>
  </r>
  <r>
    <n v="159"/>
    <s v="MTT No Till"/>
    <s v="c"/>
    <x v="3"/>
    <s v="+"/>
    <n v="31.995000000000001"/>
    <n v="24.998456640707591"/>
    <x v="2"/>
    <n v="8.3800000000000008"/>
    <x v="2"/>
    <n v="1478.2900513868003"/>
    <n v="1.658254145782484"/>
    <n v="19.350000000000001"/>
    <n v="37.35"/>
    <n v="332.09999999999997"/>
    <n v="4111"/>
  </r>
  <r>
    <n v="163"/>
    <s v="MTT No Till"/>
    <s v="a"/>
    <x v="3"/>
    <s v="+"/>
    <n v="32.01"/>
    <n v="25.010176498485698"/>
    <x v="3"/>
    <n v="9.1999999999999993"/>
    <x v="2"/>
    <n v="9.7583178882582775"/>
    <n v="-0.15408606746593548"/>
    <n v="41.11"/>
    <n v="28.159999999999997"/>
    <n v="463.83000000000004"/>
    <n v="5236"/>
  </r>
  <r>
    <n v="164"/>
    <s v="MTT No Till"/>
    <s v="b"/>
    <x v="3"/>
    <s v="+"/>
    <n v="32.006"/>
    <n v="25.007051203078206"/>
    <x v="3"/>
    <n v="8.99"/>
    <x v="2"/>
    <n v="10.531529081287774"/>
    <n v="-0.11074354372643594"/>
    <n v="41.34"/>
    <n v="31.099999999999998"/>
    <n v="471.45999999999992"/>
    <n v="5466"/>
  </r>
  <r>
    <n v="165"/>
    <s v="MTT No Till"/>
    <s v="c"/>
    <x v="3"/>
    <s v="+"/>
    <n v="32"/>
    <n v="25.002363259966963"/>
    <x v="3"/>
    <n v="8.8000000000000007"/>
    <x v="2"/>
    <n v="4.6457652486807532"/>
    <n v="-9.2014134874389863E-2"/>
    <n v="40.29"/>
    <n v="31.86"/>
    <n v="406.95"/>
    <n v="5553"/>
  </r>
  <r>
    <n v="169"/>
    <s v="MTT No Till"/>
    <s v="a"/>
    <x v="3"/>
    <s v="-"/>
    <n v="32.006"/>
    <n v="25.007051203078206"/>
    <x v="0"/>
    <n v="4.59"/>
    <x v="18"/>
    <n v="90.489786281933107"/>
    <n v="0.91291525636738435"/>
    <n v="34.270000000000003"/>
    <n v="3.2885"/>
    <n v="8.1164999999999949"/>
    <n v="47.77"/>
  </r>
  <r>
    <n v="170"/>
    <s v="MTT No Till"/>
    <s v="b"/>
    <x v="3"/>
    <s v="-"/>
    <n v="31.998999999999999"/>
    <n v="25.001581936115088"/>
    <x v="0"/>
    <n v="4.6100000000000003"/>
    <x v="16"/>
    <n v="97.678185432666922"/>
    <n v="0.7507789001919849"/>
    <n v="34.664999999999999"/>
    <n v="3.3045"/>
    <n v="1.8655000000000044"/>
    <n v="46.94"/>
  </r>
  <r>
    <n v="171"/>
    <s v="MTT No Till"/>
    <s v="c"/>
    <x v="3"/>
    <s v="-"/>
    <n v="31.995999999999999"/>
    <n v="24.999237964559462"/>
    <x v="0"/>
    <n v="4.62"/>
    <x v="15"/>
    <n v="97.156665434117699"/>
    <n v="1.0556470266600009"/>
    <n v="35.034999999999997"/>
    <n v="3.3839999999999999"/>
    <n v="6.2910000000000039"/>
    <n v="46.95"/>
  </r>
  <r>
    <n v="175"/>
    <s v="MTT No Till"/>
    <s v="a"/>
    <x v="3"/>
    <s v="-"/>
    <n v="32.012999999999998"/>
    <n v="25.01252047004132"/>
    <x v="1"/>
    <n v="6.64"/>
    <x v="2"/>
    <n v="50.370002718550872"/>
    <n v="4.3309719870046655"/>
    <n v="30.745000000000001"/>
    <n v="10.445"/>
    <n v="10.818733624454151"/>
    <n v="212.3"/>
  </r>
  <r>
    <n v="176"/>
    <s v="MTT No Till"/>
    <s v="b"/>
    <x v="3"/>
    <s v="-"/>
    <n v="31.992999999999999"/>
    <n v="24.996893993003841"/>
    <x v="1"/>
    <n v="6.61"/>
    <x v="2"/>
    <n v="142.69427096173729"/>
    <n v="3.1332526979397435"/>
    <n v="32.755000000000003"/>
    <n v="7.835"/>
    <n v="11.593406113537121"/>
    <n v="124.3"/>
  </r>
  <r>
    <n v="177"/>
    <s v="MTT No Till"/>
    <s v="c"/>
    <x v="3"/>
    <s v="-"/>
    <n v="32.000999999999998"/>
    <n v="25.003144583818834"/>
    <x v="1"/>
    <n v="6.66"/>
    <x v="2"/>
    <n v="54.472797569727248"/>
    <n v="5.3652839386943034"/>
    <n v="30.215"/>
    <n v="10.57"/>
    <n v="12.490109170305683"/>
    <n v="211.1"/>
  </r>
  <r>
    <n v="181"/>
    <s v="MTT No Till"/>
    <s v="a"/>
    <x v="3"/>
    <s v="-"/>
    <n v="32.003"/>
    <n v="25.004707231522584"/>
    <x v="2"/>
    <n v="8.2799999999999994"/>
    <x v="2"/>
    <n v="20.625709922158897"/>
    <n v="2.0697951526340566"/>
    <n v="24.35"/>
    <n v="38.68"/>
    <n v="348.86999999999995"/>
    <n v="4095.0000000000005"/>
  </r>
  <r>
    <n v="182"/>
    <s v="MTT No Till"/>
    <s v="b"/>
    <x v="3"/>
    <s v="-"/>
    <n v="31.995000000000001"/>
    <n v="24.998456640707591"/>
    <x v="2"/>
    <n v="8.41"/>
    <x v="2"/>
    <n v="15.558270508267057"/>
    <n v="1.9273086195262419"/>
    <n v="24.78"/>
    <n v="37.94"/>
    <n v="292.08000000000004"/>
    <n v="3847"/>
  </r>
  <r>
    <n v="183"/>
    <s v="MTT No Till"/>
    <s v="c"/>
    <x v="3"/>
    <s v="-"/>
    <n v="31.991"/>
    <n v="24.995331345300094"/>
    <x v="2"/>
    <n v="8.3800000000000008"/>
    <x v="2"/>
    <n v="37.944256144043649"/>
    <n v="2.0688441247690896"/>
    <n v="22.26"/>
    <n v="38.93"/>
    <n v="266.11"/>
    <n v="3850"/>
  </r>
  <r>
    <n v="187"/>
    <s v="MTT No Till"/>
    <s v="a"/>
    <x v="3"/>
    <s v="-"/>
    <n v="31.992999999999999"/>
    <n v="24.996893993003841"/>
    <x v="3"/>
    <n v="9"/>
    <x v="2"/>
    <n v="1.3817361291903276"/>
    <n v="-0.1195854620275104"/>
    <n v="41.349999999999994"/>
    <n v="30.51"/>
    <n v="367.44000000000005"/>
    <n v="4258"/>
  </r>
  <r>
    <n v="188"/>
    <s v="MTT No Till"/>
    <s v="b"/>
    <x v="3"/>
    <s v="-"/>
    <n v="32.006999999999998"/>
    <n v="25.007832526930077"/>
    <x v="3"/>
    <n v="8.98"/>
    <x v="2"/>
    <n v="0.65597439954248871"/>
    <n v="-0.12714540567396646"/>
    <n v="41.09"/>
    <n v="28.18"/>
    <n v="504.13"/>
    <n v="5096"/>
  </r>
  <r>
    <n v="189"/>
    <s v="MTT No Till"/>
    <s v="c"/>
    <x v="3"/>
    <s v="-"/>
    <n v="32.003999999999998"/>
    <n v="25.005488555374455"/>
    <x v="3"/>
    <n v="8.94"/>
    <x v="2"/>
    <n v="0.87776938472828359"/>
    <n v="-0.14825820264086145"/>
    <n v="40.15"/>
    <n v="31.909999999999997"/>
    <n v="534.24"/>
    <n v="5047"/>
  </r>
  <r>
    <n v="193"/>
    <s v="MTT No Till"/>
    <s v="a"/>
    <x v="4"/>
    <s v="+"/>
    <n v="31.995000000000001"/>
    <n v="24.998456640707591"/>
    <x v="0"/>
    <n v="4.46"/>
    <x v="12"/>
    <n v="70.547376212610345"/>
    <n v="2.1182316489890947"/>
    <n v="34.200000000000003"/>
    <n v="4.2859999999999996"/>
    <n v="8.2789999999999964"/>
    <n v="51.89"/>
  </r>
  <r>
    <n v="194"/>
    <s v="MTT No Till"/>
    <s v="b"/>
    <x v="4"/>
    <s v="+"/>
    <n v="32.002000000000002"/>
    <n v="25.003925907670713"/>
    <x v="0"/>
    <n v="4.49"/>
    <x v="19"/>
    <n v="92.487118808074939"/>
    <n v="1.5414806510866546"/>
    <n v="34.19"/>
    <n v="4.1745000000000001"/>
    <n v="9.6905000000000072"/>
    <n v="49.56"/>
  </r>
  <r>
    <n v="195"/>
    <s v="MTT No Till"/>
    <s v="c"/>
    <x v="4"/>
    <s v="+"/>
    <n v="32.003"/>
    <n v="25.004707231522584"/>
    <x v="0"/>
    <n v="4.3499999999999996"/>
    <x v="20"/>
    <n v="91.480180440828846"/>
    <n v="1.6336533438894567"/>
    <n v="34.75"/>
    <n v="4.1885000000000003"/>
    <n v="8.6965000000000003"/>
    <n v="57.13"/>
  </r>
  <r>
    <n v="199"/>
    <s v="MTT No Till"/>
    <s v="a"/>
    <x v="4"/>
    <s v="+"/>
    <n v="32.002000000000002"/>
    <n v="25.003925907670713"/>
    <x v="1"/>
    <n v="6.63"/>
    <x v="2"/>
    <n v="660.30055760268567"/>
    <n v="3.8866380617899372"/>
    <n v="28.405000000000001"/>
    <n v="12.96"/>
    <n v="15.79657205240175"/>
    <n v="248.9"/>
  </r>
  <r>
    <n v="200"/>
    <s v="MTT No Till"/>
    <s v="b"/>
    <x v="4"/>
    <s v="+"/>
    <n v="31.995999999999999"/>
    <n v="24.999237964559462"/>
    <x v="1"/>
    <n v="6.61"/>
    <x v="2"/>
    <n v="668.36627538329162"/>
    <n v="4.1652790665725652"/>
    <n v="29.409999999999997"/>
    <n v="12.895000000000001"/>
    <n v="6.515960698689959"/>
    <n v="243.9"/>
  </r>
  <r>
    <n v="201"/>
    <s v="MTT No Till"/>
    <s v="c"/>
    <x v="4"/>
    <s v="+"/>
    <n v="31.998999999999999"/>
    <n v="25.001581936115088"/>
    <x v="1"/>
    <n v="6.6"/>
    <x v="2"/>
    <n v="359.27269341750059"/>
    <n v="2.8214543182914968"/>
    <n v="33.504999999999995"/>
    <n v="8.7949999999999999"/>
    <n v="11.979475982532755"/>
    <n v="144"/>
  </r>
  <r>
    <n v="205"/>
    <s v="MTT No Till"/>
    <s v="a"/>
    <x v="4"/>
    <s v="+"/>
    <n v="31.995999999999999"/>
    <n v="24.999237964559462"/>
    <x v="2"/>
    <n v="8.41"/>
    <x v="2"/>
    <n v="517.2334263259678"/>
    <n v="1.5320437080857241"/>
    <n v="25.44"/>
    <n v="44.08"/>
    <n v="276.58000000000004"/>
    <n v="3839"/>
  </r>
  <r>
    <n v="206"/>
    <s v="MTT No Till"/>
    <s v="b"/>
    <x v="4"/>
    <s v="+"/>
    <n v="32"/>
    <n v="25.002363259966963"/>
    <x v="2"/>
    <n v="8.3800000000000008"/>
    <x v="2"/>
    <n v="715.28508883990867"/>
    <n v="2.4186412725435358"/>
    <n v="24.41"/>
    <n v="42.44"/>
    <n v="315.54999999999995"/>
    <n v="4106"/>
  </r>
  <r>
    <n v="207"/>
    <s v="MTT No Till"/>
    <s v="c"/>
    <x v="4"/>
    <s v="+"/>
    <n v="32.003"/>
    <n v="25.004707231522584"/>
    <x v="2"/>
    <n v="8.36"/>
    <x v="2"/>
    <n v="760.21883188437334"/>
    <n v="2.3989353622350831"/>
    <n v="24.3"/>
    <n v="42.02"/>
    <n v="336.18"/>
    <n v="4159"/>
  </r>
  <r>
    <n v="211"/>
    <s v="MTT No Till"/>
    <s v="a"/>
    <x v="4"/>
    <s v="+"/>
    <n v="32.008000000000003"/>
    <n v="25.008613850781956"/>
    <x v="3"/>
    <n v="8.82"/>
    <x v="2"/>
    <n v="156.29697087902377"/>
    <n v="0.48722266489305199"/>
    <n v="30.910000000000004"/>
    <n v="45.199999999999996"/>
    <n v="504.59"/>
    <n v="4962"/>
  </r>
  <r>
    <n v="212"/>
    <s v="MTT No Till"/>
    <s v="b"/>
    <x v="4"/>
    <s v="+"/>
    <n v="31.997"/>
    <n v="25.000019288411337"/>
    <x v="3"/>
    <n v="8.8800000000000008"/>
    <x v="2"/>
    <n v="38.131148406980408"/>
    <n v="-0.40219069219055753"/>
    <n v="36.36"/>
    <n v="37.200000000000003"/>
    <n v="520.93999999999994"/>
    <n v="5230"/>
  </r>
  <r>
    <n v="213"/>
    <s v="MTT No Till"/>
    <s v="c"/>
    <x v="4"/>
    <s v="+"/>
    <n v="32.006999999999998"/>
    <n v="25.007832526930077"/>
    <x v="3"/>
    <n v="8.8800000000000008"/>
    <x v="2"/>
    <n v="0"/>
    <n v="0.48968778972091309"/>
    <n v="27.44"/>
    <n v="44.85"/>
    <n v="491.41"/>
    <n v="5025"/>
  </r>
  <r>
    <n v="217"/>
    <s v="MTT No Till"/>
    <s v="a"/>
    <x v="4"/>
    <s v="-"/>
    <n v="32.009"/>
    <n v="25.009395174633827"/>
    <x v="0"/>
    <n v="4.54"/>
    <x v="17"/>
    <n v="91.566024614185068"/>
    <n v="1.985546809927669"/>
    <n v="33.344999999999999"/>
    <n v="4.28"/>
    <n v="2.3299999999999983"/>
    <n v="53.19"/>
  </r>
  <r>
    <n v="218"/>
    <s v="MTT No Till"/>
    <s v="b"/>
    <x v="4"/>
    <s v="-"/>
    <n v="32"/>
    <n v="25.002363259966963"/>
    <x v="0"/>
    <n v="4.6399999999999997"/>
    <x v="13"/>
    <n v="115.31100624687012"/>
    <n v="1.5765274956950355"/>
    <n v="35.129999999999995"/>
    <n v="3.8040000000000003"/>
    <n v="6.0460000000000065"/>
    <n v="51.22"/>
  </r>
  <r>
    <n v="219"/>
    <s v="MTT No Till"/>
    <s v="c"/>
    <x v="4"/>
    <s v="-"/>
    <n v="32.008000000000003"/>
    <n v="25.008613850781956"/>
    <x v="0"/>
    <n v="4.4800000000000004"/>
    <x v="17"/>
    <n v="94.13485244450743"/>
    <n v="1.6620252703475196"/>
    <n v="33.44"/>
    <n v="4.5119999999999996"/>
    <n v="7.6730000000000018"/>
    <n v="55.339999999999996"/>
  </r>
  <r>
    <n v="223"/>
    <s v="MTT No Till"/>
    <s v="a"/>
    <x v="4"/>
    <s v="-"/>
    <n v="31.997"/>
    <n v="25.000019288411337"/>
    <x v="1"/>
    <n v="6.72"/>
    <x v="2"/>
    <n v="51.956881627835344"/>
    <n v="4.0774834859764901"/>
    <n v="28.984999999999999"/>
    <n v="13.53"/>
    <n v="9.7994104803493443"/>
    <n v="247.2"/>
  </r>
  <r>
    <n v="224"/>
    <s v="MTT No Till"/>
    <s v="b"/>
    <x v="4"/>
    <s v="-"/>
    <n v="31.998999999999999"/>
    <n v="25.001581936115088"/>
    <x v="1"/>
    <n v="6.68"/>
    <x v="2"/>
    <n v="50.104080099929647"/>
    <n v="3.657867171959341"/>
    <n v="37.200000000000003"/>
    <n v="10.984999999999999"/>
    <n v="15.177445414847163"/>
    <n v="235.2"/>
  </r>
  <r>
    <n v="225"/>
    <s v="MTT No Till"/>
    <s v="c"/>
    <x v="4"/>
    <s v="-"/>
    <n v="32.01"/>
    <n v="25.010176498485698"/>
    <x v="1"/>
    <n v="6.62"/>
    <x v="2"/>
    <n v="50.853893388497305"/>
    <n v="3.7928612009432174"/>
    <n v="29.860000000000003"/>
    <n v="12.445"/>
    <n v="16.384956331877728"/>
    <n v="220"/>
  </r>
  <r>
    <n v="229"/>
    <s v="MTT No Till"/>
    <s v="a"/>
    <x v="4"/>
    <s v="-"/>
    <n v="31.994"/>
    <n v="24.997675316855716"/>
    <x v="2"/>
    <n v="8.4"/>
    <x v="2"/>
    <n v="12.056730027284663"/>
    <n v="2.6173629995801821"/>
    <n v="24.56"/>
    <n v="39.72"/>
    <n v="257.11999999999995"/>
    <n v="3967"/>
  </r>
  <r>
    <n v="230"/>
    <s v="MTT No Till"/>
    <s v="b"/>
    <x v="4"/>
    <s v="-"/>
    <n v="31.995999999999999"/>
    <n v="24.999237964559462"/>
    <x v="2"/>
    <n v="8.3699999999999992"/>
    <x v="2"/>
    <n v="38.566812290192729"/>
    <n v="2.2161312524393937"/>
    <n v="23.57"/>
    <n v="38.93"/>
    <n v="316.5"/>
    <n v="4278"/>
  </r>
  <r>
    <n v="231"/>
    <s v="MTT No Till"/>
    <s v="c"/>
    <x v="4"/>
    <s v="-"/>
    <n v="31.997"/>
    <n v="25.000019288411337"/>
    <x v="2"/>
    <n v="8.42"/>
    <x v="2"/>
    <n v="13.045428777853042"/>
    <n v="2.662360948599007"/>
    <n v="25.45"/>
    <n v="43.06"/>
    <n v="280.39"/>
    <n v="3879"/>
  </r>
  <r>
    <n v="235"/>
    <s v="MTT No Till"/>
    <s v="a"/>
    <x v="4"/>
    <s v="-"/>
    <n v="32.003"/>
    <n v="25.004707231522584"/>
    <x v="3"/>
    <n v="8.8000000000000007"/>
    <x v="2"/>
    <n v="67.391084470492018"/>
    <n v="0.59285935510921317"/>
    <n v="22.89"/>
    <n v="47.76"/>
    <n v="471.45000000000005"/>
    <n v="5163"/>
  </r>
  <r>
    <n v="236"/>
    <s v="MTT No Till"/>
    <s v="b"/>
    <x v="4"/>
    <s v="-"/>
    <n v="32.01"/>
    <n v="25.010176498485698"/>
    <x v="3"/>
    <n v="8.86"/>
    <x v="2"/>
    <n v="5.3215170393138367"/>
    <n v="0.57210688416674105"/>
    <n v="27.11"/>
    <n v="45.12"/>
    <n v="434.27"/>
    <n v="4987"/>
  </r>
  <r>
    <n v="237"/>
    <s v="MTT No Till"/>
    <s v="c"/>
    <x v="4"/>
    <s v="-"/>
    <n v="31.998000000000001"/>
    <n v="25.000800612263212"/>
    <x v="3"/>
    <n v="8.75"/>
    <x v="2"/>
    <n v="10.978841027772813"/>
    <n v="0.79232632378815415"/>
    <n v="24.700000000000003"/>
    <n v="47.32"/>
    <n v="483.88"/>
    <n v="543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0">
  <r>
    <x v="0"/>
    <s v="+"/>
    <n v="32.000999999999998"/>
    <n v="25.003144583818834"/>
    <x v="0"/>
    <m/>
    <m/>
    <n v="174.36099999999999"/>
    <n v="1097.1189999999999"/>
    <m/>
    <m/>
    <m/>
    <m/>
  </r>
  <r>
    <x v="0"/>
    <s v="+"/>
    <n v="32.003"/>
    <n v="25.004707231522584"/>
    <x v="0"/>
    <m/>
    <m/>
    <n v="162.79"/>
    <n v="1055.395"/>
    <m/>
    <m/>
    <m/>
    <m/>
  </r>
  <r>
    <x v="0"/>
    <s v="+"/>
    <n v="31.997"/>
    <n v="25.000019288411337"/>
    <x v="0"/>
    <m/>
    <m/>
    <n v="170.678"/>
    <n v="1000.239"/>
    <m/>
    <m/>
    <m/>
    <m/>
  </r>
  <r>
    <x v="0"/>
    <s v="+"/>
    <n v="31.997"/>
    <n v="25.000019288411337"/>
    <x v="0"/>
    <n v="4.75"/>
    <n v="4.96"/>
    <n v="165.922"/>
    <n v="1003.3819999999999"/>
    <n v="6.8400000000000007"/>
    <n v="1.9750000000000001"/>
    <n v="2.5599999999999996"/>
    <n v="37.21"/>
  </r>
  <r>
    <x v="0"/>
    <s v="+"/>
    <n v="32.008000000000003"/>
    <n v="25.008613850781956"/>
    <x v="0"/>
    <n v="4.83"/>
    <n v="5"/>
    <n v="156.63900000000001"/>
    <n v="925.07799999999997"/>
    <n v="5.2200000000000006"/>
    <n v="1.8074999999999999"/>
    <n v="3.6274999999999995"/>
    <n v="41.39"/>
  </r>
  <r>
    <x v="0"/>
    <s v="+"/>
    <n v="31.997"/>
    <n v="25.000019288411337"/>
    <x v="0"/>
    <m/>
    <m/>
    <n v="165.90600000000001"/>
    <n v="1091.9749999999999"/>
    <m/>
    <m/>
    <m/>
    <m/>
  </r>
  <r>
    <x v="0"/>
    <s v="+"/>
    <n v="31.997"/>
    <n v="25.000019288411337"/>
    <x v="1"/>
    <m/>
    <m/>
    <n v="148.60400000000001"/>
    <n v="1994.4760000000001"/>
    <m/>
    <m/>
    <m/>
    <m/>
  </r>
  <r>
    <x v="0"/>
    <s v="+"/>
    <n v="32.003999999999998"/>
    <n v="25.005488555374455"/>
    <x v="1"/>
    <m/>
    <m/>
    <n v="136.786"/>
    <n v="1791.2840000000001"/>
    <m/>
    <m/>
    <m/>
    <m/>
  </r>
  <r>
    <x v="0"/>
    <s v="+"/>
    <n v="32.01"/>
    <n v="25.010176498485698"/>
    <x v="1"/>
    <m/>
    <m/>
    <n v="70.864000000000004"/>
    <n v="2023.34"/>
    <m/>
    <m/>
    <m/>
    <m/>
  </r>
  <r>
    <x v="0"/>
    <s v="+"/>
    <n v="31.998999999999999"/>
    <n v="25.001581936115088"/>
    <x v="1"/>
    <n v="6.5"/>
    <n v="4.4400000000000004"/>
    <n v="78.820999999999998"/>
    <n v="1878.4480000000001"/>
    <n v="0.31609999999999999"/>
    <n v="5.1749999999999998"/>
    <n v="17.053900000000002"/>
    <n v="233.79999999999998"/>
  </r>
  <r>
    <x v="0"/>
    <s v="+"/>
    <n v="32.003"/>
    <n v="25.004707231522584"/>
    <x v="1"/>
    <n v="6.54"/>
    <n v="4.5"/>
    <n v="115.596"/>
    <n v="1865.3019999999999"/>
    <n v="0.22474999999999998"/>
    <n v="5.4450000000000003"/>
    <n v="18.61525"/>
    <n v="221.4"/>
  </r>
  <r>
    <x v="0"/>
    <s v="+"/>
    <n v="32.008000000000003"/>
    <n v="25.008613850781956"/>
    <x v="1"/>
    <m/>
    <m/>
    <n v="60.183"/>
    <n v="1886.7360000000001"/>
    <m/>
    <m/>
    <m/>
    <m/>
  </r>
  <r>
    <x v="0"/>
    <s v="+"/>
    <n v="32"/>
    <n v="25.002363259966963"/>
    <x v="2"/>
    <m/>
    <m/>
    <n v="1.3540000000000001"/>
    <n v="92.308000000000007"/>
    <m/>
    <m/>
    <m/>
    <m/>
  </r>
  <r>
    <x v="0"/>
    <s v="+"/>
    <n v="31.995000000000001"/>
    <n v="24.998456640707591"/>
    <x v="2"/>
    <m/>
    <m/>
    <n v="1.1659999999999999"/>
    <n v="95.450999999999993"/>
    <m/>
    <m/>
    <m/>
    <m/>
  </r>
  <r>
    <x v="0"/>
    <s v="+"/>
    <n v="32.000999999999998"/>
    <n v="25.003144583818834"/>
    <x v="2"/>
    <m/>
    <m/>
    <n v="1.1519999999999999"/>
    <n v="81.733999999999995"/>
    <m/>
    <m/>
    <m/>
    <m/>
  </r>
  <r>
    <x v="0"/>
    <s v="+"/>
    <n v="31.997"/>
    <n v="25.000019288411337"/>
    <x v="2"/>
    <n v="8.23"/>
    <n v="5.52"/>
    <n v="1.0880000000000001"/>
    <n v="125.744"/>
    <n v="13.08"/>
    <n v="20.91"/>
    <n v="269.20999999999998"/>
    <n v="4967"/>
  </r>
  <r>
    <x v="0"/>
    <s v="+"/>
    <n v="31.995000000000001"/>
    <n v="24.998456640707591"/>
    <x v="2"/>
    <n v="8.19"/>
    <n v="5.34"/>
    <n v="1.1299999999999999"/>
    <n v="85.448999999999998"/>
    <n v="13.21"/>
    <n v="21.85"/>
    <n v="329.74"/>
    <n v="4904"/>
  </r>
  <r>
    <x v="0"/>
    <s v="+"/>
    <n v="32"/>
    <n v="25.002363259966963"/>
    <x v="2"/>
    <m/>
    <m/>
    <n v="1.06"/>
    <n v="76.304000000000002"/>
    <m/>
    <m/>
    <m/>
    <m/>
  </r>
  <r>
    <x v="0"/>
    <s v="+"/>
    <n v="32.003999999999998"/>
    <n v="25.005488555374455"/>
    <x v="3"/>
    <m/>
    <m/>
    <n v="0.27300000000000002"/>
    <n v="60.3"/>
    <m/>
    <m/>
    <m/>
    <m/>
  </r>
  <r>
    <x v="0"/>
    <s v="+"/>
    <n v="32.002000000000002"/>
    <n v="25.003925907670713"/>
    <x v="3"/>
    <m/>
    <m/>
    <n v="0.29499999999999998"/>
    <n v="61.442999999999998"/>
    <m/>
    <m/>
    <m/>
    <m/>
  </r>
  <r>
    <x v="0"/>
    <s v="+"/>
    <n v="31.995000000000001"/>
    <n v="24.998456640707591"/>
    <x v="3"/>
    <m/>
    <m/>
    <n v="0.2"/>
    <n v="60.3"/>
    <m/>
    <m/>
    <m/>
    <m/>
  </r>
  <r>
    <x v="0"/>
    <s v="+"/>
    <n v="32.005000000000003"/>
    <n v="25.006269879226334"/>
    <x v="3"/>
    <n v="9.09"/>
    <n v="5.66"/>
    <n v="0.214"/>
    <n v="62.585999999999999"/>
    <n v="18.899999999999999"/>
    <n v="30.05"/>
    <n v="394.15000000000003"/>
    <n v="6550"/>
  </r>
  <r>
    <x v="0"/>
    <s v="+"/>
    <n v="31.992000000000001"/>
    <n v="24.996112669151969"/>
    <x v="3"/>
    <n v="8.61"/>
    <n v="5.64"/>
    <n v="0.13800000000000001"/>
    <n v="62.585999999999999"/>
    <n v="17.71"/>
    <n v="29.15"/>
    <n v="428.14000000000004"/>
    <n v="6091"/>
  </r>
  <r>
    <x v="0"/>
    <s v="+"/>
    <n v="31.995000000000001"/>
    <n v="24.998456640707591"/>
    <x v="3"/>
    <m/>
    <m/>
    <n v="0.17299999999999999"/>
    <n v="60.872"/>
    <m/>
    <m/>
    <m/>
    <m/>
  </r>
  <r>
    <x v="0"/>
    <s v="-"/>
    <n v="31.997"/>
    <n v="25.000019288411337"/>
    <x v="0"/>
    <m/>
    <m/>
    <n v="160.72200000000001"/>
    <n v="954.22799999999995"/>
    <m/>
    <m/>
    <m/>
    <m/>
  </r>
  <r>
    <x v="0"/>
    <s v="-"/>
    <n v="32.006"/>
    <n v="25.007051203078206"/>
    <x v="0"/>
    <m/>
    <m/>
    <n v="164.714"/>
    <n v="983.09199999999998"/>
    <m/>
    <m/>
    <m/>
    <m/>
  </r>
  <r>
    <x v="0"/>
    <s v="-"/>
    <n v="31.992999999999999"/>
    <n v="24.996893993003841"/>
    <x v="0"/>
    <m/>
    <m/>
    <n v="159.08699999999999"/>
    <n v="940.22400000000005"/>
    <m/>
    <m/>
    <m/>
    <m/>
  </r>
  <r>
    <x v="0"/>
    <s v="-"/>
    <n v="32.003"/>
    <n v="25.004707231522584"/>
    <x v="0"/>
    <n v="4.76"/>
    <n v="4.9800000000000004"/>
    <n v="148.226"/>
    <n v="876.78099999999995"/>
    <n v="4.9649999999999999"/>
    <n v="1.6575000000000002"/>
    <n v="4.3025000000000002"/>
    <n v="30.76"/>
  </r>
  <r>
    <x v="0"/>
    <s v="-"/>
    <n v="32.003"/>
    <n v="25.004707231522584"/>
    <x v="0"/>
    <n v="4.72"/>
    <n v="5.0199999999999996"/>
    <n v="152.54"/>
    <n v="918.79100000000005"/>
    <n v="4.4450000000000003"/>
    <n v="1.9045000000000001"/>
    <n v="3.490499999999999"/>
    <n v="37.299999999999997"/>
  </r>
  <r>
    <x v="0"/>
    <s v="-"/>
    <n v="31.994"/>
    <n v="24.997675316855716"/>
    <x v="0"/>
    <m/>
    <m/>
    <n v="167.345"/>
    <n v="1293.451"/>
    <m/>
    <m/>
    <m/>
    <m/>
  </r>
  <r>
    <x v="0"/>
    <s v="-"/>
    <n v="32.000999999999998"/>
    <n v="25.003144583818834"/>
    <x v="1"/>
    <m/>
    <m/>
    <n v="67.084999999999994"/>
    <n v="1743.559"/>
    <m/>
    <m/>
    <m/>
    <m/>
  </r>
  <r>
    <x v="0"/>
    <s v="-"/>
    <n v="31.998000000000001"/>
    <n v="25.000800612263212"/>
    <x v="1"/>
    <m/>
    <m/>
    <n v="66.491"/>
    <n v="1468.0640000000001"/>
    <m/>
    <m/>
    <m/>
    <m/>
  </r>
  <r>
    <x v="0"/>
    <s v="-"/>
    <n v="32.000999999999998"/>
    <n v="25.003144583818834"/>
    <x v="1"/>
    <m/>
    <m/>
    <n v="75.721000000000004"/>
    <n v="1903.3109999999999"/>
    <m/>
    <m/>
    <m/>
    <m/>
  </r>
  <r>
    <x v="0"/>
    <s v="-"/>
    <n v="32"/>
    <n v="25.002363259966963"/>
    <x v="1"/>
    <n v="6.59"/>
    <n v="4.38"/>
    <n v="65.471999999999994"/>
    <n v="1847.0119999999999"/>
    <n v="0.22544999999999998"/>
    <n v="4.99"/>
    <n v="20.134550000000001"/>
    <n v="216.6"/>
  </r>
  <r>
    <x v="0"/>
    <s v="-"/>
    <n v="32.008000000000003"/>
    <n v="25.008613850781956"/>
    <x v="1"/>
    <n v="6.65"/>
    <n v="4.46"/>
    <n v="51.396999999999998"/>
    <n v="2008.479"/>
    <n v="0.18059999999999998"/>
    <n v="5.1149999999999993"/>
    <n v="17.554400000000005"/>
    <n v="235.79999999999998"/>
  </r>
  <r>
    <x v="0"/>
    <s v="-"/>
    <n v="31.997"/>
    <n v="25.000019288411337"/>
    <x v="1"/>
    <m/>
    <m/>
    <n v="65.066000000000003"/>
    <n v="1776.7090000000001"/>
    <m/>
    <m/>
    <m/>
    <m/>
  </r>
  <r>
    <x v="0"/>
    <s v="-"/>
    <n v="31.995999999999999"/>
    <n v="24.999237964559462"/>
    <x v="2"/>
    <m/>
    <m/>
    <n v="1.417"/>
    <n v="99.738"/>
    <m/>
    <m/>
    <m/>
    <m/>
  </r>
  <r>
    <x v="0"/>
    <s v="-"/>
    <n v="31.997"/>
    <n v="25.000019288411337"/>
    <x v="2"/>
    <m/>
    <m/>
    <n v="0.248"/>
    <n v="127.745"/>
    <m/>
    <m/>
    <m/>
    <m/>
  </r>
  <r>
    <x v="0"/>
    <s v="-"/>
    <n v="32.003999999999998"/>
    <n v="25.005488555374455"/>
    <x v="2"/>
    <m/>
    <m/>
    <n v="1.3180000000000001"/>
    <n v="88.021000000000001"/>
    <m/>
    <m/>
    <m/>
    <m/>
  </r>
  <r>
    <x v="0"/>
    <s v="-"/>
    <n v="32.01"/>
    <n v="25.010176498485698"/>
    <x v="2"/>
    <n v="8.16"/>
    <n v="5.3"/>
    <n v="0.999"/>
    <n v="79.447999999999993"/>
    <n v="12.97"/>
    <n v="20.07"/>
    <n v="374.15999999999997"/>
    <n v="4760"/>
  </r>
  <r>
    <x v="0"/>
    <s v="-"/>
    <n v="31.998000000000001"/>
    <n v="25.000800612263212"/>
    <x v="2"/>
    <n v="8.2200000000000006"/>
    <n v="5.32"/>
    <n v="1.0189999999999999"/>
    <n v="95.165999999999997"/>
    <n v="12.62"/>
    <n v="20.94"/>
    <n v="380.04"/>
    <n v="4755"/>
  </r>
  <r>
    <x v="0"/>
    <s v="-"/>
    <n v="31.992999999999999"/>
    <n v="24.996893993003841"/>
    <x v="2"/>
    <m/>
    <m/>
    <n v="1.006"/>
    <n v="106.883"/>
    <m/>
    <m/>
    <m/>
    <m/>
  </r>
  <r>
    <x v="0"/>
    <s v="-"/>
    <n v="32.003"/>
    <n v="25.004707231522584"/>
    <x v="3"/>
    <m/>
    <m/>
    <n v="1.6639999999999999"/>
    <n v="93.165000000000006"/>
    <m/>
    <m/>
    <m/>
    <m/>
  </r>
  <r>
    <x v="0"/>
    <s v="-"/>
    <n v="32.006999999999998"/>
    <n v="25.007832526930077"/>
    <x v="3"/>
    <m/>
    <m/>
    <n v="0.156"/>
    <n v="62.301000000000002"/>
    <m/>
    <m/>
    <m/>
    <m/>
  </r>
  <r>
    <x v="0"/>
    <s v="-"/>
    <n v="32"/>
    <n v="25.002363259966963"/>
    <x v="3"/>
    <m/>
    <m/>
    <n v="0.13200000000000001"/>
    <n v="64.015000000000001"/>
    <m/>
    <m/>
    <m/>
    <m/>
  </r>
  <r>
    <x v="0"/>
    <s v="-"/>
    <n v="31.998999999999999"/>
    <n v="25.001581936115088"/>
    <x v="3"/>
    <n v="8.6199999999999992"/>
    <n v="5.94"/>
    <n v="0.13"/>
    <n v="60.3"/>
    <n v="18.48"/>
    <n v="30.29"/>
    <n v="478.02999999999992"/>
    <n v="5269"/>
  </r>
  <r>
    <x v="0"/>
    <s v="-"/>
    <n v="31.998000000000001"/>
    <n v="25.000800612263212"/>
    <x v="3"/>
    <n v="8.8000000000000007"/>
    <n v="6.06"/>
    <n v="0.158"/>
    <n v="102.024"/>
    <n v="17.95"/>
    <n v="32.5"/>
    <n v="462.05"/>
    <n v="4770"/>
  </r>
  <r>
    <x v="0"/>
    <s v="-"/>
    <n v="31.998000000000001"/>
    <n v="25.000800612263212"/>
    <x v="3"/>
    <m/>
    <m/>
    <n v="0.21299999999999999"/>
    <n v="63.728999999999999"/>
    <m/>
    <m/>
    <m/>
    <m/>
  </r>
  <r>
    <x v="1"/>
    <s v="+"/>
    <n v="32.003999999999998"/>
    <n v="25.005488555374455"/>
    <x v="0"/>
    <m/>
    <m/>
    <n v="376.58800000000002"/>
    <n v="3789.703"/>
    <m/>
    <m/>
    <m/>
    <m/>
  </r>
  <r>
    <x v="1"/>
    <s v="+"/>
    <n v="32.003"/>
    <n v="25.004707231522584"/>
    <x v="0"/>
    <m/>
    <m/>
    <n v="357.09500000000003"/>
    <n v="4496.1559999999999"/>
    <m/>
    <m/>
    <m/>
    <m/>
  </r>
  <r>
    <x v="1"/>
    <s v="+"/>
    <n v="31.998999999999999"/>
    <n v="25.001581936115088"/>
    <x v="0"/>
    <m/>
    <m/>
    <n v="397.58800000000002"/>
    <n v="2751.6660000000002"/>
    <m/>
    <m/>
    <m/>
    <m/>
  </r>
  <r>
    <x v="1"/>
    <s v="+"/>
    <n v="32.000999999999998"/>
    <n v="25.003144583818834"/>
    <x v="0"/>
    <n v="4.8"/>
    <n v="5.76"/>
    <n v="368.238"/>
    <n v="3197.6680000000001"/>
    <n v="3.9420000000000002"/>
    <n v="2.2595000000000001"/>
    <n v="5.5384999999999991"/>
    <n v="41.550000000000004"/>
  </r>
  <r>
    <x v="1"/>
    <s v="+"/>
    <n v="32.003"/>
    <n v="25.004707231522584"/>
    <x v="0"/>
    <n v="4.82"/>
    <n v="5.9"/>
    <n v="368.63799999999998"/>
    <n v="3143.0940000000001"/>
    <n v="3.6919999999999997"/>
    <n v="2.6284999999999998"/>
    <n v="5.5695000000000014"/>
    <n v="37.83"/>
  </r>
  <r>
    <x v="1"/>
    <s v="+"/>
    <n v="31.998000000000001"/>
    <n v="25.000800612263212"/>
    <x v="0"/>
    <m/>
    <m/>
    <n v="392.29500000000002"/>
    <n v="3421.61"/>
    <m/>
    <m/>
    <m/>
    <m/>
  </r>
  <r>
    <x v="1"/>
    <s v="+"/>
    <n v="31.998000000000001"/>
    <n v="25.000800612263212"/>
    <x v="1"/>
    <m/>
    <m/>
    <n v="4.6029999999999998"/>
    <n v="85.436999999999998"/>
    <m/>
    <m/>
    <m/>
    <m/>
  </r>
  <r>
    <x v="1"/>
    <s v="+"/>
    <n v="31.998999999999999"/>
    <n v="25.001581936115088"/>
    <x v="1"/>
    <m/>
    <m/>
    <n v="0.60099999999999998"/>
    <n v="6203.3860000000004"/>
    <m/>
    <m/>
    <m/>
    <m/>
  </r>
  <r>
    <x v="1"/>
    <s v="+"/>
    <n v="32"/>
    <n v="25.002363259966963"/>
    <x v="1"/>
    <m/>
    <m/>
    <n v="0.63900000000000001"/>
    <n v="5674.2049999999999"/>
    <m/>
    <m/>
    <m/>
    <m/>
  </r>
  <r>
    <x v="1"/>
    <s v="+"/>
    <n v="32.006"/>
    <n v="25.007051203078206"/>
    <x v="1"/>
    <n v="6.67"/>
    <n v="5.0999999999999996"/>
    <n v="0.52800000000000002"/>
    <n v="5937.6660000000002"/>
    <n v="0.21575"/>
    <n v="7.9649999999999999"/>
    <n v="14.739249999999998"/>
    <n v="221.9"/>
  </r>
  <r>
    <x v="1"/>
    <s v="+"/>
    <n v="31.994"/>
    <n v="24.997675316855716"/>
    <x v="1"/>
    <n v="6.67"/>
    <n v="5.24"/>
    <n v="0.44700000000000001"/>
    <n v="6519.1629999999996"/>
    <n v="0.18614999999999998"/>
    <n v="8.7850000000000001"/>
    <n v="20.673850000000002"/>
    <n v="241.70000000000002"/>
  </r>
  <r>
    <x v="1"/>
    <s v="+"/>
    <n v="31.997"/>
    <n v="25.000019288411337"/>
    <x v="1"/>
    <m/>
    <m/>
    <n v="0.40600000000000003"/>
    <n v="6414.9080000000004"/>
    <m/>
    <m/>
    <m/>
    <m/>
  </r>
  <r>
    <x v="1"/>
    <s v="+"/>
    <n v="31.995999999999999"/>
    <n v="24.999237964559462"/>
    <x v="2"/>
    <m/>
    <m/>
    <n v="14.614000000000001"/>
    <n v="612.73599999999999"/>
    <m/>
    <m/>
    <m/>
    <m/>
  </r>
  <r>
    <x v="1"/>
    <s v="+"/>
    <n v="32.003"/>
    <n v="25.004707231522584"/>
    <x v="2"/>
    <m/>
    <m/>
    <n v="11.233000000000001"/>
    <n v="744.46600000000001"/>
    <m/>
    <m/>
    <m/>
    <m/>
  </r>
  <r>
    <x v="1"/>
    <s v="+"/>
    <n v="32.005000000000003"/>
    <n v="25.006269879226334"/>
    <x v="2"/>
    <m/>
    <m/>
    <n v="13.46"/>
    <n v="739.197"/>
    <m/>
    <m/>
    <m/>
    <m/>
  </r>
  <r>
    <x v="1"/>
    <s v="+"/>
    <n v="31.998000000000001"/>
    <n v="25.000800612263212"/>
    <x v="2"/>
    <n v="8.27"/>
    <n v="5.86"/>
    <n v="11.448"/>
    <n v="729.78800000000001"/>
    <n v="3.35"/>
    <n v="28.38"/>
    <n v="331.07"/>
    <n v="4627"/>
  </r>
  <r>
    <x v="1"/>
    <s v="+"/>
    <n v="31.997"/>
    <n v="25.000019288411337"/>
    <x v="2"/>
    <n v="8.35"/>
    <n v="5.9"/>
    <n v="6.2"/>
    <n v="735.43399999999997"/>
    <n v="3.0449999999999999"/>
    <n v="26.36"/>
    <n v="328.19499999999999"/>
    <n v="4536"/>
  </r>
  <r>
    <x v="1"/>
    <s v="+"/>
    <n v="32.006"/>
    <n v="25.007051203078206"/>
    <x v="2"/>
    <m/>
    <m/>
    <n v="14.455"/>
    <n v="611.23"/>
    <m/>
    <m/>
    <m/>
    <m/>
  </r>
  <r>
    <x v="1"/>
    <s v="+"/>
    <n v="31.997"/>
    <n v="25.000019288411337"/>
    <x v="3"/>
    <m/>
    <m/>
    <n v="0.45900000000000002"/>
    <n v="242.761"/>
    <m/>
    <m/>
    <m/>
    <m/>
  </r>
  <r>
    <x v="1"/>
    <s v="+"/>
    <n v="32"/>
    <n v="25.002363259966963"/>
    <x v="3"/>
    <m/>
    <m/>
    <n v="0.41599999999999998"/>
    <n v="96.352000000000004"/>
    <m/>
    <m/>
    <m/>
    <m/>
  </r>
  <r>
    <x v="1"/>
    <s v="+"/>
    <n v="31.997"/>
    <n v="25.000019288411337"/>
    <x v="3"/>
    <m/>
    <m/>
    <n v="0.47299999999999998"/>
    <n v="77.156999999999996"/>
    <m/>
    <m/>
    <m/>
    <m/>
  </r>
  <r>
    <x v="1"/>
    <s v="+"/>
    <n v="31.998000000000001"/>
    <n v="25.000800612263212"/>
    <x v="3"/>
    <n v="8.94"/>
    <n v="5.84"/>
    <n v="0.42899999999999999"/>
    <n v="205.5"/>
    <n v="18.2"/>
    <n v="31.23"/>
    <n v="554.86999999999989"/>
    <n v="4828"/>
  </r>
  <r>
    <x v="1"/>
    <s v="+"/>
    <n v="32.002000000000002"/>
    <n v="25.003925907670713"/>
    <x v="3"/>
    <n v="9"/>
    <n v="5.98"/>
    <n v="0.44"/>
    <n v="93.340999999999994"/>
    <n v="19.079999999999998"/>
    <n v="31.88"/>
    <n v="519.74"/>
    <n v="3796"/>
  </r>
  <r>
    <x v="1"/>
    <s v="+"/>
    <n v="31.997"/>
    <n v="25.000019288411337"/>
    <x v="3"/>
    <m/>
    <m/>
    <n v="0.39"/>
    <n v="101.244"/>
    <m/>
    <m/>
    <m/>
    <m/>
  </r>
  <r>
    <x v="1"/>
    <s v="-"/>
    <n v="32.002000000000002"/>
    <n v="25.003925907670713"/>
    <x v="0"/>
    <m/>
    <m/>
    <n v="386.63600000000002"/>
    <n v="3303.8049999999998"/>
    <m/>
    <m/>
    <m/>
    <m/>
  </r>
  <r>
    <x v="1"/>
    <s v="-"/>
    <n v="31.992000000000001"/>
    <n v="24.996112669151969"/>
    <x v="0"/>
    <m/>
    <m/>
    <n v="409.21800000000002"/>
    <n v="3177.72"/>
    <m/>
    <m/>
    <m/>
    <m/>
  </r>
  <r>
    <x v="1"/>
    <s v="-"/>
    <n v="31.998999999999999"/>
    <n v="25.001581936115088"/>
    <x v="0"/>
    <m/>
    <m/>
    <n v="373.68900000000002"/>
    <n v="3277.8359999999998"/>
    <m/>
    <m/>
    <m/>
    <m/>
  </r>
  <r>
    <x v="1"/>
    <s v="-"/>
    <n v="32.008000000000003"/>
    <n v="25.008613850781956"/>
    <x v="0"/>
    <n v="4.71"/>
    <n v="5.88"/>
    <n v="1.7210000000000001"/>
    <n v="88.070999999999998"/>
    <n v="3.8624999999999998"/>
    <n v="2.7679999999999998"/>
    <n v="6.1544999999999996"/>
    <n v="43.67"/>
  </r>
  <r>
    <x v="1"/>
    <s v="-"/>
    <n v="32.003"/>
    <n v="25.004707231522584"/>
    <x v="0"/>
    <n v="4.72"/>
    <n v="6.04"/>
    <n v="405.82"/>
    <n v="3435.16"/>
    <n v="4.1115000000000004"/>
    <n v="2.4285000000000001"/>
    <n v="5.0399999999999983"/>
    <n v="34.92"/>
  </r>
  <r>
    <x v="1"/>
    <s v="-"/>
    <n v="31.998999999999999"/>
    <n v="25.001581936115088"/>
    <x v="0"/>
    <m/>
    <m/>
    <n v="395.77800000000002"/>
    <n v="3364.4009999999998"/>
    <m/>
    <m/>
    <m/>
    <m/>
  </r>
  <r>
    <x v="1"/>
    <s v="-"/>
    <n v="31.997"/>
    <n v="25.000019288411337"/>
    <x v="1"/>
    <m/>
    <m/>
    <n v="2.46"/>
    <n v="6981.35"/>
    <m/>
    <m/>
    <m/>
    <m/>
  </r>
  <r>
    <x v="1"/>
    <s v="-"/>
    <n v="31.995999999999999"/>
    <n v="24.999237964559462"/>
    <x v="1"/>
    <m/>
    <m/>
    <n v="0.56899999999999995"/>
    <n v="6849.6189999999997"/>
    <m/>
    <m/>
    <m/>
    <m/>
  </r>
  <r>
    <x v="1"/>
    <s v="-"/>
    <n v="32.01"/>
    <n v="25.010176498485698"/>
    <x v="1"/>
    <m/>
    <m/>
    <n v="0.48699999999999999"/>
    <n v="6810.1"/>
    <m/>
    <m/>
    <m/>
    <m/>
  </r>
  <r>
    <x v="1"/>
    <s v="-"/>
    <n v="32.003"/>
    <n v="25.004707231522584"/>
    <x v="1"/>
    <n v="6.67"/>
    <n v="5.2"/>
    <n v="0.372"/>
    <n v="7250.8329999999996"/>
    <n v="0.1958"/>
    <n v="7.9649999999999999"/>
    <n v="12.389418340611355"/>
    <n v="220.2"/>
  </r>
  <r>
    <x v="1"/>
    <s v="-"/>
    <n v="31.995999999999999"/>
    <n v="24.999237964559462"/>
    <x v="1"/>
    <n v="6.69"/>
    <n v="5.34"/>
    <n v="0.38700000000000001"/>
    <n v="7971.9639999999999"/>
    <n v="0.17165"/>
    <n v="8.0850000000000009"/>
    <n v="15.485708078602624"/>
    <n v="247.89999999999998"/>
  </r>
  <r>
    <x v="1"/>
    <s v="-"/>
    <n v="32.003999999999998"/>
    <n v="25.005488555374455"/>
    <x v="1"/>
    <m/>
    <m/>
    <n v="0.46500000000000002"/>
    <n v="7037.8059999999996"/>
    <m/>
    <m/>
    <m/>
    <m/>
  </r>
  <r>
    <x v="1"/>
    <s v="-"/>
    <n v="31.995999999999999"/>
    <n v="24.999237964559462"/>
    <x v="2"/>
    <m/>
    <m/>
    <n v="12.884"/>
    <n v="505.46899999999999"/>
    <m/>
    <m/>
    <m/>
    <m/>
  </r>
  <r>
    <x v="1"/>
    <s v="-"/>
    <n v="31.997"/>
    <n v="25.000019288411337"/>
    <x v="2"/>
    <m/>
    <m/>
    <n v="12.266999999999999"/>
    <n v="464.82100000000003"/>
    <m/>
    <m/>
    <m/>
    <m/>
  </r>
  <r>
    <x v="1"/>
    <s v="-"/>
    <n v="31.998999999999999"/>
    <n v="25.001581936115088"/>
    <x v="2"/>
    <m/>
    <m/>
    <n v="13.260999999999999"/>
    <n v="500.2"/>
    <m/>
    <m/>
    <m/>
    <m/>
  </r>
  <r>
    <x v="1"/>
    <s v="-"/>
    <n v="32.009"/>
    <n v="25.009395174633827"/>
    <x v="2"/>
    <n v="8.1999999999999993"/>
    <n v="6.18"/>
    <n v="12.497"/>
    <n v="546.87"/>
    <n v="3.0739999999999998"/>
    <n v="26.01"/>
    <n v="291.11599999999999"/>
    <n v="4661"/>
  </r>
  <r>
    <x v="1"/>
    <s v="-"/>
    <n v="32.002000000000002"/>
    <n v="25.003925907670713"/>
    <x v="2"/>
    <n v="8.26"/>
    <n v="6.14"/>
    <n v="11.282999999999999"/>
    <n v="737.31500000000005"/>
    <n v="3.5760000000000001"/>
    <n v="28.75"/>
    <n v="343.07399999999996"/>
    <n v="5245"/>
  </r>
  <r>
    <x v="1"/>
    <s v="-"/>
    <n v="31.995000000000001"/>
    <n v="24.998456640707591"/>
    <x v="2"/>
    <m/>
    <m/>
    <n v="13.974"/>
    <n v="585.63699999999994"/>
    <m/>
    <m/>
    <m/>
    <m/>
  </r>
  <r>
    <x v="1"/>
    <s v="-"/>
    <n v="31.994"/>
    <n v="24.997675316855716"/>
    <x v="3"/>
    <m/>
    <m/>
    <n v="0.82199999999999995"/>
    <n v="84.308000000000007"/>
    <m/>
    <m/>
    <m/>
    <m/>
  </r>
  <r>
    <x v="1"/>
    <s v="-"/>
    <n v="32.009"/>
    <n v="25.009395174633827"/>
    <x v="3"/>
    <m/>
    <m/>
    <n v="0.57899999999999996"/>
    <n v="83.555000000000007"/>
    <m/>
    <m/>
    <m/>
    <m/>
  </r>
  <r>
    <x v="1"/>
    <s v="-"/>
    <n v="31.997"/>
    <n v="25.000019288411337"/>
    <x v="3"/>
    <m/>
    <m/>
    <n v="0.36"/>
    <n v="84.308000000000007"/>
    <m/>
    <m/>
    <m/>
    <m/>
  </r>
  <r>
    <x v="1"/>
    <s v="-"/>
    <n v="32.009"/>
    <n v="25.009395174633827"/>
    <x v="3"/>
    <n v="8.94"/>
    <n v="6.06"/>
    <n v="0.37"/>
    <n v="87.319000000000003"/>
    <n v="18.36"/>
    <n v="30.56"/>
    <n v="428.68"/>
    <n v="8225"/>
  </r>
  <r>
    <x v="1"/>
    <s v="-"/>
    <n v="32.000999999999998"/>
    <n v="25.003144583818834"/>
    <x v="3"/>
    <n v="8.65"/>
    <n v="6.02"/>
    <n v="0"/>
    <n v="61.348999999999997"/>
    <n v="18.21"/>
    <n v="30.28"/>
    <n v="459.71"/>
    <n v="7134.9999999999991"/>
  </r>
  <r>
    <x v="1"/>
    <s v="-"/>
    <n v="31.995000000000001"/>
    <n v="24.998456640707591"/>
    <x v="3"/>
    <m/>
    <m/>
    <n v="0.38600000000000001"/>
    <n v="86.941999999999993"/>
    <m/>
    <m/>
    <m/>
    <m/>
  </r>
  <r>
    <x v="2"/>
    <s v="+"/>
    <n v="31.995999999999999"/>
    <n v="24.999237964559462"/>
    <x v="0"/>
    <m/>
    <m/>
    <n v="450.59087999999997"/>
    <n v="4930.2280000000001"/>
    <m/>
    <m/>
    <m/>
    <m/>
  </r>
  <r>
    <x v="2"/>
    <s v="+"/>
    <n v="32.006999999999998"/>
    <n v="25.007832526930077"/>
    <x v="0"/>
    <m/>
    <m/>
    <n v="449.59447999999998"/>
    <n v="7157.6959999999999"/>
    <m/>
    <m/>
    <m/>
    <m/>
  </r>
  <r>
    <x v="2"/>
    <s v="+"/>
    <n v="31.991"/>
    <n v="24.995331345300094"/>
    <x v="0"/>
    <m/>
    <m/>
    <n v="440.85623999999996"/>
    <n v="4794.0389999999998"/>
    <m/>
    <m/>
    <m/>
    <m/>
  </r>
  <r>
    <x v="2"/>
    <s v="+"/>
    <n v="31.995999999999999"/>
    <n v="24.999237964559462"/>
    <x v="0"/>
    <n v="4.62"/>
    <n v="6.38"/>
    <n v="451.85799999999995"/>
    <n v="5931.9949999999999"/>
    <n v="5.6050000000000004"/>
    <n v="2.9835000000000003"/>
    <n v="6.5465000000000018"/>
    <n v="42.569999999999993"/>
  </r>
  <r>
    <x v="2"/>
    <s v="+"/>
    <n v="32.012"/>
    <n v="25.011739146189448"/>
    <x v="0"/>
    <n v="4.6399999999999997"/>
    <n v="6.48"/>
    <n v="441.09499999999997"/>
    <n v="4823.2879999999996"/>
    <n v="4.5279999999999996"/>
    <n v="2.7600000000000002"/>
    <n v="6.4520000000000026"/>
    <n v="46.5"/>
  </r>
  <r>
    <x v="2"/>
    <s v="+"/>
    <n v="32.005000000000003"/>
    <n v="25.006269879226334"/>
    <x v="0"/>
    <m/>
    <m/>
    <n v="456.56363999999996"/>
    <n v="5209.4610000000002"/>
    <m/>
    <m/>
    <m/>
    <m/>
  </r>
  <r>
    <x v="2"/>
    <s v="+"/>
    <n v="31.992000000000001"/>
    <n v="24.996112669151969"/>
    <x v="1"/>
    <m/>
    <m/>
    <n v="2.7170000000000001"/>
    <n v="11662.447"/>
    <m/>
    <m/>
    <m/>
    <m/>
  </r>
  <r>
    <x v="2"/>
    <s v="+"/>
    <n v="31.994"/>
    <n v="24.997675316855716"/>
    <x v="1"/>
    <m/>
    <m/>
    <n v="0.20699999999999999"/>
    <n v="12013.432000000001"/>
    <m/>
    <m/>
    <m/>
    <m/>
  </r>
  <r>
    <x v="2"/>
    <s v="+"/>
    <n v="32.006999999999998"/>
    <n v="25.007832526930077"/>
    <x v="1"/>
    <m/>
    <m/>
    <n v="0.14099999999999999"/>
    <n v="11013.036"/>
    <m/>
    <m/>
    <m/>
    <m/>
  </r>
  <r>
    <x v="2"/>
    <s v="+"/>
    <n v="32.002000000000002"/>
    <n v="25.003925907670713"/>
    <x v="1"/>
    <n v="6.61"/>
    <n v="5.64"/>
    <n v="7.1999999999999995E-2"/>
    <n v="11822.401"/>
    <n v="0.27615000000000001"/>
    <n v="10.004999999999999"/>
    <n v="17.959024672489086"/>
    <n v="303.5"/>
  </r>
  <r>
    <x v="2"/>
    <s v="+"/>
    <n v="31.998999999999999"/>
    <n v="25.001581936115088"/>
    <x v="1"/>
    <n v="6.66"/>
    <n v="5.64"/>
    <n v="0.13500000000000001"/>
    <n v="11451.308999999999"/>
    <n v="0.21095"/>
    <n v="10.004999999999999"/>
    <n v="18.613744323144108"/>
    <n v="259.89999999999998"/>
  </r>
  <r>
    <x v="2"/>
    <s v="+"/>
    <n v="31.998999999999999"/>
    <n v="25.001581936115088"/>
    <x v="1"/>
    <m/>
    <m/>
    <n v="5.3999999999999999E-2"/>
    <n v="11620.859"/>
    <m/>
    <m/>
    <m/>
    <m/>
  </r>
  <r>
    <x v="2"/>
    <s v="+"/>
    <n v="31.995000000000001"/>
    <n v="24.998456640707591"/>
    <x v="2"/>
    <m/>
    <m/>
    <n v="2.1000000000000001E-2"/>
    <n v="1670.83"/>
    <m/>
    <m/>
    <m/>
    <m/>
  </r>
  <r>
    <x v="2"/>
    <s v="+"/>
    <n v="31.998000000000001"/>
    <n v="25.000800612263212"/>
    <x v="2"/>
    <m/>
    <m/>
    <n v="0"/>
    <n v="2481.1089999999999"/>
    <m/>
    <m/>
    <m/>
    <m/>
  </r>
  <r>
    <x v="2"/>
    <s v="+"/>
    <n v="31.995999999999999"/>
    <n v="24.999237964559462"/>
    <x v="2"/>
    <m/>
    <m/>
    <n v="0.68700000000000006"/>
    <n v="5808.1450000000004"/>
    <m/>
    <m/>
    <m/>
    <m/>
  </r>
  <r>
    <x v="2"/>
    <s v="+"/>
    <n v="31.995999999999999"/>
    <n v="24.999237964559462"/>
    <x v="2"/>
    <n v="8.19"/>
    <n v="6.2"/>
    <n v="0"/>
    <n v="1918.0730000000001"/>
    <n v="3.4820000000000002"/>
    <n v="31.28"/>
    <n v="330.738"/>
    <n v="4796"/>
  </r>
  <r>
    <x v="2"/>
    <s v="+"/>
    <n v="32.006999999999998"/>
    <n v="25.007832526930077"/>
    <x v="2"/>
    <n v="8.32"/>
    <n v="6.34"/>
    <n v="0"/>
    <n v="2434.0369999999998"/>
    <n v="4.2779999999999996"/>
    <n v="35.58"/>
    <n v="334.04199999999997"/>
    <n v="4474"/>
  </r>
  <r>
    <x v="2"/>
    <s v="+"/>
    <n v="31.992000000000001"/>
    <n v="24.996112669151969"/>
    <x v="2"/>
    <m/>
    <m/>
    <n v="0"/>
    <n v="2126.0120000000002"/>
    <m/>
    <m/>
    <m/>
    <m/>
  </r>
  <r>
    <x v="2"/>
    <s v="+"/>
    <n v="32.005000000000003"/>
    <n v="25.006269879226334"/>
    <x v="3"/>
    <m/>
    <m/>
    <n v="0.60799999999999998"/>
    <n v="205.655"/>
    <m/>
    <m/>
    <m/>
    <m/>
  </r>
  <r>
    <x v="2"/>
    <s v="+"/>
    <n v="31.997"/>
    <n v="25.000019288411337"/>
    <x v="3"/>
    <m/>
    <m/>
    <n v="1.8919999999999999"/>
    <n v="260.49599999999998"/>
    <m/>
    <m/>
    <m/>
    <m/>
  </r>
  <r>
    <x v="2"/>
    <s v="+"/>
    <n v="31.995999999999999"/>
    <n v="24.999237964559462"/>
    <x v="3"/>
    <m/>
    <m/>
    <n v="0.435"/>
    <n v="138.47399999999999"/>
    <m/>
    <m/>
    <m/>
    <m/>
  </r>
  <r>
    <x v="2"/>
    <s v="+"/>
    <n v="31.995000000000001"/>
    <n v="24.998456640707591"/>
    <x v="3"/>
    <n v="8.76"/>
    <n v="6.2"/>
    <n v="0.72699999999999998"/>
    <n v="137.56"/>
    <n v="19.84"/>
    <n v="31.78"/>
    <n v="449.08"/>
    <n v="4256"/>
  </r>
  <r>
    <x v="2"/>
    <s v="+"/>
    <n v="32.006999999999998"/>
    <n v="25.007832526930077"/>
    <x v="3"/>
    <n v="8.74"/>
    <n v="6.1"/>
    <n v="0.42"/>
    <n v="164.98099999999999"/>
    <n v="19.79"/>
    <n v="35.020000000000003"/>
    <n v="520.19000000000005"/>
    <n v="5017"/>
  </r>
  <r>
    <x v="2"/>
    <s v="+"/>
    <n v="31.991"/>
    <n v="24.995331345300094"/>
    <x v="3"/>
    <m/>
    <m/>
    <n v="0.39200000000000002"/>
    <n v="103.741"/>
    <m/>
    <m/>
    <m/>
    <m/>
  </r>
  <r>
    <x v="2"/>
    <s v="-"/>
    <n v="31.995999999999999"/>
    <n v="24.999237964559462"/>
    <x v="0"/>
    <m/>
    <m/>
    <n v="441.19839999999999"/>
    <n v="4815.518"/>
    <m/>
    <m/>
    <m/>
    <m/>
  </r>
  <r>
    <x v="2"/>
    <s v="-"/>
    <n v="32.003"/>
    <n v="25.004707231522584"/>
    <x v="0"/>
    <m/>
    <m/>
    <n v="373.02199999999999"/>
    <n v="8502.2209999999995"/>
    <m/>
    <m/>
    <m/>
    <m/>
  </r>
  <r>
    <x v="2"/>
    <s v="-"/>
    <n v="31.994"/>
    <n v="24.997675316855716"/>
    <x v="0"/>
    <m/>
    <m/>
    <n v="414.18799999999999"/>
    <n v="5421.5140000000001"/>
    <m/>
    <m/>
    <m/>
    <m/>
  </r>
  <r>
    <x v="2"/>
    <s v="-"/>
    <n v="32.006"/>
    <n v="25.007051203078206"/>
    <x v="0"/>
    <n v="4.6399999999999997"/>
    <n v="6.4"/>
    <n v="432.666"/>
    <n v="4645.0529999999999"/>
    <n v="4.343"/>
    <n v="2.9085000000000001"/>
    <n v="6.8434999999999988"/>
    <n v="51.19"/>
  </r>
  <r>
    <x v="2"/>
    <s v="-"/>
    <n v="31.995000000000001"/>
    <n v="24.998456640707591"/>
    <x v="0"/>
    <n v="4.74"/>
    <n v="6.44"/>
    <n v="434.24900000000002"/>
    <n v="5796.72"/>
    <n v="4.2204999999999995"/>
    <n v="3.2309999999999999"/>
    <n v="4.6485000000000003"/>
    <n v="42.39"/>
  </r>
  <r>
    <x v="2"/>
    <s v="-"/>
    <n v="32.009"/>
    <n v="25.009395174633827"/>
    <x v="0"/>
    <m/>
    <m/>
    <n v="415.12400000000002"/>
    <n v="5449.3919999999998"/>
    <m/>
    <m/>
    <m/>
    <m/>
  </r>
  <r>
    <x v="2"/>
    <s v="-"/>
    <n v="31.998999999999999"/>
    <n v="25.001581936115088"/>
    <x v="1"/>
    <m/>
    <m/>
    <n v="2.5430000000000001"/>
    <n v="10680.789000000001"/>
    <m/>
    <m/>
    <m/>
    <m/>
  </r>
  <r>
    <x v="2"/>
    <s v="-"/>
    <n v="32"/>
    <n v="25.002363259966963"/>
    <x v="1"/>
    <m/>
    <m/>
    <n v="0.188"/>
    <n v="8850.0059999999994"/>
    <m/>
    <m/>
    <m/>
    <m/>
  </r>
  <r>
    <x v="2"/>
    <s v="-"/>
    <n v="32.012"/>
    <n v="25.011739146189448"/>
    <x v="1"/>
    <m/>
    <m/>
    <n v="0.14899999999999999"/>
    <n v="10569.735000000001"/>
    <m/>
    <m/>
    <m/>
    <m/>
  </r>
  <r>
    <x v="2"/>
    <s v="-"/>
    <n v="32.003999999999998"/>
    <n v="25.005488555374455"/>
    <x v="1"/>
    <n v="6.63"/>
    <n v="5.62"/>
    <n v="6.4000000000000001E-2"/>
    <n v="11282.215"/>
    <n v="0.2974"/>
    <n v="10.009999999999998"/>
    <n v="15.832337991266382"/>
    <n v="250.6"/>
  </r>
  <r>
    <x v="2"/>
    <s v="-"/>
    <n v="31.998999999999999"/>
    <n v="25.001581936115088"/>
    <x v="1"/>
    <n v="6.63"/>
    <n v="5.74"/>
    <n v="7.3999999999999996E-2"/>
    <n v="11098.954"/>
    <n v="0.19769999999999999"/>
    <n v="10.215"/>
    <n v="13.185553275109173"/>
    <n v="252"/>
  </r>
  <r>
    <x v="2"/>
    <s v="-"/>
    <n v="31.995000000000001"/>
    <n v="24.998456640707591"/>
    <x v="1"/>
    <m/>
    <m/>
    <n v="7.4999999999999997E-2"/>
    <n v="8601.85"/>
    <m/>
    <m/>
    <m/>
    <m/>
  </r>
  <r>
    <x v="2"/>
    <s v="-"/>
    <n v="32"/>
    <n v="25.002363259966963"/>
    <x v="2"/>
    <m/>
    <m/>
    <n v="0"/>
    <n v="2095.85"/>
    <m/>
    <m/>
    <m/>
    <m/>
  </r>
  <r>
    <x v="2"/>
    <s v="-"/>
    <n v="32.003"/>
    <n v="25.004707231522584"/>
    <x v="2"/>
    <m/>
    <m/>
    <n v="0"/>
    <n v="2078.4830000000002"/>
    <m/>
    <m/>
    <m/>
    <m/>
  </r>
  <r>
    <x v="2"/>
    <s v="-"/>
    <n v="32.009"/>
    <n v="25.009395174633827"/>
    <x v="2"/>
    <m/>
    <m/>
    <n v="0"/>
    <n v="2702.3020000000001"/>
    <m/>
    <m/>
    <m/>
    <m/>
  </r>
  <r>
    <x v="2"/>
    <s v="-"/>
    <n v="31.998000000000001"/>
    <n v="25.000800612263212"/>
    <x v="2"/>
    <n v="8.24"/>
    <n v="6.08"/>
    <n v="0"/>
    <n v="2098.1350000000002"/>
    <n v="4.7460000000000004"/>
    <n v="38.020000000000003"/>
    <n v="336.93400000000003"/>
    <n v="4509"/>
  </r>
  <r>
    <x v="2"/>
    <s v="-"/>
    <n v="32.006"/>
    <n v="25.007051203078206"/>
    <x v="2"/>
    <n v="8.2899999999999991"/>
    <n v="6.14"/>
    <n v="0"/>
    <n v="2263.1149999999998"/>
    <n v="4.117"/>
    <n v="36.92"/>
    <n v="360.26299999999998"/>
    <n v="4655"/>
  </r>
  <r>
    <x v="2"/>
    <s v="-"/>
    <n v="32.002000000000002"/>
    <n v="25.003925907670713"/>
    <x v="2"/>
    <m/>
    <m/>
    <n v="0"/>
    <n v="4325.6030000000001"/>
    <m/>
    <m/>
    <m/>
    <m/>
  </r>
  <r>
    <x v="2"/>
    <s v="-"/>
    <n v="31.994"/>
    <n v="24.997675316855716"/>
    <x v="3"/>
    <m/>
    <m/>
    <n v="0.54700000000000004"/>
    <n v="132.53299999999999"/>
    <m/>
    <m/>
    <m/>
    <m/>
  </r>
  <r>
    <x v="2"/>
    <s v="-"/>
    <n v="32.014000000000003"/>
    <n v="25.013301793893199"/>
    <x v="3"/>
    <m/>
    <m/>
    <n v="0.44900000000000001"/>
    <n v="107.854"/>
    <m/>
    <m/>
    <m/>
    <m/>
  </r>
  <r>
    <x v="2"/>
    <s v="-"/>
    <n v="31.997"/>
    <n v="25.000019288411337"/>
    <x v="3"/>
    <m/>
    <m/>
    <n v="0.54900000000000004"/>
    <n v="136.64599999999999"/>
    <m/>
    <m/>
    <m/>
    <m/>
  </r>
  <r>
    <x v="2"/>
    <s v="-"/>
    <n v="32.002000000000002"/>
    <n v="25.003925907670713"/>
    <x v="3"/>
    <n v="8.74"/>
    <n v="5.96"/>
    <n v="0.55800000000000005"/>
    <n v="149.899"/>
    <n v="17.88"/>
    <n v="30.619999999999997"/>
    <n v="590.6"/>
    <n v="6235"/>
  </r>
  <r>
    <x v="2"/>
    <s v="-"/>
    <n v="32"/>
    <n v="25.002363259966963"/>
    <x v="3"/>
    <n v="8.7899999999999991"/>
    <n v="6.08"/>
    <n v="0.96299999999999997"/>
    <n v="193.77199999999999"/>
    <n v="17.79"/>
    <n v="30.92"/>
    <n v="611.19000000000005"/>
    <n v="6425"/>
  </r>
  <r>
    <x v="2"/>
    <s v="-"/>
    <n v="31.992000000000001"/>
    <n v="24.996112669151969"/>
    <x v="3"/>
    <m/>
    <m/>
    <n v="0.877"/>
    <n v="119.28"/>
    <m/>
    <m/>
    <m/>
    <m/>
  </r>
  <r>
    <x v="3"/>
    <s v="+"/>
    <n v="31.995999999999999"/>
    <n v="24.999237964559462"/>
    <x v="0"/>
    <m/>
    <m/>
    <n v="564.7114499999999"/>
    <n v="3426.951"/>
    <m/>
    <m/>
    <m/>
    <m/>
  </r>
  <r>
    <x v="3"/>
    <s v="+"/>
    <n v="32.002000000000002"/>
    <n v="25.003925907670713"/>
    <x v="0"/>
    <m/>
    <m/>
    <n v="511.23924999999991"/>
    <n v="3327.9720000000002"/>
    <m/>
    <m/>
    <m/>
    <m/>
  </r>
  <r>
    <x v="3"/>
    <s v="+"/>
    <n v="32.000999999999998"/>
    <n v="25.003144583818834"/>
    <x v="0"/>
    <m/>
    <m/>
    <n v="599.93044999999995"/>
    <n v="5283.5230000000001"/>
    <m/>
    <m/>
    <m/>
    <m/>
  </r>
  <r>
    <x v="3"/>
    <s v="+"/>
    <n v="31.997"/>
    <n v="25.000019288411337"/>
    <x v="0"/>
    <n v="4.59"/>
    <n v="6.36"/>
    <n v="585.65424999999993"/>
    <n v="4223.0290000000005"/>
    <n v="0.90300000000000002"/>
    <n v="4.0179999999999998"/>
    <n v="7.0590000000000011"/>
    <n v="58.4"/>
  </r>
  <r>
    <x v="3"/>
    <s v="+"/>
    <n v="32.005000000000003"/>
    <n v="25.006269879226334"/>
    <x v="0"/>
    <n v="4.57"/>
    <n v="6.46"/>
    <n v="610.76059999999995"/>
    <n v="3677.2280000000001"/>
    <n v="0.93149999999999999"/>
    <n v="3.383"/>
    <n v="7.1305000000000014"/>
    <n v="54.95"/>
  </r>
  <r>
    <x v="3"/>
    <s v="+"/>
    <n v="31.995000000000001"/>
    <n v="24.998456640707591"/>
    <x v="0"/>
    <m/>
    <m/>
    <n v="672.98219999999992"/>
    <n v="5654.5540000000001"/>
    <m/>
    <m/>
    <m/>
    <m/>
  </r>
  <r>
    <x v="3"/>
    <s v="+"/>
    <n v="32.002000000000002"/>
    <n v="25.003925907670713"/>
    <x v="1"/>
    <m/>
    <m/>
    <n v="4.415"/>
    <n v="7927.9709999999995"/>
    <m/>
    <m/>
    <m/>
    <m/>
  </r>
  <r>
    <x v="3"/>
    <s v="+"/>
    <n v="31.997"/>
    <n v="25.000019288411337"/>
    <x v="1"/>
    <m/>
    <m/>
    <n v="0.24299999999999999"/>
    <n v="8228.02"/>
    <m/>
    <m/>
    <m/>
    <m/>
  </r>
  <r>
    <x v="3"/>
    <s v="+"/>
    <n v="32"/>
    <n v="25.002363259966963"/>
    <x v="1"/>
    <m/>
    <m/>
    <n v="0.13800000000000001"/>
    <n v="8095.1040000000003"/>
    <m/>
    <m/>
    <m/>
    <m/>
  </r>
  <r>
    <x v="3"/>
    <s v="+"/>
    <n v="31.995000000000001"/>
    <n v="24.998456640707591"/>
    <x v="1"/>
    <n v="6.61"/>
    <n v="5.6"/>
    <n v="0.126"/>
    <n v="8039.11"/>
    <n v="0.31519999999999998"/>
    <n v="12.125"/>
    <n v="19.865476855895192"/>
    <n v="277.3"/>
  </r>
  <r>
    <x v="3"/>
    <s v="+"/>
    <n v="32.003999999999998"/>
    <n v="25.005488555374455"/>
    <x v="1"/>
    <n v="6.67"/>
    <n v="5.7"/>
    <n v="0.104"/>
    <n v="8200.3060000000005"/>
    <n v="0.18004999999999999"/>
    <n v="12.04"/>
    <n v="17.814884497816593"/>
    <n v="274.20000000000005"/>
  </r>
  <r>
    <x v="3"/>
    <s v="+"/>
    <n v="31.997"/>
    <n v="25.000019288411337"/>
    <x v="1"/>
    <m/>
    <m/>
    <n v="7.6999999999999999E-2"/>
    <n v="8073.3289999999997"/>
    <m/>
    <m/>
    <m/>
    <m/>
  </r>
  <r>
    <x v="3"/>
    <s v="+"/>
    <n v="32.006"/>
    <n v="25.007051203078206"/>
    <x v="2"/>
    <m/>
    <m/>
    <n v="5.1999999999999998E-2"/>
    <n v="2563.002"/>
    <m/>
    <m/>
    <m/>
    <m/>
  </r>
  <r>
    <x v="3"/>
    <s v="+"/>
    <n v="31.997"/>
    <n v="25.000019288411337"/>
    <x v="2"/>
    <m/>
    <m/>
    <n v="4.9000000000000002E-2"/>
    <n v="2317.25"/>
    <m/>
    <m/>
    <m/>
    <m/>
  </r>
  <r>
    <x v="3"/>
    <s v="+"/>
    <n v="31.995000000000001"/>
    <n v="24.998456640707591"/>
    <x v="2"/>
    <m/>
    <m/>
    <n v="4.2999999999999997E-2"/>
    <n v="2379.7489999999998"/>
    <m/>
    <m/>
    <m/>
    <m/>
  </r>
  <r>
    <x v="3"/>
    <s v="+"/>
    <n v="31.994"/>
    <n v="24.997675316855716"/>
    <x v="2"/>
    <n v="8.36"/>
    <n v="6.3"/>
    <n v="5.3999999999999999E-2"/>
    <n v="2403.221"/>
    <n v="5.1920000000000002"/>
    <n v="42.29"/>
    <n v="400.11799999999999"/>
    <n v="4634"/>
  </r>
  <r>
    <x v="3"/>
    <s v="+"/>
    <n v="32.005000000000003"/>
    <n v="25.006269879226334"/>
    <x v="2"/>
    <n v="8.4499999999999993"/>
    <n v="6.24"/>
    <n v="0"/>
    <n v="2245.4189999999999"/>
    <n v="4.57"/>
    <n v="38.590000000000003"/>
    <n v="308.73999999999995"/>
    <n v="4525"/>
  </r>
  <r>
    <x v="3"/>
    <s v="+"/>
    <n v="32.000999999999998"/>
    <n v="25.003144583818834"/>
    <x v="2"/>
    <m/>
    <m/>
    <n v="6.3E-2"/>
    <n v="2359.1039999999998"/>
    <m/>
    <m/>
    <m/>
    <m/>
  </r>
  <r>
    <x v="3"/>
    <s v="+"/>
    <n v="32.01"/>
    <n v="25.010176498485698"/>
    <x v="3"/>
    <m/>
    <m/>
    <n v="0.64700000000000002"/>
    <n v="107.46299999999999"/>
    <m/>
    <m/>
    <m/>
    <m/>
  </r>
  <r>
    <x v="3"/>
    <s v="+"/>
    <n v="32.006"/>
    <n v="25.007051203078206"/>
    <x v="3"/>
    <m/>
    <m/>
    <n v="0.65300000000000002"/>
    <n v="158.65"/>
    <m/>
    <m/>
    <m/>
    <m/>
  </r>
  <r>
    <x v="3"/>
    <s v="+"/>
    <n v="32"/>
    <n v="25.002363259966963"/>
    <x v="3"/>
    <m/>
    <m/>
    <n v="1.5209999999999999"/>
    <n v="151.58000000000001"/>
    <m/>
    <m/>
    <m/>
    <m/>
  </r>
  <r>
    <x v="3"/>
    <s v="+"/>
    <n v="32.000999999999998"/>
    <n v="25.003144583818834"/>
    <x v="3"/>
    <n v="8.67"/>
    <n v="6.36"/>
    <n v="1.151"/>
    <n v="91.061000000000007"/>
    <n v="16.220000000000002"/>
    <n v="36.299999999999997"/>
    <n v="304.47999999999996"/>
    <n v="6051"/>
  </r>
  <r>
    <x v="3"/>
    <s v="+"/>
    <n v="31.99"/>
    <n v="24.994550021448219"/>
    <x v="3"/>
    <n v="8.76"/>
    <n v="6.12"/>
    <n v="1.0860000000000001"/>
    <n v="95.302999999999997"/>
    <n v="16.259999999999998"/>
    <n v="35.43"/>
    <n v="299.41000000000003"/>
    <n v="6286"/>
  </r>
  <r>
    <x v="3"/>
    <s v="+"/>
    <n v="32.006999999999998"/>
    <n v="25.007832526930077"/>
    <x v="3"/>
    <m/>
    <m/>
    <n v="1.004"/>
    <n v="105.767"/>
    <m/>
    <m/>
    <m/>
    <m/>
  </r>
  <r>
    <x v="3"/>
    <s v="-"/>
    <n v="32.006"/>
    <n v="25.007051203078206"/>
    <x v="0"/>
    <m/>
    <m/>
    <n v="544.66449999999998"/>
    <n v="3240.587"/>
    <m/>
    <m/>
    <m/>
    <m/>
  </r>
  <r>
    <x v="3"/>
    <s v="-"/>
    <n v="31.998999999999999"/>
    <n v="25.001581936115088"/>
    <x v="0"/>
    <m/>
    <m/>
    <n v="562.91769999999997"/>
    <n v="3371.5230000000001"/>
    <m/>
    <m/>
    <m/>
    <m/>
  </r>
  <r>
    <x v="3"/>
    <s v="-"/>
    <n v="31.995999999999999"/>
    <n v="24.999237964559462"/>
    <x v="0"/>
    <m/>
    <m/>
    <n v="570.7281999999999"/>
    <n v="3366.4319999999998"/>
    <m/>
    <m/>
    <m/>
    <m/>
  </r>
  <r>
    <x v="3"/>
    <s v="-"/>
    <n v="32"/>
    <n v="25.002363259966963"/>
    <x v="0"/>
    <n v="4.6100000000000003"/>
    <n v="6.36"/>
    <n v="3.0954999999999999"/>
    <n v="2844.386"/>
    <n v="1.1865000000000001"/>
    <n v="3.532"/>
    <n v="7.7115000000000009"/>
    <n v="55.29"/>
  </r>
  <r>
    <x v="3"/>
    <s v="-"/>
    <n v="32"/>
    <n v="25.002363259966963"/>
    <x v="0"/>
    <n v="4.58"/>
    <n v="6.42"/>
    <n v="555.19330000000002"/>
    <n v="3150.94"/>
    <n v="0.54300000000000004"/>
    <n v="3.4449999999999998"/>
    <n v="7.4769999999999994"/>
    <n v="51.989999999999995"/>
  </r>
  <r>
    <x v="3"/>
    <s v="-"/>
    <n v="32.003999999999998"/>
    <n v="25.005488555374455"/>
    <x v="0"/>
    <m/>
    <m/>
    <n v="616.50675000000001"/>
    <n v="4120.09"/>
    <m/>
    <m/>
    <m/>
    <m/>
  </r>
  <r>
    <x v="3"/>
    <s v="-"/>
    <n v="32.012999999999998"/>
    <n v="25.01252047004132"/>
    <x v="1"/>
    <m/>
    <m/>
    <n v="2.8690000000000002"/>
    <n v="5589.5110000000004"/>
    <m/>
    <m/>
    <m/>
    <m/>
  </r>
  <r>
    <x v="3"/>
    <s v="-"/>
    <n v="31.992999999999999"/>
    <n v="24.996893993003841"/>
    <x v="1"/>
    <m/>
    <m/>
    <n v="386.86900000000003"/>
    <n v="11126.138000000001"/>
    <m/>
    <m/>
    <m/>
    <m/>
  </r>
  <r>
    <x v="3"/>
    <s v="-"/>
    <n v="32.000999999999998"/>
    <n v="25.003144583818834"/>
    <x v="1"/>
    <m/>
    <m/>
    <n v="2.0529999999999999"/>
    <n v="8166.6530000000002"/>
    <m/>
    <m/>
    <m/>
    <m/>
  </r>
  <r>
    <x v="3"/>
    <s v="-"/>
    <n v="31.995000000000001"/>
    <n v="24.998456640707591"/>
    <x v="1"/>
    <n v="6.63"/>
    <n v="5.66"/>
    <n v="0.33600000000000002"/>
    <n v="8063.4309999999996"/>
    <n v="0.29830000000000001"/>
    <n v="11.67"/>
    <n v="17.988031877729266"/>
    <n v="252.60000000000002"/>
  </r>
  <r>
    <x v="3"/>
    <s v="-"/>
    <n v="31.989000000000001"/>
    <n v="24.993768697596348"/>
    <x v="1"/>
    <n v="6.73"/>
    <n v="5.74"/>
    <n v="0.11899999999999999"/>
    <n v="7694.0969999999998"/>
    <n v="0.34675"/>
    <n v="11.719999999999999"/>
    <n v="16.457267467248908"/>
    <n v="255"/>
  </r>
  <r>
    <x v="3"/>
    <s v="-"/>
    <n v="32.008000000000003"/>
    <n v="25.008613850781956"/>
    <x v="1"/>
    <m/>
    <m/>
    <n v="9.9000000000000005E-2"/>
    <n v="10259.644"/>
    <m/>
    <m/>
    <m/>
    <m/>
  </r>
  <r>
    <x v="3"/>
    <s v="-"/>
    <n v="32.003"/>
    <n v="25.004707231522584"/>
    <x v="2"/>
    <m/>
    <m/>
    <n v="0.41799999999999998"/>
    <n v="2889.069"/>
    <m/>
    <m/>
    <m/>
    <m/>
  </r>
  <r>
    <x v="3"/>
    <s v="-"/>
    <n v="31.995000000000001"/>
    <n v="24.998456640707591"/>
    <x v="2"/>
    <m/>
    <m/>
    <n v="9.4E-2"/>
    <n v="2147.288"/>
    <m/>
    <m/>
    <m/>
    <m/>
  </r>
  <r>
    <x v="3"/>
    <s v="-"/>
    <n v="31.991"/>
    <n v="24.995331345300094"/>
    <x v="2"/>
    <m/>
    <m/>
    <n v="5.2999999999999999E-2"/>
    <n v="2440.5500000000002"/>
    <m/>
    <m/>
    <m/>
    <m/>
  </r>
  <r>
    <x v="3"/>
    <s v="-"/>
    <n v="32.015000000000001"/>
    <n v="25.01408311774507"/>
    <x v="2"/>
    <n v="8.3800000000000008"/>
    <n v="6.22"/>
    <n v="2E-3"/>
    <n v="2058.4899999999998"/>
    <n v="5.21"/>
    <n v="43.28"/>
    <n v="367.91"/>
    <n v="4780"/>
  </r>
  <r>
    <x v="3"/>
    <s v="-"/>
    <n v="32.008000000000003"/>
    <n v="25.008613850781956"/>
    <x v="2"/>
    <n v="8.25"/>
    <n v="6.24"/>
    <n v="1E-3"/>
    <n v="2284.7289999999998"/>
    <n v="5.0579999999999998"/>
    <n v="43.37"/>
    <n v="392.47199999999998"/>
    <n v="4231"/>
  </r>
  <r>
    <x v="3"/>
    <s v="-"/>
    <n v="32.009"/>
    <n v="25.009395174633827"/>
    <x v="2"/>
    <m/>
    <m/>
    <n v="6.4000000000000001E-2"/>
    <n v="2245.9850000000001"/>
    <m/>
    <m/>
    <m/>
    <m/>
  </r>
  <r>
    <x v="3"/>
    <s v="-"/>
    <n v="31.992999999999999"/>
    <n v="24.996893993003841"/>
    <x v="3"/>
    <m/>
    <m/>
    <n v="0.92100000000000004"/>
    <n v="105.48399999999999"/>
    <m/>
    <m/>
    <m/>
    <m/>
  </r>
  <r>
    <x v="3"/>
    <s v="-"/>
    <n v="32.006999999999998"/>
    <n v="25.007832526930077"/>
    <x v="3"/>
    <m/>
    <m/>
    <n v="0.73799999999999999"/>
    <n v="70.134"/>
    <m/>
    <m/>
    <m/>
    <m/>
  </r>
  <r>
    <x v="3"/>
    <s v="-"/>
    <n v="32.003999999999998"/>
    <n v="25.005488555374455"/>
    <x v="3"/>
    <m/>
    <m/>
    <n v="1.129"/>
    <n v="119.907"/>
    <m/>
    <m/>
    <m/>
    <m/>
  </r>
  <r>
    <x v="3"/>
    <s v="-"/>
    <n v="32.006"/>
    <n v="25.007051203078206"/>
    <x v="3"/>
    <n v="8.86"/>
    <n v="6.1"/>
    <n v="0.76500000000000001"/>
    <n v="77.486999999999995"/>
    <n v="16.37"/>
    <n v="34.5"/>
    <n v="631.83000000000004"/>
    <n v="4521"/>
  </r>
  <r>
    <x v="3"/>
    <s v="-"/>
    <n v="31.997"/>
    <n v="25.000019288411337"/>
    <x v="3"/>
    <n v="8.75"/>
    <n v="6"/>
    <n v="0.83499999999999996"/>
    <n v="102.09"/>
    <n v="16.919999999999998"/>
    <n v="34.46"/>
    <n v="615.32000000000005"/>
    <n v="5472"/>
  </r>
  <r>
    <x v="3"/>
    <s v="-"/>
    <n v="31.997"/>
    <n v="25.000019288411337"/>
    <x v="3"/>
    <m/>
    <m/>
    <n v="0.82899999999999996"/>
    <n v="99.828000000000003"/>
    <m/>
    <m/>
    <m/>
    <m/>
  </r>
  <r>
    <x v="4"/>
    <s v="+"/>
    <n v="31.995000000000001"/>
    <n v="24.998456640707591"/>
    <x v="0"/>
    <m/>
    <m/>
    <n v="650.55243000000007"/>
    <n v="3858.0990000000002"/>
    <m/>
    <m/>
    <m/>
    <m/>
  </r>
  <r>
    <x v="4"/>
    <s v="+"/>
    <n v="32.002000000000002"/>
    <n v="25.003925907670713"/>
    <x v="0"/>
    <m/>
    <m/>
    <n v="697.17340000000002"/>
    <n v="4048.558"/>
    <m/>
    <m/>
    <m/>
    <m/>
  </r>
  <r>
    <x v="4"/>
    <s v="+"/>
    <n v="32.003"/>
    <n v="25.004707231522584"/>
    <x v="0"/>
    <m/>
    <m/>
    <n v="670.0378300000001"/>
    <n v="3903.433"/>
    <m/>
    <m/>
    <m/>
    <m/>
  </r>
  <r>
    <x v="4"/>
    <s v="+"/>
    <n v="31.995999999999999"/>
    <n v="24.999237964559462"/>
    <x v="0"/>
    <n v="4.3899999999999997"/>
    <n v="6.32"/>
    <n v="720.38384000000008"/>
    <n v="4955.5169999999998"/>
    <n v="0.31015000000000004"/>
    <n v="4.4390000000000001"/>
    <n v="8.2808499999999992"/>
    <n v="63.81"/>
  </r>
  <r>
    <x v="4"/>
    <s v="+"/>
    <n v="32.002000000000002"/>
    <n v="25.003925907670713"/>
    <x v="0"/>
    <n v="4.43"/>
    <n v="6.4"/>
    <n v="657.97820000000002"/>
    <n v="3818.0169999999998"/>
    <n v="3.5130000000000002E-2"/>
    <n v="4.548"/>
    <n v="7.5368699999999995"/>
    <n v="57"/>
  </r>
  <r>
    <x v="4"/>
    <s v="+"/>
    <n v="31.998000000000001"/>
    <n v="25.000800612263212"/>
    <x v="0"/>
    <m/>
    <m/>
    <n v="631.40737000000001"/>
    <n v="3734.5360000000001"/>
    <m/>
    <m/>
    <m/>
    <m/>
  </r>
  <r>
    <x v="4"/>
    <s v="+"/>
    <n v="32.002000000000002"/>
    <n v="25.003925907670713"/>
    <x v="1"/>
    <m/>
    <m/>
    <n v="3.5369999999999999"/>
    <n v="10274.812"/>
    <m/>
    <m/>
    <m/>
    <m/>
  </r>
  <r>
    <x v="4"/>
    <s v="+"/>
    <n v="31.995999999999999"/>
    <n v="24.999237964559462"/>
    <x v="1"/>
    <m/>
    <m/>
    <n v="0.24399999999999999"/>
    <n v="10483.237999999999"/>
    <m/>
    <m/>
    <m/>
    <m/>
  </r>
  <r>
    <x v="4"/>
    <s v="+"/>
    <n v="31.998999999999999"/>
    <n v="25.001581936115088"/>
    <x v="1"/>
    <m/>
    <m/>
    <n v="369.56400000000002"/>
    <n v="20236.432000000001"/>
    <m/>
    <m/>
    <m/>
    <m/>
  </r>
  <r>
    <x v="4"/>
    <s v="+"/>
    <n v="31.994"/>
    <n v="24.997675316855716"/>
    <x v="1"/>
    <n v="6.7"/>
    <n v="5.74"/>
    <n v="1.99"/>
    <n v="9901.9110000000001"/>
    <n v="0.28594999999999998"/>
    <n v="13.81"/>
    <n v="20.16605873362446"/>
    <n v="303.8"/>
  </r>
  <r>
    <x v="4"/>
    <s v="+"/>
    <n v="31.991"/>
    <n v="24.995331345300094"/>
    <x v="1"/>
    <n v="6.74"/>
    <n v="5.86"/>
    <n v="0.22900000000000001"/>
    <n v="9862.1049999999996"/>
    <n v="0.25940000000000002"/>
    <n v="13.64"/>
    <n v="19.122434061135372"/>
    <n v="295.89999999999998"/>
  </r>
  <r>
    <x v="4"/>
    <s v="+"/>
    <n v="32.011000000000003"/>
    <n v="25.010957822337577"/>
    <x v="1"/>
    <m/>
    <m/>
    <n v="2.4620000000000002"/>
    <n v="8277.0689999999995"/>
    <m/>
    <m/>
    <m/>
    <m/>
  </r>
  <r>
    <x v="4"/>
    <s v="+"/>
    <n v="31.995999999999999"/>
    <n v="24.999237964559462"/>
    <x v="2"/>
    <m/>
    <m/>
    <n v="0.153"/>
    <n v="4399.6210000000001"/>
    <m/>
    <m/>
    <m/>
    <m/>
  </r>
  <r>
    <x v="4"/>
    <s v="+"/>
    <n v="32"/>
    <n v="25.002363259966963"/>
    <x v="2"/>
    <m/>
    <m/>
    <n v="9.2999999999999999E-2"/>
    <n v="3958.1660000000002"/>
    <m/>
    <m/>
    <m/>
    <m/>
  </r>
  <r>
    <x v="4"/>
    <s v="+"/>
    <n v="32.003"/>
    <n v="25.004707231522584"/>
    <x v="2"/>
    <m/>
    <m/>
    <n v="0.106"/>
    <n v="3924.7179999999998"/>
    <m/>
    <m/>
    <m/>
    <m/>
  </r>
  <r>
    <x v="4"/>
    <s v="+"/>
    <n v="31.995000000000001"/>
    <n v="24.998456640707591"/>
    <x v="2"/>
    <n v="8.42"/>
    <n v="6.18"/>
    <n v="5.8000000000000003E-2"/>
    <n v="4250.9030000000002"/>
    <n v="4.8979999999999997"/>
    <n v="45.77"/>
    <n v="352.33199999999999"/>
    <n v="4867"/>
  </r>
  <r>
    <x v="4"/>
    <s v="+"/>
    <n v="31.995999999999999"/>
    <n v="24.999237964559462"/>
    <x v="2"/>
    <n v="8.48"/>
    <n v="6.42"/>
    <n v="3.5999999999999997E-2"/>
    <n v="4392.4340000000002"/>
    <n v="5.258"/>
    <n v="49"/>
    <n v="313.34200000000004"/>
    <n v="4997"/>
  </r>
  <r>
    <x v="4"/>
    <s v="+"/>
    <n v="31.995000000000001"/>
    <n v="24.998456640707591"/>
    <x v="2"/>
    <m/>
    <m/>
    <n v="8.2000000000000003E-2"/>
    <n v="2426.2049999999999"/>
    <m/>
    <m/>
    <m/>
    <m/>
  </r>
  <r>
    <x v="4"/>
    <s v="+"/>
    <n v="32.008000000000003"/>
    <n v="25.008613850781956"/>
    <x v="3"/>
    <m/>
    <m/>
    <n v="2.0979999999999999"/>
    <n v="272.28100000000001"/>
    <m/>
    <m/>
    <m/>
    <m/>
  </r>
  <r>
    <x v="4"/>
    <s v="+"/>
    <n v="31.997"/>
    <n v="25.000019288411337"/>
    <x v="3"/>
    <m/>
    <m/>
    <n v="1.0329999999999999"/>
    <n v="131.85599999999999"/>
    <m/>
    <m/>
    <m/>
    <m/>
  </r>
  <r>
    <x v="4"/>
    <s v="+"/>
    <n v="32.006999999999998"/>
    <n v="25.007832526930077"/>
    <x v="3"/>
    <m/>
    <m/>
    <n v="2.9319999999999999"/>
    <n v="247.126"/>
    <m/>
    <m/>
    <m/>
    <m/>
  </r>
  <r>
    <x v="4"/>
    <s v="+"/>
    <n v="31.995999999999999"/>
    <n v="24.999237964559462"/>
    <x v="3"/>
    <n v="8.69"/>
    <n v="6.38"/>
    <n v="0.79"/>
    <n v="246.02099999999999"/>
    <n v="7.1499999999999995"/>
    <n v="51.11"/>
    <n v="575.94000000000005"/>
    <n v="6141"/>
  </r>
  <r>
    <x v="4"/>
    <s v="+"/>
    <n v="32.003"/>
    <n v="25.004707231522584"/>
    <x v="3"/>
    <n v="8.7899999999999991"/>
    <n v="6.32"/>
    <n v="5.5380000000000003"/>
    <n v="265.64699999999999"/>
    <n v="8.9139999999999997"/>
    <n v="50.55"/>
    <n v="587.63600000000008"/>
    <n v="6494"/>
  </r>
  <r>
    <x v="4"/>
    <s v="+"/>
    <n v="31.998999999999999"/>
    <n v="25.001581936115088"/>
    <x v="3"/>
    <m/>
    <m/>
    <n v="6.0999999999999999E-2"/>
    <n v="474.62599999999998"/>
    <m/>
    <m/>
    <m/>
    <m/>
  </r>
  <r>
    <x v="4"/>
    <s v="-"/>
    <n v="32.009"/>
    <n v="25.009395174633827"/>
    <x v="0"/>
    <m/>
    <m/>
    <n v="659.59948999999995"/>
    <n v="3965.9059999999999"/>
    <m/>
    <m/>
    <m/>
    <m/>
  </r>
  <r>
    <x v="4"/>
    <s v="-"/>
    <n v="32"/>
    <n v="25.002363259966963"/>
    <x v="0"/>
    <m/>
    <m/>
    <n v="539.54923000000008"/>
    <n v="4156.3639999999996"/>
    <m/>
    <m/>
    <m/>
    <m/>
  </r>
  <r>
    <x v="4"/>
    <s v="-"/>
    <n v="32.008000000000003"/>
    <n v="25.008613850781956"/>
    <x v="0"/>
    <m/>
    <m/>
    <n v="710.31015000000014"/>
    <n v="4610.5349999999999"/>
    <m/>
    <m/>
    <m/>
    <m/>
  </r>
  <r>
    <x v="4"/>
    <s v="-"/>
    <n v="31.997"/>
    <n v="25.000019288411337"/>
    <x v="0"/>
    <n v="4.6399999999999997"/>
    <n v="6.28"/>
    <n v="694.80411000000004"/>
    <n v="4144.7539999999999"/>
    <n v="0.32655000000000001"/>
    <n v="5.67"/>
    <n v="5.883449999999999"/>
    <n v="64"/>
  </r>
  <r>
    <x v="4"/>
    <s v="-"/>
    <n v="31.997"/>
    <n v="25.000019288411337"/>
    <x v="0"/>
    <n v="4.4800000000000004"/>
    <n v="6.46"/>
    <n v="714.15487000000007"/>
    <n v="4202.5280000000002"/>
    <n v="0.22055000000000002"/>
    <n v="5.1649999999999991"/>
    <n v="7.9694499999999993"/>
    <n v="66.740000000000009"/>
  </r>
  <r>
    <x v="4"/>
    <s v="-"/>
    <n v="31.998000000000001"/>
    <n v="25.000800612263212"/>
    <x v="0"/>
    <m/>
    <m/>
    <n v="688.72847999999999"/>
    <n v="4294.3019999999997"/>
    <m/>
    <m/>
    <m/>
    <m/>
  </r>
  <r>
    <x v="4"/>
    <s v="-"/>
    <n v="31.997"/>
    <n v="25.000019288411337"/>
    <x v="1"/>
    <m/>
    <m/>
    <n v="3.39"/>
    <n v="10314.894"/>
    <m/>
    <m/>
    <m/>
    <m/>
  </r>
  <r>
    <x v="4"/>
    <s v="-"/>
    <n v="31.998999999999999"/>
    <n v="25.001581936115088"/>
    <x v="1"/>
    <m/>
    <m/>
    <n v="0.22800000000000001"/>
    <n v="7011.8609999999999"/>
    <m/>
    <m/>
    <m/>
    <m/>
  </r>
  <r>
    <x v="4"/>
    <s v="-"/>
    <n v="32.01"/>
    <n v="25.010176498485698"/>
    <x v="1"/>
    <m/>
    <m/>
    <n v="0.20499999999999999"/>
    <n v="9710.3469999999998"/>
    <m/>
    <m/>
    <m/>
    <m/>
  </r>
  <r>
    <x v="4"/>
    <s v="-"/>
    <n v="32.003999999999998"/>
    <n v="25.005488555374455"/>
    <x v="1"/>
    <n v="6.73"/>
    <n v="5.7"/>
    <n v="0.13"/>
    <n v="10549.027"/>
    <n v="0.34470000000000001"/>
    <n v="14.66"/>
    <n v="23.955998689956338"/>
    <n v="289.20000000000005"/>
  </r>
  <r>
    <x v="4"/>
    <s v="-"/>
    <n v="31.995999999999999"/>
    <n v="24.999237964559462"/>
    <x v="1"/>
    <n v="6.73"/>
    <n v="5.64"/>
    <n v="0.36099999999999999"/>
    <n v="10285.868"/>
    <n v="0.23375000000000001"/>
    <n v="15.545"/>
    <n v="22.592429039301315"/>
    <n v="318.2"/>
  </r>
  <r>
    <x v="4"/>
    <s v="-"/>
    <n v="31.997"/>
    <n v="25.000019288411337"/>
    <x v="1"/>
    <m/>
    <m/>
    <n v="0.17499999999999999"/>
    <n v="8375.4779999999992"/>
    <m/>
    <m/>
    <m/>
    <m/>
  </r>
  <r>
    <x v="4"/>
    <s v="-"/>
    <n v="31.994"/>
    <n v="24.997675316855716"/>
    <x v="2"/>
    <m/>
    <m/>
    <n v="0.06"/>
    <n v="4745.1549999999997"/>
    <m/>
    <m/>
    <m/>
    <m/>
  </r>
  <r>
    <x v="4"/>
    <s v="-"/>
    <n v="31.995999999999999"/>
    <n v="24.999237964559462"/>
    <x v="2"/>
    <m/>
    <m/>
    <n v="2.306"/>
    <n v="2630.761"/>
    <m/>
    <m/>
    <m/>
    <m/>
  </r>
  <r>
    <x v="4"/>
    <s v="-"/>
    <n v="31.997"/>
    <n v="25.000019288411337"/>
    <x v="2"/>
    <m/>
    <m/>
    <n v="7.2999999999999995E-2"/>
    <n v="4603.8999999999996"/>
    <m/>
    <m/>
    <m/>
    <m/>
  </r>
  <r>
    <x v="4"/>
    <s v="-"/>
    <n v="32.003"/>
    <n v="25.004707231522584"/>
    <x v="2"/>
    <n v="8.35"/>
    <n v="6.7"/>
    <n v="4.4999999999999998E-2"/>
    <n v="5281.701"/>
    <n v="4.8570000000000002"/>
    <n v="44.19"/>
    <n v="363.25299999999999"/>
    <n v="5184"/>
  </r>
  <r>
    <x v="4"/>
    <s v="-"/>
    <n v="31.995000000000001"/>
    <n v="24.998456640707591"/>
    <x v="2"/>
    <n v="8.4"/>
    <n v="6.48"/>
    <n v="4.4999999999999998E-2"/>
    <n v="4888.0680000000002"/>
    <n v="4.2050000000000001"/>
    <n v="41.83"/>
    <n v="312.66500000000002"/>
    <n v="4885"/>
  </r>
  <r>
    <x v="4"/>
    <s v="-"/>
    <n v="32.000999999999998"/>
    <n v="25.003144583818834"/>
    <x v="2"/>
    <m/>
    <m/>
    <n v="4.8000000000000001E-2"/>
    <n v="2793.8530000000001"/>
    <m/>
    <m/>
    <m/>
    <m/>
  </r>
  <r>
    <x v="4"/>
    <s v="-"/>
    <n v="32.003"/>
    <n v="25.004707231522584"/>
    <x v="3"/>
    <m/>
    <m/>
    <n v="0.14099999999999999"/>
    <n v="344.98200000000003"/>
    <m/>
    <m/>
    <m/>
    <m/>
  </r>
  <r>
    <x v="4"/>
    <s v="-"/>
    <n v="32.01"/>
    <n v="25.010176498485698"/>
    <x v="3"/>
    <m/>
    <m/>
    <n v="2.157"/>
    <n v="281.40300000000002"/>
    <m/>
    <m/>
    <m/>
    <m/>
  </r>
  <r>
    <x v="4"/>
    <s v="-"/>
    <n v="31.998000000000001"/>
    <n v="25.000800612263212"/>
    <x v="3"/>
    <m/>
    <m/>
    <n v="0.06"/>
    <n v="566.67600000000004"/>
    <m/>
    <m/>
    <m/>
    <m/>
  </r>
  <r>
    <x v="4"/>
    <s v="-"/>
    <n v="32.006999999999998"/>
    <n v="25.007832526930077"/>
    <x v="3"/>
    <n v="8.7100000000000009"/>
    <n v="6.44"/>
    <n v="9.2999999999999999E-2"/>
    <n v="463.56900000000002"/>
    <n v="6.3260000000000005"/>
    <n v="50.87"/>
    <n v="591.10399999999993"/>
    <n v="6140"/>
  </r>
  <r>
    <x v="4"/>
    <s v="-"/>
    <n v="31.989000000000001"/>
    <n v="24.993768697596348"/>
    <x v="3"/>
    <n v="8.73"/>
    <n v="6.36"/>
    <n v="2.8000000000000001E-2"/>
    <n v="348.02199999999999"/>
    <n v="7.306"/>
    <n v="48.879999999999995"/>
    <n v="390.11400000000003"/>
    <n v="7198"/>
  </r>
  <r>
    <x v="4"/>
    <s v="-"/>
    <n v="31.995000000000001"/>
    <n v="24.998456640707591"/>
    <x v="3"/>
    <m/>
    <m/>
    <n v="1.6419999999999999"/>
    <n v="115.54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R1:BF7" firstHeaderRow="1" firstDataRow="3" firstDataCol="1"/>
  <pivotFields count="13">
    <pivotField axis="axisCol" showAll="0" defaultSubtotal="0">
      <items count="5">
        <item x="0"/>
        <item x="1"/>
        <item x="2"/>
        <item x="3"/>
        <item x="4"/>
      </items>
    </pivotField>
    <pivotField showAll="0" defaultSubtotal="0"/>
    <pivotField showAll="0" defaultSubtotal="0"/>
    <pivotField numFmtId="2" showAll="0" defaultSubtotal="0"/>
    <pivotField axis="axisRow" numFmtId="1" showAll="0" defaultSubtotal="0">
      <items count="4">
        <item x="0"/>
        <item x="1"/>
        <item x="2"/>
        <item x="3"/>
      </items>
    </pivotField>
    <pivotField dataField="1" showAll="0"/>
    <pivotField dataField="1" showAll="0" defaultSubtota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4"/>
  </rowFields>
  <rowItems count="4">
    <i>
      <x/>
    </i>
    <i>
      <x v="1"/>
    </i>
    <i>
      <x v="2"/>
    </i>
    <i>
      <x v="3"/>
    </i>
  </rowItems>
  <colFields count="2">
    <field x="-2"/>
    <field x="0"/>
  </colFields>
  <colItems count="40">
    <i>
      <x/>
      <x/>
    </i>
    <i r="1">
      <x v="1"/>
    </i>
    <i r="1">
      <x v="2"/>
    </i>
    <i r="1">
      <x v="3"/>
    </i>
    <i r="1">
      <x v="4"/>
    </i>
    <i i="1">
      <x v="1"/>
      <x/>
    </i>
    <i r="1" i="1">
      <x v="1"/>
    </i>
    <i r="1" i="1">
      <x v="2"/>
    </i>
    <i r="1" i="1">
      <x v="3"/>
    </i>
    <i r="1" i="1">
      <x v="4"/>
    </i>
    <i i="2">
      <x v="2"/>
      <x/>
    </i>
    <i r="1" i="2">
      <x v="1"/>
    </i>
    <i r="1" i="2">
      <x v="2"/>
    </i>
    <i r="1" i="2">
      <x v="3"/>
    </i>
    <i r="1" i="2">
      <x v="4"/>
    </i>
    <i i="3">
      <x v="3"/>
      <x/>
    </i>
    <i r="1" i="3">
      <x v="1"/>
    </i>
    <i r="1" i="3">
      <x v="2"/>
    </i>
    <i r="1" i="3">
      <x v="3"/>
    </i>
    <i r="1" i="3">
      <x v="4"/>
    </i>
    <i i="4">
      <x v="4"/>
      <x/>
    </i>
    <i r="1" i="4">
      <x v="1"/>
    </i>
    <i r="1" i="4">
      <x v="2"/>
    </i>
    <i r="1" i="4">
      <x v="3"/>
    </i>
    <i r="1" i="4">
      <x v="4"/>
    </i>
    <i i="5">
      <x v="5"/>
      <x/>
    </i>
    <i r="1" i="5">
      <x v="1"/>
    </i>
    <i r="1" i="5">
      <x v="2"/>
    </i>
    <i r="1" i="5">
      <x v="3"/>
    </i>
    <i r="1" i="5">
      <x v="4"/>
    </i>
    <i i="6">
      <x v="6"/>
      <x/>
    </i>
    <i r="1" i="6">
      <x v="1"/>
    </i>
    <i r="1" i="6">
      <x v="2"/>
    </i>
    <i r="1" i="6">
      <x v="3"/>
    </i>
    <i r="1" i="6">
      <x v="4"/>
    </i>
    <i i="7">
      <x v="7"/>
      <x/>
    </i>
    <i r="1" i="7">
      <x v="1"/>
    </i>
    <i r="1" i="7">
      <x v="2"/>
    </i>
    <i r="1" i="7">
      <x v="3"/>
    </i>
    <i r="1" i="7">
      <x v="4"/>
    </i>
  </colItems>
  <dataFields count="8">
    <dataField name="pH" fld="5" subtotal="average" baseField="0" baseItem="0"/>
    <dataField name="N2O evolved" fld="7" subtotal="average" baseField="0" baseItem="0"/>
    <dataField name="CO2 evolved" fld="8" subtotal="average" baseField="0" baseItem="0"/>
    <dataField name="NO3-" fld="9" subtotal="average" baseField="0" baseItem="0"/>
    <dataField name="NH4" fld="10" subtotal="average" baseField="0" baseItem="0"/>
    <dataField name="DON" fld="11" subtotal="average" baseField="0" baseItem="0"/>
    <dataField name="DOC" fld="12" subtotal="average" baseField="0" baseItem="0"/>
    <dataField name="EC" fld="6" subtotal="average" baseField="0" baseItem="0" numFmtId="2"/>
  </dataFields>
  <formats count="11">
    <format dxfId="23">
      <pivotArea type="all" dataOnly="0" outline="0" fieldPosition="0"/>
    </format>
    <format dxfId="22">
      <pivotArea collapsedLevelsAreSubtotals="1" fieldPosition="0">
        <references count="1">
          <reference field="4" count="1">
            <x v="1"/>
          </reference>
        </references>
      </pivotArea>
    </format>
    <format dxfId="21">
      <pivotArea collapsedLevelsAreSubtotals="1" fieldPosition="0">
        <references count="1">
          <reference field="4" count="1">
            <x v="2"/>
          </reference>
        </references>
      </pivotArea>
    </format>
    <format dxfId="20">
      <pivotArea collapsedLevelsAreSubtotals="1" fieldPosition="0">
        <references count="1">
          <reference field="4" count="1">
            <x v="3"/>
          </reference>
        </references>
      </pivotArea>
    </format>
    <format dxfId="19">
      <pivotArea field="4" type="button" dataOnly="0" labelOnly="1" outline="0" axis="axisRow" fieldPosition="0"/>
    </format>
    <format dxfId="18">
      <pivotArea field="-2" type="button" dataOnly="0" labelOnly="1" outline="0" axis="axisCol" fieldPosition="0"/>
    </format>
    <format dxfId="17">
      <pivotArea type="all" dataOnly="0" outline="0" fieldPosition="0"/>
    </format>
    <format dxfId="16">
      <pivotArea dataOnly="0" labelOnly="1" outline="0" fieldPosition="0">
        <references count="1">
          <reference field="4294967294" count="6">
            <x v="1"/>
            <x v="2"/>
            <x v="3"/>
            <x v="4"/>
            <x v="5"/>
            <x v="6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I1:N12" firstHeaderRow="1" firstDataRow="2" firstDataCol="1"/>
  <pivotFields count="7"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defaultSubtotal="0">
      <items count="2">
        <item x="0"/>
        <item x="1"/>
      </items>
    </pivotField>
    <pivotField axis="axisRow" showAll="0">
      <items count="5">
        <item x="0"/>
        <item x="1"/>
        <item x="2"/>
        <item x="3"/>
        <item t="default"/>
      </items>
    </pivotField>
    <pivotField numFmtId="2" showAll="0" defaultSubtotal="0"/>
    <pivotField dataField="1" numFmtId="2" showAll="0"/>
  </pivotFields>
  <rowFields count="2">
    <field x="3"/>
    <field x="4"/>
  </rowFields>
  <rowItems count="10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1">
    <dataField name="Average of Rate of N2O evolved" fld="6" subtotal="average" baseField="0" baseItem="0"/>
  </dataFields>
  <formats count="7">
    <format dxfId="12">
      <pivotArea collapsedLevelsAreSubtotals="1" fieldPosition="0">
        <references count="2">
          <reference field="3" count="1" selected="0">
            <x v="1"/>
          </reference>
          <reference field="4" count="0"/>
        </references>
      </pivotArea>
    </format>
    <format dxfId="11">
      <pivotArea collapsedLevelsAreSubtotals="1" fieldPosition="0">
        <references count="1">
          <reference field="3" count="1">
            <x v="0"/>
          </reference>
        </references>
      </pivotArea>
    </format>
    <format dxfId="10">
      <pivotArea collapsedLevelsAreSubtotals="1" fieldPosition="0">
        <references count="2">
          <reference field="3" count="1" selected="0">
            <x v="0"/>
          </reference>
          <reference field="4" count="0"/>
        </references>
      </pivotArea>
    </format>
    <format dxfId="9">
      <pivotArea type="origin" dataOnly="0" labelOnly="1" outline="0" fieldPosition="0"/>
    </format>
    <format dxfId="8">
      <pivotArea field="2" type="button" dataOnly="0" labelOnly="1" outline="0" axis="axisCol" fieldPosition="0"/>
    </format>
    <format dxfId="7">
      <pivotArea field="3" type="button" dataOnly="0" labelOnly="1" outline="0" axis="axisRow" fieldPosition="0"/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R1:BF7" firstHeaderRow="1" firstDataRow="3" firstDataCol="1"/>
  <pivotFields count="16">
    <pivotField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numFmtId="2" showAll="0"/>
    <pivotField axis="axisRow" numFmtId="1" showAll="0">
      <items count="51">
        <item x="0"/>
        <item m="1" x="40"/>
        <item m="1" x="15"/>
        <item m="1" x="27"/>
        <item m="1" x="5"/>
        <item m="1" x="48"/>
        <item m="1" x="11"/>
        <item m="1" x="23"/>
        <item m="1" x="35"/>
        <item m="1" x="16"/>
        <item m="1" x="36"/>
        <item m="1" x="12"/>
        <item m="1" x="30"/>
        <item m="1" x="44"/>
        <item m="1" x="37"/>
        <item m="1" x="49"/>
        <item m="1" x="7"/>
        <item m="1" x="42"/>
        <item m="1" x="39"/>
        <item m="1" x="32"/>
        <item m="1" x="17"/>
        <item m="1" x="28"/>
        <item m="1" x="19"/>
        <item m="1" x="14"/>
        <item m="1" x="8"/>
        <item m="1" x="18"/>
        <item m="1" x="10"/>
        <item m="1" x="24"/>
        <item m="1" x="38"/>
        <item m="1" x="34"/>
        <item m="1" x="25"/>
        <item m="1" x="31"/>
        <item m="1" x="26"/>
        <item m="1" x="4"/>
        <item m="1" x="33"/>
        <item m="1" x="41"/>
        <item m="1" x="6"/>
        <item m="1" x="47"/>
        <item m="1" x="45"/>
        <item m="1" x="20"/>
        <item m="1" x="21"/>
        <item m="1" x="9"/>
        <item m="1" x="22"/>
        <item m="1" x="29"/>
        <item m="1" x="43"/>
        <item m="1" x="46"/>
        <item m="1" x="13"/>
        <item x="1"/>
        <item x="2"/>
        <item x="3"/>
        <item t="default"/>
      </items>
    </pivotField>
    <pivotField dataField="1" showAll="0"/>
    <pivotField dataField="1" showAll="0">
      <items count="22">
        <item x="1"/>
        <item x="3"/>
        <item x="0"/>
        <item x="4"/>
        <item x="5"/>
        <item x="6"/>
        <item x="7"/>
        <item x="8"/>
        <item x="10"/>
        <item x="9"/>
        <item x="11"/>
        <item x="17"/>
        <item x="19"/>
        <item x="20"/>
        <item x="12"/>
        <item x="18"/>
        <item x="13"/>
        <item x="15"/>
        <item x="16"/>
        <item x="14"/>
        <item x="2"/>
        <item t="default"/>
      </items>
    </pivotField>
    <pivotField dataField="1" numFmtId="165" showAll="0"/>
    <pivotField dataField="1" numFmtId="165" showAll="0"/>
    <pivotField dataField="1" showAll="0"/>
    <pivotField dataField="1" showAll="0"/>
    <pivotField dataField="1" showAll="0"/>
    <pivotField dataField="1" showAll="0"/>
  </pivotFields>
  <rowFields count="1">
    <field x="7"/>
  </rowFields>
  <rowItems count="4">
    <i>
      <x/>
    </i>
    <i>
      <x v="47"/>
    </i>
    <i>
      <x v="48"/>
    </i>
    <i>
      <x v="49"/>
    </i>
  </rowItems>
  <colFields count="2">
    <field x="-2"/>
    <field x="3"/>
  </colFields>
  <colItems count="40">
    <i>
      <x/>
      <x/>
    </i>
    <i r="1">
      <x v="1"/>
    </i>
    <i r="1">
      <x v="2"/>
    </i>
    <i r="1">
      <x v="3"/>
    </i>
    <i r="1">
      <x v="4"/>
    </i>
    <i i="1">
      <x v="1"/>
      <x/>
    </i>
    <i r="1" i="1">
      <x v="1"/>
    </i>
    <i r="1" i="1">
      <x v="2"/>
    </i>
    <i r="1" i="1">
      <x v="3"/>
    </i>
    <i r="1" i="1">
      <x v="4"/>
    </i>
    <i i="2">
      <x v="2"/>
      <x/>
    </i>
    <i r="1" i="2">
      <x v="1"/>
    </i>
    <i r="1" i="2">
      <x v="2"/>
    </i>
    <i r="1" i="2">
      <x v="3"/>
    </i>
    <i r="1" i="2">
      <x v="4"/>
    </i>
    <i i="3">
      <x v="3"/>
      <x/>
    </i>
    <i r="1" i="3">
      <x v="1"/>
    </i>
    <i r="1" i="3">
      <x v="2"/>
    </i>
    <i r="1" i="3">
      <x v="3"/>
    </i>
    <i r="1" i="3">
      <x v="4"/>
    </i>
    <i i="4">
      <x v="4"/>
      <x/>
    </i>
    <i r="1" i="4">
      <x v="1"/>
    </i>
    <i r="1" i="4">
      <x v="2"/>
    </i>
    <i r="1" i="4">
      <x v="3"/>
    </i>
    <i r="1" i="4">
      <x v="4"/>
    </i>
    <i i="5">
      <x v="5"/>
      <x/>
    </i>
    <i r="1" i="5">
      <x v="1"/>
    </i>
    <i r="1" i="5">
      <x v="2"/>
    </i>
    <i r="1" i="5">
      <x v="3"/>
    </i>
    <i r="1" i="5">
      <x v="4"/>
    </i>
    <i i="6">
      <x v="6"/>
      <x/>
    </i>
    <i r="1" i="6">
      <x v="1"/>
    </i>
    <i r="1" i="6">
      <x v="2"/>
    </i>
    <i r="1" i="6">
      <x v="3"/>
    </i>
    <i r="1" i="6">
      <x v="4"/>
    </i>
    <i i="7">
      <x v="7"/>
      <x/>
    </i>
    <i r="1" i="7">
      <x v="1"/>
    </i>
    <i r="1" i="7">
      <x v="2"/>
    </i>
    <i r="1" i="7">
      <x v="3"/>
    </i>
    <i r="1" i="7">
      <x v="4"/>
    </i>
  </colItems>
  <dataFields count="8">
    <dataField name="pH" fld="8" subtotal="average" baseField="0" baseItem="0"/>
    <dataField name="N2O evolved" fld="10" subtotal="average" baseField="0" baseItem="0"/>
    <dataField name="CO2 evolved" fld="11" subtotal="average" baseField="0" baseItem="0"/>
    <dataField name="Average of NO3-" fld="12" subtotal="average" baseField="0" baseItem="0"/>
    <dataField name="Average of NH4" fld="13" subtotal="average" baseField="0" baseItem="0"/>
    <dataField name="Average of DON" fld="14" subtotal="average" baseField="0" baseItem="0"/>
    <dataField name="Average of DOC" fld="15" subtotal="average" baseField="0" baseItem="0" numFmtId="165"/>
    <dataField name="Average of EC" fld="9" subtotal="average" baseField="0" baseItem="0"/>
  </dataFields>
  <formats count="6">
    <format dxfId="5">
      <pivotArea type="all" dataOnly="0" outline="0" fieldPosition="0"/>
    </format>
    <format dxfId="4">
      <pivotArea outline="0" fieldPosition="0">
        <references count="1">
          <reference field="4294967294" count="1">
            <x v="6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6">
            <x v="1"/>
            <x v="2"/>
            <x v="3"/>
            <x v="4"/>
            <x v="5"/>
            <x v="6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7"/>
          </reference>
        </references>
      </pivotArea>
    </format>
    <format dxfId="0">
      <pivotArea field="-2" type="button" dataOnly="0" labelOnly="1" outline="0" axis="axisCol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7"/>
  <sheetViews>
    <sheetView zoomScaleNormal="100" workbookViewId="0">
      <pane ySplit="7" topLeftCell="A11" activePane="bottomLeft" state="frozen"/>
      <selection pane="bottomLeft" activeCell="A7" sqref="A7:C247"/>
    </sheetView>
  </sheetViews>
  <sheetFormatPr defaultRowHeight="12.75"/>
  <cols>
    <col min="1" max="2" width="11.42578125" style="108" bestFit="1" customWidth="1"/>
    <col min="3" max="3" width="7" style="108" bestFit="1" customWidth="1"/>
    <col min="4" max="4" width="9.42578125" style="108" bestFit="1" customWidth="1"/>
    <col min="5" max="5" width="8.85546875" style="108" bestFit="1" customWidth="1"/>
    <col min="6" max="6" width="10.85546875" style="108" bestFit="1" customWidth="1"/>
    <col min="7" max="7" width="5.42578125" style="108" bestFit="1" customWidth="1"/>
    <col min="8" max="8" width="9.140625" style="108" bestFit="1" customWidth="1"/>
    <col min="9" max="9" width="10.5703125" style="108" bestFit="1" customWidth="1"/>
    <col min="10" max="10" width="6" style="108" bestFit="1" customWidth="1"/>
    <col min="11" max="11" width="14" style="108" bestFit="1" customWidth="1"/>
    <col min="12" max="12" width="8.28515625" style="108" bestFit="1" customWidth="1"/>
    <col min="13" max="13" width="13.7109375" style="108" bestFit="1" customWidth="1"/>
    <col min="14" max="14" width="18.42578125" style="108" bestFit="1" customWidth="1"/>
    <col min="15" max="17" width="12.85546875" style="108" customWidth="1"/>
    <col min="18" max="16384" width="9.140625" style="108"/>
  </cols>
  <sheetData>
    <row r="1" spans="1:17" ht="39" thickBot="1">
      <c r="A1" s="105" t="s">
        <v>0</v>
      </c>
      <c r="B1" s="105" t="s">
        <v>1</v>
      </c>
      <c r="C1" s="106" t="s">
        <v>2</v>
      </c>
      <c r="D1" s="1" t="s">
        <v>3</v>
      </c>
      <c r="E1" s="1" t="s">
        <v>4</v>
      </c>
      <c r="F1" s="107" t="s">
        <v>5</v>
      </c>
      <c r="G1" s="107" t="s">
        <v>6</v>
      </c>
    </row>
    <row r="2" spans="1:17" ht="13.5" thickTop="1">
      <c r="A2" s="109">
        <v>14.214</v>
      </c>
      <c r="B2" s="109">
        <v>11.057</v>
      </c>
      <c r="C2" s="42">
        <f>A2/B2</f>
        <v>1.2855204847607851</v>
      </c>
      <c r="D2" s="6">
        <f>((A2-B2)/B2)*100</f>
        <v>28.5520484760785</v>
      </c>
      <c r="E2" s="6">
        <f>(D2/100*25)+25</f>
        <v>32.138012119019628</v>
      </c>
      <c r="F2" s="110">
        <f>E2/C2</f>
        <v>25</v>
      </c>
      <c r="G2" s="111">
        <f>E2-F2</f>
        <v>7.1380121190196277</v>
      </c>
    </row>
    <row r="3" spans="1:17">
      <c r="A3" s="109">
        <v>15.417</v>
      </c>
      <c r="B3" s="109">
        <v>12.099</v>
      </c>
      <c r="C3" s="42">
        <f>A3/B3</f>
        <v>1.2742375402925861</v>
      </c>
      <c r="D3" s="6">
        <f>((A3-B3)/B3)*100</f>
        <v>27.423754029258614</v>
      </c>
      <c r="E3" s="6">
        <f>(D3/100*25)+25</f>
        <v>31.855938507314654</v>
      </c>
      <c r="F3" s="110">
        <f>E3/C3</f>
        <v>25.000000000000004</v>
      </c>
      <c r="G3" s="111">
        <f>E3-F3</f>
        <v>6.8559385073146508</v>
      </c>
    </row>
    <row r="4" spans="1:17">
      <c r="A4" s="109">
        <v>13.717000000000001</v>
      </c>
      <c r="B4" s="109">
        <v>10.731</v>
      </c>
      <c r="C4" s="42">
        <f>A4/B4</f>
        <v>1.2782592489050415</v>
      </c>
      <c r="D4" s="6">
        <f>((A4-B4)/B4)*100</f>
        <v>27.825924890504155</v>
      </c>
      <c r="E4" s="6">
        <f>(D4/100*25)+25</f>
        <v>31.956481222626039</v>
      </c>
      <c r="F4" s="110">
        <f>E4/C4</f>
        <v>25</v>
      </c>
      <c r="G4" s="111">
        <f>E4-F4</f>
        <v>6.9564812226260386</v>
      </c>
    </row>
    <row r="5" spans="1:17">
      <c r="B5" s="109"/>
      <c r="C5" s="42">
        <f>AVERAGE(C2:C4)</f>
        <v>1.2793390913194711</v>
      </c>
      <c r="D5" s="6"/>
      <c r="E5" s="6">
        <f>AVERAGE(E2:E3)</f>
        <v>31.996975313167141</v>
      </c>
      <c r="F5" s="110"/>
      <c r="G5" s="111"/>
    </row>
    <row r="7" spans="1:17" ht="25.5">
      <c r="A7" s="9" t="s">
        <v>7</v>
      </c>
      <c r="B7" s="10" t="s">
        <v>8</v>
      </c>
      <c r="C7" s="11" t="s">
        <v>9</v>
      </c>
      <c r="D7" s="11" t="s">
        <v>27</v>
      </c>
      <c r="E7" s="11" t="s">
        <v>28</v>
      </c>
      <c r="F7" s="11" t="s">
        <v>10</v>
      </c>
      <c r="G7" s="11" t="s">
        <v>11</v>
      </c>
      <c r="H7" s="10" t="s">
        <v>12</v>
      </c>
      <c r="I7" s="10" t="s">
        <v>13</v>
      </c>
      <c r="J7" s="10" t="s">
        <v>14</v>
      </c>
      <c r="K7" s="12" t="s">
        <v>15</v>
      </c>
      <c r="L7" s="10" t="s">
        <v>41</v>
      </c>
      <c r="M7" s="10" t="s">
        <v>40</v>
      </c>
      <c r="N7" s="10" t="s">
        <v>112</v>
      </c>
      <c r="O7" s="15"/>
      <c r="P7" s="15"/>
      <c r="Q7" s="15"/>
    </row>
    <row r="8" spans="1:17">
      <c r="A8" s="14">
        <v>1</v>
      </c>
      <c r="B8" s="14" t="s">
        <v>22</v>
      </c>
      <c r="C8" s="15" t="s">
        <v>23</v>
      </c>
      <c r="D8" s="27">
        <v>16</v>
      </c>
      <c r="E8" s="27" t="s">
        <v>29</v>
      </c>
      <c r="F8" s="16">
        <v>32.000999999999998</v>
      </c>
      <c r="G8" s="17">
        <f>F8/AVERAGE($C$2:$C$3)</f>
        <v>25.003144583818834</v>
      </c>
      <c r="H8" s="15">
        <v>0</v>
      </c>
      <c r="I8" s="18">
        <v>10.3</v>
      </c>
      <c r="J8" s="18">
        <f>25-H8-I8- (AVERAGE($G$2:$G$3))</f>
        <v>7.70302468683286</v>
      </c>
      <c r="K8" s="19">
        <f t="shared" ref="K8:K26" si="0">H8*1/G8*100</f>
        <v>0</v>
      </c>
      <c r="L8" s="15">
        <v>27.184999999999999</v>
      </c>
      <c r="M8" s="15">
        <v>70.290000000000006</v>
      </c>
      <c r="N8" s="15">
        <v>46.95</v>
      </c>
      <c r="O8" s="15"/>
      <c r="P8" s="15"/>
      <c r="Q8" s="15"/>
    </row>
    <row r="9" spans="1:17">
      <c r="A9" s="14">
        <v>2</v>
      </c>
      <c r="B9" s="14" t="s">
        <v>22</v>
      </c>
      <c r="C9" s="15" t="s">
        <v>24</v>
      </c>
      <c r="D9" s="27">
        <v>16</v>
      </c>
      <c r="E9" s="27" t="s">
        <v>29</v>
      </c>
      <c r="F9" s="16">
        <v>32.003</v>
      </c>
      <c r="G9" s="17">
        <f t="shared" ref="G9:G72" si="1">F9/AVERAGE($C$2:$C$3)</f>
        <v>25.004707231522584</v>
      </c>
      <c r="H9" s="15">
        <v>0</v>
      </c>
      <c r="I9" s="18">
        <v>10.3</v>
      </c>
      <c r="J9" s="18">
        <f t="shared" ref="J9:J11" si="2">25-H9-I9- (AVERAGE($G$2:$G$3))</f>
        <v>7.70302468683286</v>
      </c>
      <c r="K9" s="19">
        <f t="shared" si="0"/>
        <v>0</v>
      </c>
      <c r="L9" s="15">
        <v>28.812999999999999</v>
      </c>
      <c r="M9" s="15">
        <v>71.02</v>
      </c>
      <c r="N9" s="15">
        <v>48.37</v>
      </c>
      <c r="O9" s="15"/>
      <c r="P9" s="15"/>
      <c r="Q9" s="15"/>
    </row>
    <row r="10" spans="1:17">
      <c r="A10" s="14">
        <v>3</v>
      </c>
      <c r="B10" s="14" t="s">
        <v>22</v>
      </c>
      <c r="C10" s="15" t="s">
        <v>25</v>
      </c>
      <c r="D10" s="27">
        <v>16</v>
      </c>
      <c r="E10" s="27" t="s">
        <v>29</v>
      </c>
      <c r="F10" s="16">
        <v>31.997</v>
      </c>
      <c r="G10" s="17">
        <f t="shared" si="1"/>
        <v>25.000019288411337</v>
      </c>
      <c r="H10" s="15">
        <v>0</v>
      </c>
      <c r="I10" s="18">
        <v>10.3</v>
      </c>
      <c r="J10" s="18">
        <f t="shared" si="2"/>
        <v>7.70302468683286</v>
      </c>
      <c r="K10" s="19">
        <f t="shared" si="0"/>
        <v>0</v>
      </c>
      <c r="L10" s="15">
        <v>28.681999999999999</v>
      </c>
      <c r="M10" s="108">
        <v>71.02</v>
      </c>
      <c r="N10" s="15">
        <v>47.53</v>
      </c>
      <c r="O10" s="15"/>
      <c r="P10" s="15"/>
      <c r="Q10" s="15"/>
    </row>
    <row r="11" spans="1:17">
      <c r="A11" s="14">
        <v>4</v>
      </c>
      <c r="B11" s="14" t="s">
        <v>22</v>
      </c>
      <c r="C11" s="15" t="s">
        <v>26</v>
      </c>
      <c r="D11" s="27">
        <v>16</v>
      </c>
      <c r="E11" s="27" t="s">
        <v>29</v>
      </c>
      <c r="F11" s="16">
        <v>31.997</v>
      </c>
      <c r="G11" s="17">
        <f t="shared" si="1"/>
        <v>25.000019288411337</v>
      </c>
      <c r="H11" s="15">
        <v>0</v>
      </c>
      <c r="I11" s="18">
        <v>10.3</v>
      </c>
      <c r="J11" s="18">
        <f t="shared" si="2"/>
        <v>7.70302468683286</v>
      </c>
      <c r="K11" s="19">
        <f t="shared" si="0"/>
        <v>0</v>
      </c>
      <c r="L11" s="15">
        <v>27.308</v>
      </c>
      <c r="M11" s="15">
        <v>64.81</v>
      </c>
      <c r="N11" s="15">
        <v>46.27</v>
      </c>
      <c r="O11" s="15"/>
      <c r="P11" s="15"/>
      <c r="Q11" s="15"/>
    </row>
    <row r="12" spans="1:17">
      <c r="A12" s="14">
        <v>5</v>
      </c>
      <c r="B12" s="14" t="s">
        <v>22</v>
      </c>
      <c r="C12" s="15" t="s">
        <v>31</v>
      </c>
      <c r="D12" s="27">
        <v>16</v>
      </c>
      <c r="E12" s="27" t="s">
        <v>29</v>
      </c>
      <c r="F12" s="16">
        <v>32.008000000000003</v>
      </c>
      <c r="G12" s="17">
        <f t="shared" si="1"/>
        <v>25.008613850781956</v>
      </c>
      <c r="H12" s="15">
        <v>0</v>
      </c>
      <c r="I12" s="18">
        <v>10.3</v>
      </c>
      <c r="J12" s="18">
        <f t="shared" ref="J12:J13" si="3">25-H12-I12- (AVERAGE($G$2:$G$3))</f>
        <v>7.70302468683286</v>
      </c>
      <c r="K12" s="19">
        <f t="shared" ref="K12:K13" si="4">H12*1/G12*100</f>
        <v>0</v>
      </c>
      <c r="L12" s="15">
        <v>27.221</v>
      </c>
      <c r="M12" s="15">
        <v>63.86</v>
      </c>
      <c r="N12" s="15">
        <v>45.69</v>
      </c>
      <c r="O12" s="15"/>
      <c r="P12" s="15"/>
      <c r="Q12" s="15"/>
    </row>
    <row r="13" spans="1:17">
      <c r="A13" s="14">
        <v>6</v>
      </c>
      <c r="B13" s="14" t="s">
        <v>22</v>
      </c>
      <c r="C13" s="15" t="s">
        <v>32</v>
      </c>
      <c r="D13" s="27">
        <v>16</v>
      </c>
      <c r="E13" s="27" t="s">
        <v>29</v>
      </c>
      <c r="F13" s="16">
        <v>31.997</v>
      </c>
      <c r="G13" s="17">
        <f t="shared" si="1"/>
        <v>25.000019288411337</v>
      </c>
      <c r="H13" s="15">
        <v>0</v>
      </c>
      <c r="I13" s="18">
        <v>10.3</v>
      </c>
      <c r="J13" s="18">
        <f t="shared" si="3"/>
        <v>7.70302468683286</v>
      </c>
      <c r="K13" s="19">
        <f t="shared" si="4"/>
        <v>0</v>
      </c>
      <c r="L13" s="15"/>
      <c r="M13" s="15"/>
      <c r="N13" s="15"/>
      <c r="O13" s="15"/>
      <c r="P13" s="15"/>
      <c r="Q13" s="15"/>
    </row>
    <row r="14" spans="1:17">
      <c r="A14" s="14">
        <v>7</v>
      </c>
      <c r="B14" s="14" t="s">
        <v>22</v>
      </c>
      <c r="C14" s="15" t="s">
        <v>23</v>
      </c>
      <c r="D14" s="27">
        <v>16</v>
      </c>
      <c r="E14" s="27" t="s">
        <v>29</v>
      </c>
      <c r="F14" s="16">
        <v>31.997</v>
      </c>
      <c r="G14" s="17">
        <f t="shared" si="1"/>
        <v>25.000019288411337</v>
      </c>
      <c r="H14" s="15">
        <v>1.5</v>
      </c>
      <c r="I14" s="18">
        <v>8.3000000000000007</v>
      </c>
      <c r="J14" s="18">
        <f>25-H14-I14- (AVERAGE($G$2:$G$3))</f>
        <v>8.20302468683286</v>
      </c>
      <c r="K14" s="19">
        <f t="shared" si="0"/>
        <v>5.9999953707848501</v>
      </c>
      <c r="L14" s="15">
        <v>27.591000000000001</v>
      </c>
      <c r="M14" s="15">
        <v>69.55</v>
      </c>
      <c r="N14" s="15">
        <v>45.91</v>
      </c>
      <c r="O14" s="15"/>
      <c r="P14" s="15"/>
      <c r="Q14" s="15"/>
    </row>
    <row r="15" spans="1:17">
      <c r="A15" s="14">
        <v>8</v>
      </c>
      <c r="B15" s="14" t="s">
        <v>22</v>
      </c>
      <c r="C15" s="15" t="s">
        <v>24</v>
      </c>
      <c r="D15" s="27">
        <v>16</v>
      </c>
      <c r="E15" s="27" t="s">
        <v>29</v>
      </c>
      <c r="F15" s="16">
        <v>32.003999999999998</v>
      </c>
      <c r="G15" s="17">
        <f t="shared" si="1"/>
        <v>25.005488555374455</v>
      </c>
      <c r="H15" s="15">
        <v>1.5</v>
      </c>
      <c r="I15" s="18">
        <v>8.3000000000000007</v>
      </c>
      <c r="J15" s="18">
        <f t="shared" ref="J15:J17" si="5">25-H15-I15- (AVERAGE($G$2:$G$3))</f>
        <v>8.20302468683286</v>
      </c>
      <c r="K15" s="19">
        <f t="shared" ref="K15:K17" si="6">H15*1/G15*100</f>
        <v>5.9986830358393597</v>
      </c>
      <c r="L15" s="15">
        <v>27.486000000000001</v>
      </c>
      <c r="M15" s="15">
        <v>69.17</v>
      </c>
      <c r="N15" s="15">
        <v>45.29</v>
      </c>
      <c r="O15" s="15"/>
      <c r="P15" s="15"/>
      <c r="Q15" s="15"/>
    </row>
    <row r="16" spans="1:17">
      <c r="A16" s="14">
        <v>9</v>
      </c>
      <c r="B16" s="14" t="s">
        <v>22</v>
      </c>
      <c r="C16" s="15" t="s">
        <v>25</v>
      </c>
      <c r="D16" s="27">
        <v>16</v>
      </c>
      <c r="E16" s="27" t="s">
        <v>29</v>
      </c>
      <c r="F16" s="16">
        <v>32.01</v>
      </c>
      <c r="G16" s="17">
        <f t="shared" si="1"/>
        <v>25.010176498485698</v>
      </c>
      <c r="H16" s="15">
        <v>1.5</v>
      </c>
      <c r="I16" s="18">
        <v>8.3000000000000007</v>
      </c>
      <c r="J16" s="18">
        <f t="shared" si="5"/>
        <v>8.20302468683286</v>
      </c>
      <c r="K16" s="19">
        <f t="shared" si="6"/>
        <v>5.997558634145669</v>
      </c>
      <c r="L16" s="15">
        <v>27.047000000000001</v>
      </c>
      <c r="M16" s="15">
        <v>67.97</v>
      </c>
      <c r="N16" s="15">
        <v>44.66</v>
      </c>
      <c r="O16" s="15"/>
      <c r="P16" s="15"/>
      <c r="Q16" s="15"/>
    </row>
    <row r="17" spans="1:17">
      <c r="A17" s="14">
        <v>10</v>
      </c>
      <c r="B17" s="14" t="s">
        <v>22</v>
      </c>
      <c r="C17" s="15" t="s">
        <v>26</v>
      </c>
      <c r="D17" s="27">
        <v>16</v>
      </c>
      <c r="E17" s="27" t="s">
        <v>29</v>
      </c>
      <c r="F17" s="16">
        <v>31.998999999999999</v>
      </c>
      <c r="G17" s="17">
        <f t="shared" si="1"/>
        <v>25.001581936115088</v>
      </c>
      <c r="H17" s="15">
        <v>1.5</v>
      </c>
      <c r="I17" s="18">
        <v>8.3000000000000007</v>
      </c>
      <c r="J17" s="18">
        <f t="shared" si="5"/>
        <v>8.20302468683286</v>
      </c>
      <c r="K17" s="19">
        <f t="shared" si="6"/>
        <v>5.9996203593550685</v>
      </c>
      <c r="L17" s="15">
        <v>27.061</v>
      </c>
      <c r="M17" s="15">
        <v>65.27</v>
      </c>
      <c r="N17" s="15">
        <v>46.79</v>
      </c>
      <c r="O17" s="15"/>
      <c r="P17" s="15"/>
      <c r="Q17" s="15"/>
    </row>
    <row r="18" spans="1:17">
      <c r="A18" s="14">
        <v>11</v>
      </c>
      <c r="B18" s="14" t="s">
        <v>22</v>
      </c>
      <c r="C18" s="15" t="s">
        <v>31</v>
      </c>
      <c r="D18" s="27">
        <v>16</v>
      </c>
      <c r="E18" s="27" t="s">
        <v>29</v>
      </c>
      <c r="F18" s="16">
        <v>32.003</v>
      </c>
      <c r="G18" s="17">
        <f t="shared" si="1"/>
        <v>25.004707231522584</v>
      </c>
      <c r="H18" s="15">
        <v>1.5</v>
      </c>
      <c r="I18" s="18">
        <v>8.3000000000000007</v>
      </c>
      <c r="J18" s="18">
        <f t="shared" ref="J18:J19" si="7">25-H18-I18- (AVERAGE($G$2:$G$3))</f>
        <v>8.20302468683286</v>
      </c>
      <c r="K18" s="19">
        <f t="shared" ref="K18:K19" si="8">H18*1/G18*100</f>
        <v>5.9988704771116099</v>
      </c>
      <c r="L18" s="15">
        <v>27.123999999999999</v>
      </c>
      <c r="M18" s="15">
        <v>63.38</v>
      </c>
      <c r="N18" s="15">
        <v>45.26</v>
      </c>
      <c r="O18" s="15"/>
      <c r="P18" s="15"/>
      <c r="Q18" s="15"/>
    </row>
    <row r="19" spans="1:17">
      <c r="A19" s="14">
        <v>12</v>
      </c>
      <c r="B19" s="14" t="s">
        <v>22</v>
      </c>
      <c r="C19" s="15" t="s">
        <v>32</v>
      </c>
      <c r="D19" s="27">
        <v>16</v>
      </c>
      <c r="E19" s="27" t="s">
        <v>29</v>
      </c>
      <c r="F19" s="16">
        <v>32.008000000000003</v>
      </c>
      <c r="G19" s="17">
        <f t="shared" si="1"/>
        <v>25.008613850781956</v>
      </c>
      <c r="H19" s="15">
        <v>1.5</v>
      </c>
      <c r="I19" s="18">
        <v>8.3000000000000007</v>
      </c>
      <c r="J19" s="18">
        <f t="shared" si="7"/>
        <v>8.20302468683286</v>
      </c>
      <c r="K19" s="19">
        <f t="shared" si="8"/>
        <v>5.9979333878718704</v>
      </c>
      <c r="L19" s="15"/>
      <c r="M19" s="15"/>
      <c r="N19" s="15"/>
      <c r="O19" s="15"/>
      <c r="P19" s="15"/>
      <c r="Q19" s="15"/>
    </row>
    <row r="20" spans="1:17">
      <c r="A20" s="14">
        <v>13</v>
      </c>
      <c r="B20" s="14" t="s">
        <v>22</v>
      </c>
      <c r="C20" s="15" t="s">
        <v>23</v>
      </c>
      <c r="D20" s="27">
        <v>16</v>
      </c>
      <c r="E20" s="27" t="s">
        <v>29</v>
      </c>
      <c r="F20" s="16">
        <v>32</v>
      </c>
      <c r="G20" s="17">
        <f t="shared" si="1"/>
        <v>25.002363259966963</v>
      </c>
      <c r="H20" s="15">
        <v>4</v>
      </c>
      <c r="I20" s="18">
        <v>2.9</v>
      </c>
      <c r="J20" s="18">
        <f>25-H20-I20- (AVERAGE($G$2:$G$3))</f>
        <v>11.103024686832862</v>
      </c>
      <c r="K20" s="19">
        <f t="shared" si="0"/>
        <v>15.998487656583571</v>
      </c>
      <c r="L20" s="15">
        <v>26.974</v>
      </c>
      <c r="M20" s="15">
        <v>67.39</v>
      </c>
      <c r="N20" s="15">
        <v>44.35</v>
      </c>
      <c r="O20" s="15"/>
      <c r="P20" s="15"/>
      <c r="Q20" s="15"/>
    </row>
    <row r="21" spans="1:17">
      <c r="A21" s="14">
        <v>14</v>
      </c>
      <c r="B21" s="14" t="s">
        <v>22</v>
      </c>
      <c r="C21" s="15" t="s">
        <v>24</v>
      </c>
      <c r="D21" s="27">
        <v>16</v>
      </c>
      <c r="E21" s="27" t="s">
        <v>29</v>
      </c>
      <c r="F21" s="16">
        <v>31.995000000000001</v>
      </c>
      <c r="G21" s="17">
        <f t="shared" si="1"/>
        <v>24.998456640707591</v>
      </c>
      <c r="H21" s="15">
        <v>4</v>
      </c>
      <c r="I21" s="18">
        <v>2.9</v>
      </c>
      <c r="J21" s="18">
        <f t="shared" ref="J21:J23" si="9">25-H21-I21- (AVERAGE($G$2:$G$3))</f>
        <v>11.103024686832862</v>
      </c>
      <c r="K21" s="19">
        <f t="shared" ref="K21:K23" si="10">H21*1/G21*100</f>
        <v>16.000987810929029</v>
      </c>
      <c r="L21" s="15">
        <v>27.597000000000001</v>
      </c>
      <c r="M21" s="15">
        <v>68.31</v>
      </c>
      <c r="N21" s="15">
        <v>44.9</v>
      </c>
      <c r="O21" s="15"/>
      <c r="P21" s="15"/>
      <c r="Q21" s="15"/>
    </row>
    <row r="22" spans="1:17">
      <c r="A22" s="14">
        <v>15</v>
      </c>
      <c r="B22" s="14" t="s">
        <v>22</v>
      </c>
      <c r="C22" s="15" t="s">
        <v>25</v>
      </c>
      <c r="D22" s="27">
        <v>16</v>
      </c>
      <c r="E22" s="27" t="s">
        <v>29</v>
      </c>
      <c r="F22" s="16">
        <v>32.000999999999998</v>
      </c>
      <c r="G22" s="17">
        <f t="shared" si="1"/>
        <v>25.003144583818834</v>
      </c>
      <c r="H22" s="15">
        <v>4</v>
      </c>
      <c r="I22" s="18">
        <v>2.9</v>
      </c>
      <c r="J22" s="18">
        <f t="shared" si="9"/>
        <v>11.103024686832862</v>
      </c>
      <c r="K22" s="19">
        <f t="shared" si="10"/>
        <v>15.997987719467337</v>
      </c>
      <c r="L22" s="15">
        <v>27.757000000000001</v>
      </c>
      <c r="M22" s="15">
        <v>68.37</v>
      </c>
      <c r="N22" s="15">
        <v>44.43</v>
      </c>
      <c r="O22" s="15"/>
      <c r="P22" s="15"/>
      <c r="Q22" s="15"/>
    </row>
    <row r="23" spans="1:17">
      <c r="A23" s="14">
        <v>16</v>
      </c>
      <c r="B23" s="14" t="s">
        <v>22</v>
      </c>
      <c r="C23" s="15" t="s">
        <v>26</v>
      </c>
      <c r="D23" s="27">
        <v>16</v>
      </c>
      <c r="E23" s="27" t="s">
        <v>29</v>
      </c>
      <c r="F23" s="16">
        <v>31.997</v>
      </c>
      <c r="G23" s="17">
        <f t="shared" si="1"/>
        <v>25.000019288411337</v>
      </c>
      <c r="H23" s="15">
        <v>4</v>
      </c>
      <c r="I23" s="18">
        <v>2.9</v>
      </c>
      <c r="J23" s="18">
        <f t="shared" si="9"/>
        <v>11.103024686832862</v>
      </c>
      <c r="K23" s="19">
        <f t="shared" si="10"/>
        <v>15.999987655426267</v>
      </c>
      <c r="L23" s="15">
        <v>27.015999999999998</v>
      </c>
      <c r="M23" s="15">
        <v>63.18</v>
      </c>
      <c r="N23" s="15">
        <v>44.88</v>
      </c>
      <c r="O23" s="15"/>
      <c r="P23" s="15"/>
      <c r="Q23" s="15"/>
    </row>
    <row r="24" spans="1:17">
      <c r="A24" s="14">
        <v>17</v>
      </c>
      <c r="B24" s="14" t="s">
        <v>22</v>
      </c>
      <c r="C24" s="15" t="s">
        <v>31</v>
      </c>
      <c r="D24" s="27">
        <v>16</v>
      </c>
      <c r="E24" s="27" t="s">
        <v>29</v>
      </c>
      <c r="F24" s="16">
        <v>31.995000000000001</v>
      </c>
      <c r="G24" s="17">
        <f t="shared" si="1"/>
        <v>24.998456640707591</v>
      </c>
      <c r="H24" s="15">
        <v>4</v>
      </c>
      <c r="I24" s="18">
        <v>2.9</v>
      </c>
      <c r="J24" s="18">
        <f t="shared" ref="J24:J25" si="11">25-H24-I24- (AVERAGE($G$2:$G$3))</f>
        <v>11.103024686832862</v>
      </c>
      <c r="K24" s="19">
        <f t="shared" ref="K24:K25" si="12">H24*1/G24*100</f>
        <v>16.000987810929029</v>
      </c>
      <c r="L24" s="15">
        <v>27.789000000000001</v>
      </c>
      <c r="M24" s="15">
        <v>64.290000000000006</v>
      </c>
      <c r="N24" s="15">
        <v>45.92</v>
      </c>
      <c r="O24" s="15"/>
      <c r="P24" s="15"/>
      <c r="Q24" s="15"/>
    </row>
    <row r="25" spans="1:17">
      <c r="A25" s="14">
        <v>18</v>
      </c>
      <c r="B25" s="14" t="s">
        <v>22</v>
      </c>
      <c r="C25" s="15" t="s">
        <v>32</v>
      </c>
      <c r="D25" s="27">
        <v>16</v>
      </c>
      <c r="E25" s="27" t="s">
        <v>29</v>
      </c>
      <c r="F25" s="16">
        <v>32</v>
      </c>
      <c r="G25" s="17">
        <f t="shared" si="1"/>
        <v>25.002363259966963</v>
      </c>
      <c r="H25" s="15">
        <v>4</v>
      </c>
      <c r="I25" s="18">
        <v>2.9</v>
      </c>
      <c r="J25" s="18">
        <f t="shared" si="11"/>
        <v>11.103024686832862</v>
      </c>
      <c r="K25" s="19">
        <f t="shared" si="12"/>
        <v>15.998487656583571</v>
      </c>
      <c r="L25" s="15"/>
      <c r="M25" s="15"/>
      <c r="N25" s="15"/>
      <c r="O25" s="15"/>
      <c r="P25" s="15"/>
      <c r="Q25" s="15"/>
    </row>
    <row r="26" spans="1:17">
      <c r="A26" s="14">
        <v>19</v>
      </c>
      <c r="B26" s="14" t="s">
        <v>22</v>
      </c>
      <c r="C26" s="15" t="s">
        <v>23</v>
      </c>
      <c r="D26" s="27">
        <v>16</v>
      </c>
      <c r="E26" s="27" t="s">
        <v>29</v>
      </c>
      <c r="F26" s="16">
        <v>32.003999999999998</v>
      </c>
      <c r="G26" s="17">
        <f t="shared" si="1"/>
        <v>25.005488555374455</v>
      </c>
      <c r="H26" s="15">
        <v>5</v>
      </c>
      <c r="I26" s="18">
        <f t="shared" ref="I26:I29" si="13">((4.24-0.1641)*2.07)*($H$26-H26)/$H$26</f>
        <v>0</v>
      </c>
      <c r="J26" s="18">
        <f>25-H26-I26- (AVERAGE($G$2:$G$3))</f>
        <v>13.003024686832861</v>
      </c>
      <c r="K26" s="19">
        <f t="shared" si="0"/>
        <v>19.995610119464533</v>
      </c>
      <c r="L26" s="15">
        <v>27.927</v>
      </c>
      <c r="M26" s="15">
        <v>60.84</v>
      </c>
      <c r="N26" s="15">
        <v>40.17</v>
      </c>
      <c r="O26" s="15"/>
      <c r="P26" s="15"/>
      <c r="Q26" s="15"/>
    </row>
    <row r="27" spans="1:17">
      <c r="A27" s="14">
        <v>20</v>
      </c>
      <c r="B27" s="14" t="s">
        <v>22</v>
      </c>
      <c r="C27" s="15" t="s">
        <v>24</v>
      </c>
      <c r="D27" s="27">
        <v>16</v>
      </c>
      <c r="E27" s="27" t="s">
        <v>29</v>
      </c>
      <c r="F27" s="16">
        <v>32.002000000000002</v>
      </c>
      <c r="G27" s="17">
        <f t="shared" si="1"/>
        <v>25.003925907670713</v>
      </c>
      <c r="H27" s="15">
        <v>5</v>
      </c>
      <c r="I27" s="18">
        <f t="shared" si="13"/>
        <v>0</v>
      </c>
      <c r="J27" s="18">
        <f t="shared" ref="J27:J29" si="14">25-H27-I27- (AVERAGE($G$2:$G$3))</f>
        <v>13.003024686832861</v>
      </c>
      <c r="K27" s="19">
        <f t="shared" ref="K27:K29" si="15">H27*1/G27*100</f>
        <v>19.996859766994024</v>
      </c>
      <c r="L27" s="15">
        <v>27.54</v>
      </c>
      <c r="M27" s="15">
        <v>62.77</v>
      </c>
      <c r="N27" s="15">
        <v>42.09</v>
      </c>
      <c r="O27" s="15"/>
      <c r="P27" s="15"/>
      <c r="Q27" s="15"/>
    </row>
    <row r="28" spans="1:17">
      <c r="A28" s="14">
        <v>21</v>
      </c>
      <c r="B28" s="14" t="s">
        <v>22</v>
      </c>
      <c r="C28" s="15" t="s">
        <v>25</v>
      </c>
      <c r="D28" s="27">
        <v>16</v>
      </c>
      <c r="E28" s="27" t="s">
        <v>29</v>
      </c>
      <c r="F28" s="16">
        <v>31.995000000000001</v>
      </c>
      <c r="G28" s="17">
        <f t="shared" si="1"/>
        <v>24.998456640707591</v>
      </c>
      <c r="H28" s="15">
        <v>5</v>
      </c>
      <c r="I28" s="18">
        <f t="shared" si="13"/>
        <v>0</v>
      </c>
      <c r="J28" s="18">
        <f t="shared" si="14"/>
        <v>13.003024686832861</v>
      </c>
      <c r="K28" s="19">
        <f t="shared" si="15"/>
        <v>20.001234763661284</v>
      </c>
      <c r="L28" s="15">
        <v>27.739000000000001</v>
      </c>
      <c r="M28" s="15">
        <v>64.510000000000005</v>
      </c>
      <c r="N28" s="15">
        <v>42.79</v>
      </c>
      <c r="O28" s="15"/>
      <c r="P28" s="15"/>
      <c r="Q28" s="15"/>
    </row>
    <row r="29" spans="1:17">
      <c r="A29" s="14">
        <v>22</v>
      </c>
      <c r="B29" s="14" t="s">
        <v>22</v>
      </c>
      <c r="C29" s="15" t="s">
        <v>26</v>
      </c>
      <c r="D29" s="27">
        <v>16</v>
      </c>
      <c r="E29" s="27" t="s">
        <v>29</v>
      </c>
      <c r="F29" s="16">
        <v>32.005000000000003</v>
      </c>
      <c r="G29" s="17">
        <f t="shared" si="1"/>
        <v>25.006269879226334</v>
      </c>
      <c r="H29" s="15">
        <v>5</v>
      </c>
      <c r="I29" s="18">
        <f t="shared" si="13"/>
        <v>0</v>
      </c>
      <c r="J29" s="18">
        <f t="shared" si="14"/>
        <v>13.003024686832861</v>
      </c>
      <c r="K29" s="19">
        <f t="shared" si="15"/>
        <v>19.994985354267858</v>
      </c>
      <c r="L29" s="15">
        <v>27.65</v>
      </c>
      <c r="M29" s="15">
        <v>65.239999999999995</v>
      </c>
      <c r="N29" s="15">
        <v>46.55</v>
      </c>
      <c r="O29" s="15"/>
      <c r="P29" s="15"/>
      <c r="Q29" s="15"/>
    </row>
    <row r="30" spans="1:17">
      <c r="A30" s="14">
        <v>23</v>
      </c>
      <c r="B30" s="14" t="s">
        <v>22</v>
      </c>
      <c r="C30" s="15" t="s">
        <v>31</v>
      </c>
      <c r="D30" s="27">
        <v>16</v>
      </c>
      <c r="E30" s="27" t="s">
        <v>29</v>
      </c>
      <c r="F30" s="16">
        <v>31.992000000000001</v>
      </c>
      <c r="G30" s="17">
        <f t="shared" si="1"/>
        <v>24.996112669151969</v>
      </c>
      <c r="H30" s="15">
        <v>5</v>
      </c>
      <c r="I30" s="18">
        <f t="shared" ref="I30:I31" si="16">((4.24-0.1641)*2.07)*($H$26-H30)/$H$26</f>
        <v>0</v>
      </c>
      <c r="J30" s="18">
        <f t="shared" ref="J30:J31" si="17">25-H30-I30- (AVERAGE($G$2:$G$3))</f>
        <v>13.003024686832861</v>
      </c>
      <c r="K30" s="19">
        <f t="shared" ref="K30:K53" si="18">H30*1/G30*100</f>
        <v>20.003110348316543</v>
      </c>
      <c r="L30" s="15">
        <v>27.035</v>
      </c>
      <c r="M30" s="15">
        <v>63.63</v>
      </c>
      <c r="N30" s="15">
        <v>45.56</v>
      </c>
      <c r="O30" s="15"/>
      <c r="P30" s="15"/>
      <c r="Q30" s="15"/>
    </row>
    <row r="31" spans="1:17">
      <c r="A31" s="14">
        <v>24</v>
      </c>
      <c r="B31" s="14" t="s">
        <v>22</v>
      </c>
      <c r="C31" s="15" t="s">
        <v>32</v>
      </c>
      <c r="D31" s="27">
        <v>16</v>
      </c>
      <c r="E31" s="27" t="s">
        <v>29</v>
      </c>
      <c r="F31" s="16">
        <v>31.995000000000001</v>
      </c>
      <c r="G31" s="17">
        <f t="shared" si="1"/>
        <v>24.998456640707591</v>
      </c>
      <c r="H31" s="15">
        <v>5</v>
      </c>
      <c r="I31" s="18">
        <f t="shared" si="16"/>
        <v>0</v>
      </c>
      <c r="J31" s="18">
        <f t="shared" si="17"/>
        <v>13.003024686832861</v>
      </c>
      <c r="K31" s="19">
        <f t="shared" si="18"/>
        <v>20.001234763661284</v>
      </c>
      <c r="L31" s="15"/>
      <c r="M31" s="15"/>
      <c r="N31" s="15"/>
      <c r="O31" s="15"/>
      <c r="P31" s="15"/>
      <c r="Q31" s="15"/>
    </row>
    <row r="32" spans="1:17">
      <c r="A32" s="14">
        <v>25</v>
      </c>
      <c r="B32" s="14" t="s">
        <v>22</v>
      </c>
      <c r="C32" s="15" t="s">
        <v>23</v>
      </c>
      <c r="D32" s="27">
        <v>16</v>
      </c>
      <c r="E32" s="27" t="s">
        <v>30</v>
      </c>
      <c r="F32" s="16">
        <v>31.997</v>
      </c>
      <c r="G32" s="17">
        <f t="shared" si="1"/>
        <v>25.000019288411337</v>
      </c>
      <c r="H32" s="15">
        <v>0</v>
      </c>
      <c r="I32" s="18">
        <v>10.3</v>
      </c>
      <c r="J32" s="18">
        <f>25-H32-I32- (AVERAGE($G$2:$G$3))</f>
        <v>7.70302468683286</v>
      </c>
      <c r="K32" s="19">
        <f t="shared" si="18"/>
        <v>0</v>
      </c>
      <c r="L32" s="15">
        <v>27.036999999999999</v>
      </c>
      <c r="M32" s="15">
        <v>69.53</v>
      </c>
      <c r="N32" s="15">
        <v>46.66</v>
      </c>
      <c r="O32" s="15"/>
      <c r="P32" s="15"/>
      <c r="Q32" s="15"/>
    </row>
    <row r="33" spans="1:17">
      <c r="A33" s="14">
        <v>26</v>
      </c>
      <c r="B33" s="14" t="s">
        <v>22</v>
      </c>
      <c r="C33" s="15" t="s">
        <v>24</v>
      </c>
      <c r="D33" s="27">
        <v>16</v>
      </c>
      <c r="E33" s="27" t="s">
        <v>30</v>
      </c>
      <c r="F33" s="16">
        <v>32.006</v>
      </c>
      <c r="G33" s="17">
        <f t="shared" si="1"/>
        <v>25.007051203078206</v>
      </c>
      <c r="H33" s="15">
        <v>0</v>
      </c>
      <c r="I33" s="18">
        <v>10.3</v>
      </c>
      <c r="J33" s="18">
        <f t="shared" ref="J33:J37" si="19">25-H33-I33- (AVERAGE($G$2:$G$3))</f>
        <v>7.70302468683286</v>
      </c>
      <c r="K33" s="19">
        <f t="shared" si="18"/>
        <v>0</v>
      </c>
      <c r="L33" s="15">
        <v>28.013999999999999</v>
      </c>
      <c r="M33" s="15">
        <v>70.099999999999994</v>
      </c>
      <c r="N33" s="15">
        <v>47.52</v>
      </c>
      <c r="O33" s="15"/>
      <c r="P33" s="15"/>
      <c r="Q33" s="15"/>
    </row>
    <row r="34" spans="1:17">
      <c r="A34" s="14">
        <v>27</v>
      </c>
      <c r="B34" s="14" t="s">
        <v>22</v>
      </c>
      <c r="C34" s="15" t="s">
        <v>25</v>
      </c>
      <c r="D34" s="27">
        <v>16</v>
      </c>
      <c r="E34" s="27" t="s">
        <v>30</v>
      </c>
      <c r="F34" s="16">
        <v>31.992999999999999</v>
      </c>
      <c r="G34" s="17">
        <f t="shared" si="1"/>
        <v>24.996893993003841</v>
      </c>
      <c r="H34" s="15">
        <v>0</v>
      </c>
      <c r="I34" s="18">
        <v>10.3</v>
      </c>
      <c r="J34" s="18">
        <f t="shared" si="19"/>
        <v>7.70302468683286</v>
      </c>
      <c r="K34" s="19">
        <f t="shared" si="18"/>
        <v>0</v>
      </c>
      <c r="L34" s="15">
        <v>27.539000000000001</v>
      </c>
      <c r="M34" s="15">
        <v>69.34</v>
      </c>
      <c r="N34" s="15">
        <v>47.07</v>
      </c>
      <c r="O34" s="15"/>
      <c r="P34" s="15"/>
      <c r="Q34" s="15"/>
    </row>
    <row r="35" spans="1:17">
      <c r="A35" s="14">
        <v>28</v>
      </c>
      <c r="B35" s="14" t="s">
        <v>22</v>
      </c>
      <c r="C35" s="15" t="s">
        <v>26</v>
      </c>
      <c r="D35" s="27">
        <v>16</v>
      </c>
      <c r="E35" s="27" t="s">
        <v>30</v>
      </c>
      <c r="F35" s="16">
        <v>32.003</v>
      </c>
      <c r="G35" s="17">
        <f t="shared" si="1"/>
        <v>25.004707231522584</v>
      </c>
      <c r="H35" s="15">
        <v>0</v>
      </c>
      <c r="I35" s="18">
        <v>10.3</v>
      </c>
      <c r="J35" s="18">
        <f t="shared" si="19"/>
        <v>7.70302468683286</v>
      </c>
      <c r="K35" s="19">
        <f t="shared" si="18"/>
        <v>0</v>
      </c>
      <c r="L35" s="15">
        <v>27.599</v>
      </c>
      <c r="M35" s="15">
        <v>64.84</v>
      </c>
      <c r="N35" s="15">
        <v>46.53</v>
      </c>
      <c r="O35" s="15"/>
      <c r="P35" s="15"/>
      <c r="Q35" s="15"/>
    </row>
    <row r="36" spans="1:17">
      <c r="A36" s="14">
        <v>29</v>
      </c>
      <c r="B36" s="14" t="s">
        <v>22</v>
      </c>
      <c r="C36" s="15" t="s">
        <v>31</v>
      </c>
      <c r="D36" s="27">
        <v>16</v>
      </c>
      <c r="E36" s="27" t="s">
        <v>30</v>
      </c>
      <c r="F36" s="16">
        <v>32.003</v>
      </c>
      <c r="G36" s="17">
        <f t="shared" si="1"/>
        <v>25.004707231522584</v>
      </c>
      <c r="H36" s="15">
        <v>0</v>
      </c>
      <c r="I36" s="18">
        <v>10.3</v>
      </c>
      <c r="J36" s="18">
        <f t="shared" si="19"/>
        <v>7.70302468683286</v>
      </c>
      <c r="K36" s="19">
        <f t="shared" si="18"/>
        <v>0</v>
      </c>
      <c r="L36" s="15">
        <v>27.638000000000002</v>
      </c>
      <c r="M36" s="15">
        <v>64.28</v>
      </c>
      <c r="N36" s="15">
        <v>46.28</v>
      </c>
      <c r="O36" s="15"/>
      <c r="P36" s="15"/>
      <c r="Q36" s="15"/>
    </row>
    <row r="37" spans="1:17">
      <c r="A37" s="14">
        <v>30</v>
      </c>
      <c r="B37" s="14" t="s">
        <v>22</v>
      </c>
      <c r="C37" s="15" t="s">
        <v>32</v>
      </c>
      <c r="D37" s="27">
        <v>16</v>
      </c>
      <c r="E37" s="27" t="s">
        <v>30</v>
      </c>
      <c r="F37" s="16">
        <v>31.994</v>
      </c>
      <c r="G37" s="17">
        <f t="shared" si="1"/>
        <v>24.997675316855716</v>
      </c>
      <c r="H37" s="15">
        <v>0</v>
      </c>
      <c r="I37" s="18">
        <v>10.3</v>
      </c>
      <c r="J37" s="18">
        <f t="shared" si="19"/>
        <v>7.70302468683286</v>
      </c>
      <c r="K37" s="19">
        <f t="shared" si="18"/>
        <v>0</v>
      </c>
      <c r="L37" s="15"/>
      <c r="M37" s="15"/>
      <c r="N37" s="15"/>
      <c r="O37" s="15"/>
      <c r="P37" s="15"/>
      <c r="Q37" s="15"/>
    </row>
    <row r="38" spans="1:17">
      <c r="A38" s="14">
        <v>31</v>
      </c>
      <c r="B38" s="14" t="s">
        <v>22</v>
      </c>
      <c r="C38" s="15" t="s">
        <v>23</v>
      </c>
      <c r="D38" s="27">
        <v>16</v>
      </c>
      <c r="E38" s="27" t="s">
        <v>30</v>
      </c>
      <c r="F38" s="16">
        <v>32.000999999999998</v>
      </c>
      <c r="G38" s="17">
        <f t="shared" si="1"/>
        <v>25.003144583818834</v>
      </c>
      <c r="H38" s="15">
        <v>1.5</v>
      </c>
      <c r="I38" s="18">
        <v>8.3000000000000007</v>
      </c>
      <c r="J38" s="18">
        <f>25-H38-I38- (AVERAGE($G$2:$G$3))</f>
        <v>8.20302468683286</v>
      </c>
      <c r="K38" s="19">
        <f t="shared" si="18"/>
        <v>5.9992453948002522</v>
      </c>
      <c r="L38" s="15">
        <v>27.053999999999998</v>
      </c>
      <c r="M38" s="15">
        <v>64.5</v>
      </c>
      <c r="N38" s="15">
        <v>42.8</v>
      </c>
      <c r="O38" s="15"/>
      <c r="P38" s="15"/>
      <c r="Q38" s="15"/>
    </row>
    <row r="39" spans="1:17">
      <c r="A39" s="14">
        <v>32</v>
      </c>
      <c r="B39" s="14" t="s">
        <v>22</v>
      </c>
      <c r="C39" s="15" t="s">
        <v>24</v>
      </c>
      <c r="D39" s="27">
        <v>16</v>
      </c>
      <c r="E39" s="27" t="s">
        <v>30</v>
      </c>
      <c r="F39" s="16">
        <v>31.998000000000001</v>
      </c>
      <c r="G39" s="17">
        <f t="shared" si="1"/>
        <v>25.000800612263212</v>
      </c>
      <c r="H39" s="15">
        <v>1.5</v>
      </c>
      <c r="I39" s="18">
        <v>8.3000000000000007</v>
      </c>
      <c r="J39" s="18">
        <f t="shared" ref="J39:J43" si="20">25-H39-I39- (AVERAGE($G$2:$G$3))</f>
        <v>8.20302468683286</v>
      </c>
      <c r="K39" s="19">
        <f t="shared" si="18"/>
        <v>5.9998078592100397</v>
      </c>
      <c r="L39" s="15">
        <v>27.367999999999999</v>
      </c>
      <c r="M39" s="15">
        <v>67.95</v>
      </c>
      <c r="N39" s="15">
        <v>45.2</v>
      </c>
      <c r="O39" s="15"/>
      <c r="P39" s="15"/>
      <c r="Q39" s="15"/>
    </row>
    <row r="40" spans="1:17">
      <c r="A40" s="14">
        <v>33</v>
      </c>
      <c r="B40" s="14" t="s">
        <v>22</v>
      </c>
      <c r="C40" s="15" t="s">
        <v>25</v>
      </c>
      <c r="D40" s="27">
        <v>16</v>
      </c>
      <c r="E40" s="27" t="s">
        <v>30</v>
      </c>
      <c r="F40" s="16">
        <v>32.000999999999998</v>
      </c>
      <c r="G40" s="17">
        <f t="shared" si="1"/>
        <v>25.003144583818834</v>
      </c>
      <c r="H40" s="15">
        <v>1.5</v>
      </c>
      <c r="I40" s="18">
        <v>8.3000000000000007</v>
      </c>
      <c r="J40" s="18">
        <f t="shared" si="20"/>
        <v>8.20302468683286</v>
      </c>
      <c r="K40" s="19">
        <f t="shared" si="18"/>
        <v>5.9992453948002522</v>
      </c>
      <c r="L40" s="15">
        <v>27.744</v>
      </c>
      <c r="M40" s="15">
        <v>67.23</v>
      </c>
      <c r="N40" s="15">
        <v>44.86</v>
      </c>
      <c r="O40" s="15"/>
      <c r="P40" s="15"/>
      <c r="Q40" s="15"/>
    </row>
    <row r="41" spans="1:17">
      <c r="A41" s="14">
        <v>34</v>
      </c>
      <c r="B41" s="14" t="s">
        <v>22</v>
      </c>
      <c r="C41" s="15" t="s">
        <v>26</v>
      </c>
      <c r="D41" s="27">
        <v>16</v>
      </c>
      <c r="E41" s="27" t="s">
        <v>30</v>
      </c>
      <c r="F41" s="16">
        <v>32</v>
      </c>
      <c r="G41" s="17">
        <f t="shared" si="1"/>
        <v>25.002363259966963</v>
      </c>
      <c r="H41" s="15">
        <v>1.5</v>
      </c>
      <c r="I41" s="18">
        <v>8.3000000000000007</v>
      </c>
      <c r="J41" s="18">
        <f t="shared" si="20"/>
        <v>8.20302468683286</v>
      </c>
      <c r="K41" s="19">
        <f t="shared" si="18"/>
        <v>5.9994328712188389</v>
      </c>
      <c r="L41" s="15">
        <v>27.023</v>
      </c>
      <c r="M41" s="15">
        <v>63.33</v>
      </c>
      <c r="N41" s="15">
        <v>45.5</v>
      </c>
      <c r="O41" s="15"/>
      <c r="P41" s="15"/>
      <c r="Q41" s="15"/>
    </row>
    <row r="42" spans="1:17">
      <c r="A42" s="14">
        <v>35</v>
      </c>
      <c r="B42" s="14" t="s">
        <v>22</v>
      </c>
      <c r="C42" s="15" t="s">
        <v>31</v>
      </c>
      <c r="D42" s="27">
        <v>16</v>
      </c>
      <c r="E42" s="27" t="s">
        <v>30</v>
      </c>
      <c r="F42" s="16">
        <v>32.008000000000003</v>
      </c>
      <c r="G42" s="17">
        <f t="shared" si="1"/>
        <v>25.008613850781956</v>
      </c>
      <c r="H42" s="15">
        <v>1.5</v>
      </c>
      <c r="I42" s="18">
        <v>8.3000000000000007</v>
      </c>
      <c r="J42" s="18">
        <f t="shared" si="20"/>
        <v>8.20302468683286</v>
      </c>
      <c r="K42" s="19">
        <f t="shared" si="18"/>
        <v>5.9979333878718704</v>
      </c>
      <c r="L42" s="15">
        <v>27.335999999999999</v>
      </c>
      <c r="M42" s="15"/>
      <c r="N42" s="15"/>
      <c r="O42" s="15"/>
      <c r="P42" s="15"/>
      <c r="Q42" s="15"/>
    </row>
    <row r="43" spans="1:17">
      <c r="A43" s="14">
        <v>36</v>
      </c>
      <c r="B43" s="14" t="s">
        <v>22</v>
      </c>
      <c r="C43" s="15" t="s">
        <v>32</v>
      </c>
      <c r="D43" s="27">
        <v>16</v>
      </c>
      <c r="E43" s="27" t="s">
        <v>30</v>
      </c>
      <c r="F43" s="16">
        <v>31.997</v>
      </c>
      <c r="G43" s="17">
        <f t="shared" si="1"/>
        <v>25.000019288411337</v>
      </c>
      <c r="H43" s="15">
        <v>1.5</v>
      </c>
      <c r="I43" s="18">
        <v>8.3000000000000007</v>
      </c>
      <c r="J43" s="18">
        <f t="shared" si="20"/>
        <v>8.20302468683286</v>
      </c>
      <c r="K43" s="19">
        <f t="shared" si="18"/>
        <v>5.9999953707848501</v>
      </c>
      <c r="L43" s="15"/>
      <c r="M43" s="15">
        <v>63.48</v>
      </c>
      <c r="N43" s="15">
        <v>45.72</v>
      </c>
      <c r="O43" s="15"/>
      <c r="P43" s="15"/>
      <c r="Q43" s="15"/>
    </row>
    <row r="44" spans="1:17">
      <c r="A44" s="14">
        <v>37</v>
      </c>
      <c r="B44" s="14" t="s">
        <v>22</v>
      </c>
      <c r="C44" s="15" t="s">
        <v>23</v>
      </c>
      <c r="D44" s="27">
        <v>16</v>
      </c>
      <c r="E44" s="27" t="s">
        <v>30</v>
      </c>
      <c r="F44" s="16">
        <v>31.995999999999999</v>
      </c>
      <c r="G44" s="17">
        <f t="shared" si="1"/>
        <v>24.999237964559462</v>
      </c>
      <c r="H44" s="15">
        <v>4</v>
      </c>
      <c r="I44" s="18">
        <v>2.9</v>
      </c>
      <c r="J44" s="18">
        <f>25-H44-I44- (AVERAGE($G$2:$G$3))</f>
        <v>11.103024686832862</v>
      </c>
      <c r="K44" s="19">
        <f t="shared" si="18"/>
        <v>16.000487717548268</v>
      </c>
      <c r="L44" s="15">
        <v>27.556000000000001</v>
      </c>
      <c r="M44" s="15">
        <v>59.98</v>
      </c>
      <c r="N44" s="15">
        <v>39.89</v>
      </c>
      <c r="O44" s="15"/>
      <c r="P44" s="15"/>
      <c r="Q44" s="15"/>
    </row>
    <row r="45" spans="1:17">
      <c r="A45" s="14">
        <v>38</v>
      </c>
      <c r="B45" s="14" t="s">
        <v>22</v>
      </c>
      <c r="C45" s="15" t="s">
        <v>24</v>
      </c>
      <c r="D45" s="27">
        <v>16</v>
      </c>
      <c r="E45" s="27" t="s">
        <v>30</v>
      </c>
      <c r="F45" s="16">
        <v>31.997</v>
      </c>
      <c r="G45" s="17">
        <f t="shared" si="1"/>
        <v>25.000019288411337</v>
      </c>
      <c r="H45" s="15">
        <v>4</v>
      </c>
      <c r="I45" s="18">
        <v>2.9</v>
      </c>
      <c r="J45" s="18">
        <f t="shared" ref="J45:J49" si="21">25-H45-I45- (AVERAGE($G$2:$G$3))</f>
        <v>11.103024686832862</v>
      </c>
      <c r="K45" s="19">
        <f t="shared" si="18"/>
        <v>15.999987655426267</v>
      </c>
      <c r="L45" s="15">
        <v>28.1</v>
      </c>
      <c r="M45" s="15">
        <v>59.95</v>
      </c>
      <c r="N45" s="15">
        <v>40.35</v>
      </c>
      <c r="O45" s="15"/>
      <c r="P45" s="15"/>
      <c r="Q45" s="15"/>
    </row>
    <row r="46" spans="1:17">
      <c r="A46" s="14">
        <v>39</v>
      </c>
      <c r="B46" s="14" t="s">
        <v>22</v>
      </c>
      <c r="C46" s="15" t="s">
        <v>25</v>
      </c>
      <c r="D46" s="27">
        <v>16</v>
      </c>
      <c r="E46" s="27" t="s">
        <v>30</v>
      </c>
      <c r="F46" s="16">
        <v>32.003999999999998</v>
      </c>
      <c r="G46" s="17">
        <f t="shared" si="1"/>
        <v>25.005488555374455</v>
      </c>
      <c r="H46" s="15">
        <v>4</v>
      </c>
      <c r="I46" s="18">
        <v>2.9</v>
      </c>
      <c r="J46" s="18">
        <f t="shared" si="21"/>
        <v>11.103024686832862</v>
      </c>
      <c r="K46" s="19">
        <f t="shared" si="18"/>
        <v>15.996488095571626</v>
      </c>
      <c r="L46" s="15">
        <v>27.512</v>
      </c>
      <c r="M46" s="15">
        <v>61.17</v>
      </c>
      <c r="N46" s="15">
        <v>40.619999999999997</v>
      </c>
      <c r="O46" s="15"/>
      <c r="P46" s="15"/>
      <c r="Q46" s="15"/>
    </row>
    <row r="47" spans="1:17">
      <c r="A47" s="14">
        <v>40</v>
      </c>
      <c r="B47" s="14" t="s">
        <v>22</v>
      </c>
      <c r="C47" s="15" t="s">
        <v>26</v>
      </c>
      <c r="D47" s="27">
        <v>16</v>
      </c>
      <c r="E47" s="27" t="s">
        <v>30</v>
      </c>
      <c r="F47" s="16">
        <v>32.01</v>
      </c>
      <c r="G47" s="17">
        <f t="shared" si="1"/>
        <v>25.010176498485698</v>
      </c>
      <c r="H47" s="15">
        <v>4</v>
      </c>
      <c r="I47" s="18">
        <v>2.9</v>
      </c>
      <c r="J47" s="18">
        <f t="shared" si="21"/>
        <v>11.103024686832862</v>
      </c>
      <c r="K47" s="19">
        <f t="shared" si="18"/>
        <v>15.993489691055117</v>
      </c>
      <c r="L47" s="15">
        <v>27.234999999999999</v>
      </c>
      <c r="M47" s="15">
        <v>63.46</v>
      </c>
      <c r="N47" s="15">
        <v>45.84</v>
      </c>
      <c r="O47" s="15"/>
      <c r="P47" s="15"/>
      <c r="Q47" s="15"/>
    </row>
    <row r="48" spans="1:17">
      <c r="A48" s="14">
        <v>41</v>
      </c>
      <c r="B48" s="14" t="s">
        <v>22</v>
      </c>
      <c r="C48" s="15" t="s">
        <v>31</v>
      </c>
      <c r="D48" s="27">
        <v>16</v>
      </c>
      <c r="E48" s="27" t="s">
        <v>30</v>
      </c>
      <c r="F48" s="16">
        <v>31.998000000000001</v>
      </c>
      <c r="G48" s="17">
        <f t="shared" si="1"/>
        <v>25.000800612263212</v>
      </c>
      <c r="H48" s="15">
        <v>4</v>
      </c>
      <c r="I48" s="18">
        <v>2.9</v>
      </c>
      <c r="J48" s="18">
        <f t="shared" si="21"/>
        <v>11.103024686832862</v>
      </c>
      <c r="K48" s="19">
        <f t="shared" si="18"/>
        <v>15.999487624560107</v>
      </c>
      <c r="L48" s="15">
        <v>27.818999999999999</v>
      </c>
      <c r="M48" s="15">
        <v>63.17</v>
      </c>
      <c r="N48" s="15">
        <v>45.58</v>
      </c>
      <c r="O48" s="15"/>
      <c r="P48" s="15"/>
      <c r="Q48" s="15"/>
    </row>
    <row r="49" spans="1:17">
      <c r="A49" s="14">
        <v>42</v>
      </c>
      <c r="B49" s="14" t="s">
        <v>22</v>
      </c>
      <c r="C49" s="15" t="s">
        <v>32</v>
      </c>
      <c r="D49" s="27">
        <v>16</v>
      </c>
      <c r="E49" s="27" t="s">
        <v>30</v>
      </c>
      <c r="F49" s="16">
        <v>31.992999999999999</v>
      </c>
      <c r="G49" s="17">
        <f t="shared" si="1"/>
        <v>24.996893993003841</v>
      </c>
      <c r="H49" s="15">
        <v>4</v>
      </c>
      <c r="I49" s="18">
        <v>2.9</v>
      </c>
      <c r="J49" s="18">
        <f t="shared" si="21"/>
        <v>11.103024686832862</v>
      </c>
      <c r="K49" s="19">
        <f t="shared" si="18"/>
        <v>16.001988091478584</v>
      </c>
      <c r="L49" s="15"/>
      <c r="M49" s="15"/>
      <c r="N49" s="15"/>
      <c r="O49" s="15"/>
      <c r="P49" s="15"/>
      <c r="Q49" s="15"/>
    </row>
    <row r="50" spans="1:17">
      <c r="A50" s="14">
        <v>43</v>
      </c>
      <c r="B50" s="14" t="s">
        <v>22</v>
      </c>
      <c r="C50" s="15" t="s">
        <v>23</v>
      </c>
      <c r="D50" s="27">
        <v>16</v>
      </c>
      <c r="E50" s="27" t="s">
        <v>30</v>
      </c>
      <c r="F50" s="16">
        <v>32.003</v>
      </c>
      <c r="G50" s="17">
        <f t="shared" si="1"/>
        <v>25.004707231522584</v>
      </c>
      <c r="H50" s="15">
        <v>5</v>
      </c>
      <c r="I50" s="18">
        <f t="shared" ref="I50:I55" si="22">((4.24-0.1641)*2.07)*($H$26-H50)/$H$26</f>
        <v>0</v>
      </c>
      <c r="J50" s="18">
        <f>25-H50-I50- (AVERAGE($G$2:$G$3))</f>
        <v>13.003024686832861</v>
      </c>
      <c r="K50" s="19">
        <f t="shared" si="18"/>
        <v>19.996234923705366</v>
      </c>
      <c r="L50" s="15">
        <v>27.402000000000001</v>
      </c>
      <c r="M50" s="15">
        <v>61.03</v>
      </c>
      <c r="N50" s="15">
        <v>40.619999999999997</v>
      </c>
      <c r="O50" s="15"/>
      <c r="P50" s="15"/>
      <c r="Q50" s="15"/>
    </row>
    <row r="51" spans="1:17">
      <c r="A51" s="14">
        <v>44</v>
      </c>
      <c r="B51" s="14" t="s">
        <v>22</v>
      </c>
      <c r="C51" s="15" t="s">
        <v>24</v>
      </c>
      <c r="D51" s="27">
        <v>16</v>
      </c>
      <c r="E51" s="27" t="s">
        <v>30</v>
      </c>
      <c r="F51" s="16">
        <v>32.006999999999998</v>
      </c>
      <c r="G51" s="17">
        <f t="shared" si="1"/>
        <v>25.007832526930077</v>
      </c>
      <c r="H51" s="15">
        <v>5</v>
      </c>
      <c r="I51" s="18">
        <f t="shared" si="22"/>
        <v>0</v>
      </c>
      <c r="J51" s="18">
        <f t="shared" ref="J51:J55" si="23">25-H51-I51- (AVERAGE($G$2:$G$3))</f>
        <v>13.003024686832861</v>
      </c>
      <c r="K51" s="19">
        <f t="shared" si="18"/>
        <v>19.993735940992373</v>
      </c>
      <c r="L51" s="15">
        <v>27.116</v>
      </c>
      <c r="M51" s="15">
        <v>60.27</v>
      </c>
      <c r="N51" s="15">
        <v>39.96</v>
      </c>
      <c r="O51" s="15"/>
      <c r="P51" s="15"/>
      <c r="Q51" s="15"/>
    </row>
    <row r="52" spans="1:17">
      <c r="A52" s="14">
        <v>45</v>
      </c>
      <c r="B52" s="14" t="s">
        <v>22</v>
      </c>
      <c r="C52" s="15" t="s">
        <v>25</v>
      </c>
      <c r="D52" s="27">
        <v>16</v>
      </c>
      <c r="E52" s="27" t="s">
        <v>30</v>
      </c>
      <c r="F52" s="16">
        <v>32</v>
      </c>
      <c r="G52" s="17">
        <f t="shared" si="1"/>
        <v>25.002363259966963</v>
      </c>
      <c r="H52" s="15">
        <v>5</v>
      </c>
      <c r="I52" s="18">
        <f t="shared" si="22"/>
        <v>0</v>
      </c>
      <c r="J52" s="18">
        <f t="shared" si="23"/>
        <v>13.003024686832861</v>
      </c>
      <c r="K52" s="19">
        <f t="shared" si="18"/>
        <v>19.998109570729465</v>
      </c>
      <c r="L52" s="15">
        <v>27.826000000000001</v>
      </c>
      <c r="M52" s="15">
        <v>62.46</v>
      </c>
      <c r="N52" s="15">
        <v>42.06</v>
      </c>
      <c r="O52" s="15"/>
      <c r="P52" s="15"/>
      <c r="Q52" s="15"/>
    </row>
    <row r="53" spans="1:17">
      <c r="A53" s="14">
        <v>46</v>
      </c>
      <c r="B53" s="14" t="s">
        <v>22</v>
      </c>
      <c r="C53" s="15" t="s">
        <v>26</v>
      </c>
      <c r="D53" s="27">
        <v>16</v>
      </c>
      <c r="E53" s="27" t="s">
        <v>30</v>
      </c>
      <c r="F53" s="16">
        <v>31.998999999999999</v>
      </c>
      <c r="G53" s="17">
        <f t="shared" si="1"/>
        <v>25.001581936115088</v>
      </c>
      <c r="H53" s="15">
        <v>5</v>
      </c>
      <c r="I53" s="18">
        <f t="shared" si="22"/>
        <v>0</v>
      </c>
      <c r="J53" s="18">
        <f t="shared" si="23"/>
        <v>13.003024686832861</v>
      </c>
      <c r="K53" s="19">
        <f t="shared" si="18"/>
        <v>19.998734531183562</v>
      </c>
      <c r="L53" s="15">
        <v>27.768999999999998</v>
      </c>
      <c r="M53" s="15">
        <v>62.16</v>
      </c>
      <c r="N53" s="15">
        <v>45.84</v>
      </c>
      <c r="O53" s="15"/>
      <c r="P53" s="15"/>
      <c r="Q53" s="15"/>
    </row>
    <row r="54" spans="1:17">
      <c r="A54" s="14">
        <v>47</v>
      </c>
      <c r="B54" s="14" t="s">
        <v>22</v>
      </c>
      <c r="C54" s="15" t="s">
        <v>31</v>
      </c>
      <c r="D54" s="27">
        <v>16</v>
      </c>
      <c r="E54" s="27" t="s">
        <v>30</v>
      </c>
      <c r="F54" s="16">
        <v>31.998000000000001</v>
      </c>
      <c r="G54" s="17">
        <f t="shared" si="1"/>
        <v>25.000800612263212</v>
      </c>
      <c r="H54" s="15">
        <v>5</v>
      </c>
      <c r="I54" s="18">
        <f t="shared" si="22"/>
        <v>0</v>
      </c>
      <c r="J54" s="18">
        <f t="shared" si="23"/>
        <v>13.003024686832861</v>
      </c>
      <c r="K54" s="19">
        <f t="shared" ref="K54:K117" si="24">H54*1/G54*100</f>
        <v>19.999359530700133</v>
      </c>
      <c r="L54" s="15">
        <v>27.431999999999999</v>
      </c>
      <c r="M54" s="15">
        <v>62.18</v>
      </c>
      <c r="N54" s="15">
        <v>45.89</v>
      </c>
      <c r="O54" s="15"/>
      <c r="P54" s="15"/>
      <c r="Q54" s="15"/>
    </row>
    <row r="55" spans="1:17" ht="13.5" thickBot="1">
      <c r="A55" s="98">
        <v>48</v>
      </c>
      <c r="B55" s="98" t="s">
        <v>22</v>
      </c>
      <c r="C55" s="98" t="s">
        <v>32</v>
      </c>
      <c r="D55" s="102">
        <v>16</v>
      </c>
      <c r="E55" s="102" t="s">
        <v>30</v>
      </c>
      <c r="F55" s="103">
        <v>31.998000000000001</v>
      </c>
      <c r="G55" s="101">
        <f t="shared" si="1"/>
        <v>25.000800612263212</v>
      </c>
      <c r="H55" s="98">
        <v>5</v>
      </c>
      <c r="I55" s="101">
        <f t="shared" si="22"/>
        <v>0</v>
      </c>
      <c r="J55" s="101">
        <f t="shared" si="23"/>
        <v>13.003024686832861</v>
      </c>
      <c r="K55" s="104">
        <f t="shared" si="24"/>
        <v>19.999359530700133</v>
      </c>
      <c r="L55" s="98"/>
      <c r="M55" s="98"/>
      <c r="N55" s="98"/>
      <c r="O55" s="98"/>
      <c r="P55" s="98"/>
      <c r="Q55" s="98"/>
    </row>
    <row r="56" spans="1:17">
      <c r="A56" s="14">
        <v>49</v>
      </c>
      <c r="B56" s="14" t="s">
        <v>22</v>
      </c>
      <c r="C56" s="14" t="s">
        <v>23</v>
      </c>
      <c r="D56" s="27">
        <v>24</v>
      </c>
      <c r="E56" s="27" t="s">
        <v>29</v>
      </c>
      <c r="F56" s="16">
        <v>32.003999999999998</v>
      </c>
      <c r="G56" s="17">
        <f t="shared" si="1"/>
        <v>25.005488555374455</v>
      </c>
      <c r="H56" s="14">
        <v>0</v>
      </c>
      <c r="I56" s="17">
        <v>10.3</v>
      </c>
      <c r="J56" s="17">
        <f>25-H56-I56- (AVERAGE($G$2:$G$3))</f>
        <v>7.70302468683286</v>
      </c>
      <c r="K56" s="25">
        <f t="shared" si="24"/>
        <v>0</v>
      </c>
      <c r="L56" s="14">
        <v>27.08</v>
      </c>
      <c r="M56" s="14">
        <v>67.09</v>
      </c>
      <c r="N56" s="14">
        <v>45.86</v>
      </c>
      <c r="O56" s="14"/>
      <c r="P56" s="14"/>
      <c r="Q56" s="14"/>
    </row>
    <row r="57" spans="1:17">
      <c r="A57" s="14">
        <v>50</v>
      </c>
      <c r="B57" s="14" t="s">
        <v>22</v>
      </c>
      <c r="C57" s="15" t="s">
        <v>24</v>
      </c>
      <c r="D57" s="27">
        <v>24</v>
      </c>
      <c r="E57" s="27" t="s">
        <v>29</v>
      </c>
      <c r="F57" s="16">
        <v>32.003</v>
      </c>
      <c r="G57" s="17">
        <f t="shared" si="1"/>
        <v>25.004707231522584</v>
      </c>
      <c r="H57" s="15">
        <v>0</v>
      </c>
      <c r="I57" s="18">
        <v>10.3</v>
      </c>
      <c r="J57" s="18">
        <f t="shared" ref="J57:J61" si="25">25-H57-I57- (AVERAGE($G$2:$G$3))</f>
        <v>7.70302468683286</v>
      </c>
      <c r="K57" s="19">
        <f t="shared" si="24"/>
        <v>0</v>
      </c>
      <c r="L57" s="15">
        <v>27.25</v>
      </c>
      <c r="M57" s="15">
        <v>70.08</v>
      </c>
      <c r="N57" s="15">
        <v>48.04</v>
      </c>
      <c r="O57" s="15"/>
      <c r="P57" s="15"/>
      <c r="Q57" s="15"/>
    </row>
    <row r="58" spans="1:17">
      <c r="A58" s="14">
        <v>51</v>
      </c>
      <c r="B58" s="14" t="s">
        <v>22</v>
      </c>
      <c r="C58" s="15" t="s">
        <v>25</v>
      </c>
      <c r="D58" s="27">
        <v>24</v>
      </c>
      <c r="E58" s="27" t="s">
        <v>29</v>
      </c>
      <c r="F58" s="16">
        <v>31.998999999999999</v>
      </c>
      <c r="G58" s="17">
        <f t="shared" si="1"/>
        <v>25.001581936115088</v>
      </c>
      <c r="H58" s="15">
        <v>0</v>
      </c>
      <c r="I58" s="18">
        <v>10.3</v>
      </c>
      <c r="J58" s="18">
        <f t="shared" si="25"/>
        <v>7.70302468683286</v>
      </c>
      <c r="K58" s="19">
        <f t="shared" si="24"/>
        <v>0</v>
      </c>
      <c r="L58" s="15">
        <v>27.16</v>
      </c>
      <c r="M58" s="15">
        <v>70.19</v>
      </c>
      <c r="N58" s="15">
        <v>48.34</v>
      </c>
      <c r="O58" s="15"/>
      <c r="P58" s="15"/>
      <c r="Q58" s="15"/>
    </row>
    <row r="59" spans="1:17">
      <c r="A59" s="14">
        <v>52</v>
      </c>
      <c r="B59" s="14" t="s">
        <v>22</v>
      </c>
      <c r="C59" s="15" t="s">
        <v>26</v>
      </c>
      <c r="D59" s="27">
        <v>24</v>
      </c>
      <c r="E59" s="27" t="s">
        <v>29</v>
      </c>
      <c r="F59" s="16">
        <v>32.000999999999998</v>
      </c>
      <c r="G59" s="17">
        <f t="shared" si="1"/>
        <v>25.003144583818834</v>
      </c>
      <c r="H59" s="15">
        <v>0</v>
      </c>
      <c r="I59" s="18">
        <v>10.3</v>
      </c>
      <c r="J59" s="18">
        <f t="shared" si="25"/>
        <v>7.70302468683286</v>
      </c>
      <c r="K59" s="19">
        <f t="shared" si="24"/>
        <v>0</v>
      </c>
      <c r="L59" s="15">
        <v>28.54</v>
      </c>
      <c r="M59" s="15">
        <v>63.14</v>
      </c>
      <c r="N59" s="15">
        <v>46.39</v>
      </c>
      <c r="O59" s="15"/>
      <c r="P59" s="15"/>
      <c r="Q59" s="15"/>
    </row>
    <row r="60" spans="1:17">
      <c r="A60" s="14">
        <v>53</v>
      </c>
      <c r="B60" s="14" t="s">
        <v>22</v>
      </c>
      <c r="C60" s="15" t="s">
        <v>31</v>
      </c>
      <c r="D60" s="27">
        <v>24</v>
      </c>
      <c r="E60" s="27" t="s">
        <v>29</v>
      </c>
      <c r="F60" s="16">
        <v>32.003</v>
      </c>
      <c r="G60" s="17">
        <f t="shared" si="1"/>
        <v>25.004707231522584</v>
      </c>
      <c r="H60" s="15">
        <v>0</v>
      </c>
      <c r="I60" s="18">
        <v>10.3</v>
      </c>
      <c r="J60" s="18">
        <f t="shared" si="25"/>
        <v>7.70302468683286</v>
      </c>
      <c r="K60" s="19">
        <f t="shared" si="24"/>
        <v>0</v>
      </c>
      <c r="L60" s="15">
        <v>27.36</v>
      </c>
      <c r="M60" s="15">
        <v>62.69</v>
      </c>
      <c r="N60" s="15">
        <v>45.51</v>
      </c>
      <c r="O60" s="15"/>
      <c r="P60" s="15"/>
      <c r="Q60" s="15"/>
    </row>
    <row r="61" spans="1:17">
      <c r="A61" s="14">
        <v>54</v>
      </c>
      <c r="B61" s="14" t="s">
        <v>22</v>
      </c>
      <c r="C61" s="15" t="s">
        <v>32</v>
      </c>
      <c r="D61" s="27">
        <v>24</v>
      </c>
      <c r="E61" s="27" t="s">
        <v>29</v>
      </c>
      <c r="F61" s="16">
        <v>31.998000000000001</v>
      </c>
      <c r="G61" s="17">
        <f t="shared" si="1"/>
        <v>25.000800612263212</v>
      </c>
      <c r="H61" s="15">
        <v>0</v>
      </c>
      <c r="I61" s="18">
        <v>10.3</v>
      </c>
      <c r="J61" s="18">
        <f t="shared" si="25"/>
        <v>7.70302468683286</v>
      </c>
      <c r="K61" s="19">
        <f t="shared" si="24"/>
        <v>0</v>
      </c>
      <c r="L61" s="15"/>
      <c r="M61" s="15"/>
      <c r="N61" s="15"/>
      <c r="O61" s="15"/>
      <c r="P61" s="15"/>
      <c r="Q61" s="15"/>
    </row>
    <row r="62" spans="1:17">
      <c r="A62" s="14">
        <v>55</v>
      </c>
      <c r="B62" s="14" t="s">
        <v>22</v>
      </c>
      <c r="C62" s="15" t="s">
        <v>23</v>
      </c>
      <c r="D62" s="27">
        <v>24</v>
      </c>
      <c r="E62" s="27" t="s">
        <v>29</v>
      </c>
      <c r="F62" s="16">
        <v>31.998000000000001</v>
      </c>
      <c r="G62" s="17">
        <f t="shared" si="1"/>
        <v>25.000800612263212</v>
      </c>
      <c r="H62" s="15">
        <v>1.5</v>
      </c>
      <c r="I62" s="18">
        <v>8.3000000000000007</v>
      </c>
      <c r="J62" s="18">
        <f>25-H62-I62- (AVERAGE($G$2:$G$3))</f>
        <v>8.20302468683286</v>
      </c>
      <c r="K62" s="19">
        <f t="shared" si="24"/>
        <v>5.9998078592100397</v>
      </c>
      <c r="L62" s="15">
        <v>27.85</v>
      </c>
      <c r="M62" s="15">
        <v>66.44</v>
      </c>
      <c r="N62" s="15">
        <v>43.65</v>
      </c>
      <c r="O62" s="15"/>
      <c r="P62" s="15"/>
      <c r="Q62" s="15"/>
    </row>
    <row r="63" spans="1:17">
      <c r="A63" s="14">
        <v>56</v>
      </c>
      <c r="B63" s="14" t="s">
        <v>22</v>
      </c>
      <c r="C63" s="15" t="s">
        <v>24</v>
      </c>
      <c r="D63" s="27">
        <v>24</v>
      </c>
      <c r="E63" s="27" t="s">
        <v>29</v>
      </c>
      <c r="F63" s="16">
        <v>31.998999999999999</v>
      </c>
      <c r="G63" s="17">
        <f t="shared" si="1"/>
        <v>25.001581936115088</v>
      </c>
      <c r="H63" s="15">
        <v>1.5</v>
      </c>
      <c r="I63" s="18">
        <v>8.3000000000000007</v>
      </c>
      <c r="J63" s="18">
        <f t="shared" ref="J63:J67" si="26">25-H63-I63- (AVERAGE($G$2:$G$3))</f>
        <v>8.20302468683286</v>
      </c>
      <c r="K63" s="19">
        <f t="shared" si="24"/>
        <v>5.9996203593550685</v>
      </c>
      <c r="L63" s="15">
        <v>27.38</v>
      </c>
      <c r="M63" s="15">
        <v>67.11</v>
      </c>
      <c r="N63" s="15">
        <v>44.57</v>
      </c>
      <c r="O63" s="15"/>
      <c r="P63" s="15"/>
      <c r="Q63" s="15"/>
    </row>
    <row r="64" spans="1:17">
      <c r="A64" s="14">
        <v>57</v>
      </c>
      <c r="B64" s="14" t="s">
        <v>22</v>
      </c>
      <c r="C64" s="15" t="s">
        <v>25</v>
      </c>
      <c r="D64" s="27">
        <v>24</v>
      </c>
      <c r="E64" s="27" t="s">
        <v>29</v>
      </c>
      <c r="F64" s="16">
        <v>32</v>
      </c>
      <c r="G64" s="17">
        <f t="shared" si="1"/>
        <v>25.002363259966963</v>
      </c>
      <c r="H64" s="15">
        <v>1.5</v>
      </c>
      <c r="I64" s="18">
        <v>8.3000000000000007</v>
      </c>
      <c r="J64" s="18">
        <f t="shared" si="26"/>
        <v>8.20302468683286</v>
      </c>
      <c r="K64" s="19">
        <f t="shared" si="24"/>
        <v>5.9994328712188389</v>
      </c>
      <c r="L64" s="15">
        <v>27.06</v>
      </c>
      <c r="M64" s="15">
        <v>66.58</v>
      </c>
      <c r="N64" s="15">
        <v>44.14</v>
      </c>
      <c r="O64" s="15"/>
      <c r="P64" s="15"/>
      <c r="Q64" s="15"/>
    </row>
    <row r="65" spans="1:17">
      <c r="A65" s="14">
        <v>58</v>
      </c>
      <c r="B65" s="14" t="s">
        <v>22</v>
      </c>
      <c r="C65" s="15" t="s">
        <v>26</v>
      </c>
      <c r="D65" s="27">
        <v>24</v>
      </c>
      <c r="E65" s="27" t="s">
        <v>29</v>
      </c>
      <c r="F65" s="16">
        <v>32.006</v>
      </c>
      <c r="G65" s="17">
        <f t="shared" si="1"/>
        <v>25.007051203078206</v>
      </c>
      <c r="H65" s="15">
        <v>1.5</v>
      </c>
      <c r="I65" s="18">
        <v>8.3000000000000007</v>
      </c>
      <c r="J65" s="18">
        <f t="shared" si="26"/>
        <v>8.20302468683286</v>
      </c>
      <c r="K65" s="19">
        <f t="shared" si="24"/>
        <v>5.9983081884335077</v>
      </c>
      <c r="L65" s="15">
        <v>28.56</v>
      </c>
      <c r="M65" s="15">
        <v>65.81</v>
      </c>
      <c r="N65" s="15">
        <v>48.4</v>
      </c>
      <c r="O65" s="15"/>
      <c r="P65" s="15"/>
      <c r="Q65" s="15"/>
    </row>
    <row r="66" spans="1:17">
      <c r="A66" s="14">
        <v>59</v>
      </c>
      <c r="B66" s="14" t="s">
        <v>22</v>
      </c>
      <c r="C66" s="15" t="s">
        <v>31</v>
      </c>
      <c r="D66" s="27">
        <v>24</v>
      </c>
      <c r="E66" s="27" t="s">
        <v>29</v>
      </c>
      <c r="F66" s="16">
        <v>31.994</v>
      </c>
      <c r="G66" s="17">
        <f t="shared" si="1"/>
        <v>24.997675316855716</v>
      </c>
      <c r="H66" s="15">
        <v>1.5</v>
      </c>
      <c r="I66" s="18">
        <v>8.3000000000000007</v>
      </c>
      <c r="J66" s="18">
        <f t="shared" si="26"/>
        <v>8.20302468683286</v>
      </c>
      <c r="K66" s="19">
        <f t="shared" si="24"/>
        <v>6.0005579758393095</v>
      </c>
      <c r="L66" s="15">
        <v>26.87</v>
      </c>
      <c r="M66" s="15">
        <v>63.28</v>
      </c>
      <c r="N66" s="15">
        <v>45.85</v>
      </c>
      <c r="O66" s="15"/>
      <c r="P66" s="15"/>
      <c r="Q66" s="15"/>
    </row>
    <row r="67" spans="1:17">
      <c r="A67" s="14">
        <v>60</v>
      </c>
      <c r="B67" s="14" t="s">
        <v>22</v>
      </c>
      <c r="C67" s="15" t="s">
        <v>32</v>
      </c>
      <c r="D67" s="27">
        <v>24</v>
      </c>
      <c r="E67" s="27" t="s">
        <v>29</v>
      </c>
      <c r="F67" s="16">
        <v>31.997</v>
      </c>
      <c r="G67" s="17">
        <f t="shared" si="1"/>
        <v>25.000019288411337</v>
      </c>
      <c r="H67" s="15">
        <v>1.5</v>
      </c>
      <c r="I67" s="18">
        <v>8.3000000000000007</v>
      </c>
      <c r="J67" s="18">
        <f t="shared" si="26"/>
        <v>8.20302468683286</v>
      </c>
      <c r="K67" s="19">
        <f t="shared" si="24"/>
        <v>5.9999953707848501</v>
      </c>
      <c r="L67" s="15"/>
      <c r="M67" s="15"/>
      <c r="N67" s="15"/>
      <c r="O67" s="15"/>
      <c r="P67" s="15"/>
      <c r="Q67" s="15"/>
    </row>
    <row r="68" spans="1:17">
      <c r="A68" s="14">
        <v>61</v>
      </c>
      <c r="B68" s="14" t="s">
        <v>22</v>
      </c>
      <c r="C68" s="15" t="s">
        <v>23</v>
      </c>
      <c r="D68" s="27">
        <v>24</v>
      </c>
      <c r="E68" s="27" t="s">
        <v>29</v>
      </c>
      <c r="F68" s="16">
        <v>31.995999999999999</v>
      </c>
      <c r="G68" s="17">
        <f t="shared" si="1"/>
        <v>24.999237964559462</v>
      </c>
      <c r="H68" s="15">
        <v>4</v>
      </c>
      <c r="I68" s="18">
        <v>2.9</v>
      </c>
      <c r="J68" s="18">
        <f>25-H68-I68- (AVERAGE($G$2:$G$3))</f>
        <v>11.103024686832862</v>
      </c>
      <c r="K68" s="19">
        <f t="shared" si="24"/>
        <v>16.000487717548268</v>
      </c>
      <c r="L68" s="15">
        <v>27.91</v>
      </c>
      <c r="M68" s="15">
        <v>61.84</v>
      </c>
      <c r="N68" s="15">
        <v>42.01</v>
      </c>
      <c r="O68" s="15"/>
      <c r="P68" s="15"/>
      <c r="Q68" s="15"/>
    </row>
    <row r="69" spans="1:17">
      <c r="A69" s="14">
        <v>62</v>
      </c>
      <c r="B69" s="14" t="s">
        <v>22</v>
      </c>
      <c r="C69" s="15" t="s">
        <v>24</v>
      </c>
      <c r="D69" s="27">
        <v>24</v>
      </c>
      <c r="E69" s="27" t="s">
        <v>29</v>
      </c>
      <c r="F69" s="16">
        <v>32.003</v>
      </c>
      <c r="G69" s="17">
        <f t="shared" si="1"/>
        <v>25.004707231522584</v>
      </c>
      <c r="H69" s="15">
        <v>4</v>
      </c>
      <c r="I69" s="18">
        <v>2.9</v>
      </c>
      <c r="J69" s="18">
        <f t="shared" ref="J69:J73" si="27">25-H69-I69- (AVERAGE($G$2:$G$3))</f>
        <v>11.103024686832862</v>
      </c>
      <c r="K69" s="19">
        <f t="shared" si="24"/>
        <v>15.996987938964294</v>
      </c>
      <c r="L69" s="15">
        <v>27.79</v>
      </c>
      <c r="M69" s="15">
        <v>65.099999999999994</v>
      </c>
      <c r="N69" s="15">
        <v>44.59</v>
      </c>
      <c r="O69" s="15"/>
      <c r="P69" s="15"/>
      <c r="Q69" s="15"/>
    </row>
    <row r="70" spans="1:17">
      <c r="A70" s="14">
        <v>63</v>
      </c>
      <c r="B70" s="14" t="s">
        <v>22</v>
      </c>
      <c r="C70" s="15" t="s">
        <v>25</v>
      </c>
      <c r="D70" s="27">
        <v>24</v>
      </c>
      <c r="E70" s="27" t="s">
        <v>29</v>
      </c>
      <c r="F70" s="16">
        <v>32.005000000000003</v>
      </c>
      <c r="G70" s="17">
        <f t="shared" si="1"/>
        <v>25.006269879226334</v>
      </c>
      <c r="H70" s="15">
        <v>4</v>
      </c>
      <c r="I70" s="18">
        <v>2.9</v>
      </c>
      <c r="J70" s="18">
        <f t="shared" si="27"/>
        <v>11.103024686832862</v>
      </c>
      <c r="K70" s="19">
        <f t="shared" si="24"/>
        <v>15.995988283414286</v>
      </c>
      <c r="L70" s="15">
        <v>26.95</v>
      </c>
      <c r="M70" s="15">
        <v>64.75</v>
      </c>
      <c r="N70" s="15">
        <v>43.87</v>
      </c>
      <c r="O70" s="15"/>
      <c r="P70" s="15"/>
      <c r="Q70" s="15"/>
    </row>
    <row r="71" spans="1:17">
      <c r="A71" s="14">
        <v>64</v>
      </c>
      <c r="B71" s="14" t="s">
        <v>22</v>
      </c>
      <c r="C71" s="15" t="s">
        <v>26</v>
      </c>
      <c r="D71" s="27">
        <v>24</v>
      </c>
      <c r="E71" s="27" t="s">
        <v>29</v>
      </c>
      <c r="F71" s="16">
        <v>31.998000000000001</v>
      </c>
      <c r="G71" s="17">
        <f t="shared" si="1"/>
        <v>25.000800612263212</v>
      </c>
      <c r="H71" s="15">
        <v>4</v>
      </c>
      <c r="I71" s="18">
        <v>2.9</v>
      </c>
      <c r="J71" s="18">
        <f t="shared" si="27"/>
        <v>11.103024686832862</v>
      </c>
      <c r="K71" s="19">
        <f t="shared" si="24"/>
        <v>15.999487624560107</v>
      </c>
      <c r="L71" s="15">
        <v>27.29</v>
      </c>
      <c r="M71" s="15">
        <v>63.89</v>
      </c>
      <c r="N71" s="15">
        <v>47.14</v>
      </c>
      <c r="O71" s="15"/>
      <c r="P71" s="15"/>
      <c r="Q71" s="15"/>
    </row>
    <row r="72" spans="1:17">
      <c r="A72" s="14">
        <v>65</v>
      </c>
      <c r="B72" s="14" t="s">
        <v>22</v>
      </c>
      <c r="C72" s="15" t="s">
        <v>31</v>
      </c>
      <c r="D72" s="27">
        <v>24</v>
      </c>
      <c r="E72" s="27" t="s">
        <v>29</v>
      </c>
      <c r="F72" s="16">
        <v>31.997</v>
      </c>
      <c r="G72" s="17">
        <f t="shared" si="1"/>
        <v>25.000019288411337</v>
      </c>
      <c r="H72" s="15">
        <v>4</v>
      </c>
      <c r="I72" s="18">
        <v>2.9</v>
      </c>
      <c r="J72" s="18">
        <f t="shared" si="27"/>
        <v>11.103024686832862</v>
      </c>
      <c r="K72" s="19">
        <f t="shared" si="24"/>
        <v>15.999987655426267</v>
      </c>
      <c r="L72" s="15">
        <v>27.27</v>
      </c>
      <c r="M72" s="15">
        <v>63.83</v>
      </c>
      <c r="N72" s="15">
        <v>46.7</v>
      </c>
      <c r="O72" s="15"/>
      <c r="P72" s="15"/>
      <c r="Q72" s="15"/>
    </row>
    <row r="73" spans="1:17">
      <c r="A73" s="14">
        <v>66</v>
      </c>
      <c r="B73" s="14" t="s">
        <v>22</v>
      </c>
      <c r="C73" s="15" t="s">
        <v>32</v>
      </c>
      <c r="D73" s="27">
        <v>24</v>
      </c>
      <c r="E73" s="27" t="s">
        <v>29</v>
      </c>
      <c r="F73" s="16">
        <v>32.006</v>
      </c>
      <c r="G73" s="17">
        <f t="shared" ref="G73:G136" si="28">F73/AVERAGE($C$2:$C$3)</f>
        <v>25.007051203078206</v>
      </c>
      <c r="H73" s="15">
        <v>4</v>
      </c>
      <c r="I73" s="18">
        <v>2.9</v>
      </c>
      <c r="J73" s="18">
        <f t="shared" si="27"/>
        <v>11.103024686832862</v>
      </c>
      <c r="K73" s="19">
        <f t="shared" si="24"/>
        <v>15.995488502489355</v>
      </c>
      <c r="L73" s="15"/>
      <c r="M73" s="15"/>
      <c r="N73" s="15"/>
      <c r="O73" s="15"/>
      <c r="P73" s="15"/>
      <c r="Q73" s="15"/>
    </row>
    <row r="74" spans="1:17">
      <c r="A74" s="14">
        <v>67</v>
      </c>
      <c r="B74" s="14" t="s">
        <v>22</v>
      </c>
      <c r="C74" s="15" t="s">
        <v>23</v>
      </c>
      <c r="D74" s="27">
        <v>24</v>
      </c>
      <c r="E74" s="27" t="s">
        <v>29</v>
      </c>
      <c r="F74" s="16">
        <v>31.997</v>
      </c>
      <c r="G74" s="17">
        <f t="shared" si="28"/>
        <v>25.000019288411337</v>
      </c>
      <c r="H74" s="15">
        <v>5</v>
      </c>
      <c r="I74" s="18">
        <f t="shared" ref="I74:I79" si="29">((4.24-0.1641)*2.07)*($H$26-H74)/$H$26</f>
        <v>0</v>
      </c>
      <c r="J74" s="18">
        <f>25-H74-I74- (AVERAGE($G$2:$G$3))</f>
        <v>13.003024686832861</v>
      </c>
      <c r="K74" s="19">
        <f t="shared" si="24"/>
        <v>19.999984569282837</v>
      </c>
      <c r="L74" s="15">
        <v>27.88</v>
      </c>
      <c r="M74" s="15">
        <v>63.01</v>
      </c>
      <c r="N74" s="15">
        <v>43.29</v>
      </c>
      <c r="O74" s="15"/>
      <c r="P74" s="15"/>
      <c r="Q74" s="15"/>
    </row>
    <row r="75" spans="1:17">
      <c r="A75" s="14">
        <v>68</v>
      </c>
      <c r="B75" s="14" t="s">
        <v>22</v>
      </c>
      <c r="C75" s="15" t="s">
        <v>24</v>
      </c>
      <c r="D75" s="27">
        <v>24</v>
      </c>
      <c r="E75" s="27" t="s">
        <v>29</v>
      </c>
      <c r="F75" s="16">
        <v>32</v>
      </c>
      <c r="G75" s="17">
        <f t="shared" si="28"/>
        <v>25.002363259966963</v>
      </c>
      <c r="H75" s="15">
        <v>5</v>
      </c>
      <c r="I75" s="18">
        <f t="shared" si="29"/>
        <v>0</v>
      </c>
      <c r="J75" s="18">
        <f t="shared" ref="J75:J79" si="30">25-H75-I75- (AVERAGE($G$2:$G$3))</f>
        <v>13.003024686832861</v>
      </c>
      <c r="K75" s="19">
        <f t="shared" si="24"/>
        <v>19.998109570729465</v>
      </c>
      <c r="L75" s="15">
        <v>27.02</v>
      </c>
      <c r="M75" s="15">
        <v>64.75</v>
      </c>
      <c r="N75" s="15">
        <v>43.97</v>
      </c>
      <c r="O75" s="15"/>
      <c r="P75" s="15"/>
      <c r="Q75" s="15"/>
    </row>
    <row r="76" spans="1:17">
      <c r="A76" s="14">
        <v>69</v>
      </c>
      <c r="B76" s="14" t="s">
        <v>22</v>
      </c>
      <c r="C76" s="15" t="s">
        <v>25</v>
      </c>
      <c r="D76" s="27">
        <v>24</v>
      </c>
      <c r="E76" s="27" t="s">
        <v>29</v>
      </c>
      <c r="F76" s="16">
        <v>31.997</v>
      </c>
      <c r="G76" s="17">
        <f t="shared" si="28"/>
        <v>25.000019288411337</v>
      </c>
      <c r="H76" s="15">
        <v>5</v>
      </c>
      <c r="I76" s="18">
        <f t="shared" si="29"/>
        <v>0</v>
      </c>
      <c r="J76" s="18">
        <f t="shared" si="30"/>
        <v>13.003024686832861</v>
      </c>
      <c r="K76" s="19">
        <f t="shared" si="24"/>
        <v>19.999984569282837</v>
      </c>
      <c r="L76" s="15">
        <v>27.97</v>
      </c>
      <c r="M76" s="15">
        <v>69.33</v>
      </c>
      <c r="N76" s="15">
        <v>47.82</v>
      </c>
      <c r="O76" s="15"/>
      <c r="P76" s="15"/>
      <c r="Q76" s="15"/>
    </row>
    <row r="77" spans="1:17">
      <c r="A77" s="14">
        <v>70</v>
      </c>
      <c r="B77" s="14" t="s">
        <v>22</v>
      </c>
      <c r="C77" s="15" t="s">
        <v>26</v>
      </c>
      <c r="D77" s="27">
        <v>24</v>
      </c>
      <c r="E77" s="27" t="s">
        <v>29</v>
      </c>
      <c r="F77" s="16">
        <v>31.998000000000001</v>
      </c>
      <c r="G77" s="17">
        <f t="shared" si="28"/>
        <v>25.000800612263212</v>
      </c>
      <c r="H77" s="15">
        <v>5</v>
      </c>
      <c r="I77" s="18">
        <f t="shared" si="29"/>
        <v>0</v>
      </c>
      <c r="J77" s="18">
        <f t="shared" si="30"/>
        <v>13.003024686832861</v>
      </c>
      <c r="K77" s="19">
        <f t="shared" si="24"/>
        <v>19.999359530700133</v>
      </c>
      <c r="L77" s="15">
        <v>27.34</v>
      </c>
      <c r="M77" s="15">
        <v>63.39</v>
      </c>
      <c r="N77" s="15">
        <v>47</v>
      </c>
      <c r="O77" s="15"/>
      <c r="P77" s="15"/>
      <c r="Q77" s="15"/>
    </row>
    <row r="78" spans="1:17">
      <c r="A78" s="14">
        <v>71</v>
      </c>
      <c r="B78" s="14" t="s">
        <v>22</v>
      </c>
      <c r="C78" s="15" t="s">
        <v>31</v>
      </c>
      <c r="D78" s="27">
        <v>24</v>
      </c>
      <c r="E78" s="27" t="s">
        <v>29</v>
      </c>
      <c r="F78" s="16">
        <v>32.002000000000002</v>
      </c>
      <c r="G78" s="17">
        <f t="shared" si="28"/>
        <v>25.003925907670713</v>
      </c>
      <c r="H78" s="15">
        <v>5</v>
      </c>
      <c r="I78" s="18">
        <f t="shared" si="29"/>
        <v>0</v>
      </c>
      <c r="J78" s="18">
        <f t="shared" si="30"/>
        <v>13.003024686832861</v>
      </c>
      <c r="K78" s="19">
        <f t="shared" si="24"/>
        <v>19.996859766994024</v>
      </c>
      <c r="L78" s="15">
        <v>27.5</v>
      </c>
      <c r="M78" s="15">
        <v>64.53</v>
      </c>
      <c r="N78" s="15">
        <v>47.91</v>
      </c>
      <c r="O78" s="15"/>
      <c r="P78" s="15"/>
      <c r="Q78" s="15"/>
    </row>
    <row r="79" spans="1:17">
      <c r="A79" s="14">
        <v>72</v>
      </c>
      <c r="B79" s="14" t="s">
        <v>22</v>
      </c>
      <c r="C79" s="15" t="s">
        <v>32</v>
      </c>
      <c r="D79" s="27">
        <v>24</v>
      </c>
      <c r="E79" s="27" t="s">
        <v>29</v>
      </c>
      <c r="F79" s="16">
        <v>31.997</v>
      </c>
      <c r="G79" s="17">
        <f t="shared" si="28"/>
        <v>25.000019288411337</v>
      </c>
      <c r="H79" s="15">
        <v>5</v>
      </c>
      <c r="I79" s="18">
        <f t="shared" si="29"/>
        <v>0</v>
      </c>
      <c r="J79" s="18">
        <f t="shared" si="30"/>
        <v>13.003024686832861</v>
      </c>
      <c r="K79" s="19">
        <f t="shared" si="24"/>
        <v>19.999984569282837</v>
      </c>
      <c r="L79" s="15"/>
      <c r="M79" s="15"/>
      <c r="N79" s="15"/>
      <c r="O79" s="15"/>
      <c r="P79" s="15"/>
      <c r="Q79" s="15"/>
    </row>
    <row r="80" spans="1:17">
      <c r="A80" s="14">
        <v>73</v>
      </c>
      <c r="B80" s="14" t="s">
        <v>22</v>
      </c>
      <c r="C80" s="15" t="s">
        <v>23</v>
      </c>
      <c r="D80" s="27">
        <v>24</v>
      </c>
      <c r="E80" s="27" t="s">
        <v>30</v>
      </c>
      <c r="F80" s="16">
        <v>32.002000000000002</v>
      </c>
      <c r="G80" s="17">
        <f t="shared" si="28"/>
        <v>25.003925907670713</v>
      </c>
      <c r="H80" s="15">
        <v>0</v>
      </c>
      <c r="I80" s="18">
        <v>10.3</v>
      </c>
      <c r="J80" s="18">
        <f>25-H80-I80- (AVERAGE($G$2:$G$3))</f>
        <v>7.70302468683286</v>
      </c>
      <c r="K80" s="19">
        <f t="shared" si="24"/>
        <v>0</v>
      </c>
      <c r="L80" s="15">
        <v>27.18</v>
      </c>
      <c r="M80" s="15">
        <v>69.02</v>
      </c>
      <c r="N80" s="15">
        <v>47.88</v>
      </c>
      <c r="O80" s="15"/>
      <c r="P80" s="15"/>
      <c r="Q80" s="15"/>
    </row>
    <row r="81" spans="1:17">
      <c r="A81" s="14">
        <v>74</v>
      </c>
      <c r="B81" s="14" t="s">
        <v>22</v>
      </c>
      <c r="C81" s="15" t="s">
        <v>24</v>
      </c>
      <c r="D81" s="27">
        <v>24</v>
      </c>
      <c r="E81" s="27" t="s">
        <v>30</v>
      </c>
      <c r="F81" s="16">
        <v>31.992000000000001</v>
      </c>
      <c r="G81" s="17">
        <f t="shared" si="28"/>
        <v>24.996112669151969</v>
      </c>
      <c r="H81" s="15">
        <v>0</v>
      </c>
      <c r="I81" s="18">
        <v>10.3</v>
      </c>
      <c r="J81" s="18">
        <f t="shared" ref="J81:J85" si="31">25-H81-I81- (AVERAGE($G$2:$G$3))</f>
        <v>7.70302468683286</v>
      </c>
      <c r="K81" s="19">
        <f t="shared" si="24"/>
        <v>0</v>
      </c>
      <c r="L81" s="15">
        <v>27.32</v>
      </c>
      <c r="M81" s="15">
        <v>69.599999999999994</v>
      </c>
      <c r="N81" s="15">
        <v>48.85</v>
      </c>
      <c r="O81" s="15"/>
      <c r="P81" s="15"/>
      <c r="Q81" s="15"/>
    </row>
    <row r="82" spans="1:17">
      <c r="A82" s="14">
        <v>75</v>
      </c>
      <c r="B82" s="14" t="s">
        <v>22</v>
      </c>
      <c r="C82" s="15" t="s">
        <v>25</v>
      </c>
      <c r="D82" s="27">
        <v>24</v>
      </c>
      <c r="E82" s="27" t="s">
        <v>30</v>
      </c>
      <c r="F82" s="16">
        <v>31.998999999999999</v>
      </c>
      <c r="G82" s="17">
        <f t="shared" si="28"/>
        <v>25.001581936115088</v>
      </c>
      <c r="H82" s="15">
        <v>0</v>
      </c>
      <c r="I82" s="18">
        <v>10.3</v>
      </c>
      <c r="J82" s="18">
        <f t="shared" si="31"/>
        <v>7.70302468683286</v>
      </c>
      <c r="K82" s="19">
        <f t="shared" si="24"/>
        <v>0</v>
      </c>
      <c r="L82" s="15">
        <v>27.21</v>
      </c>
      <c r="M82" s="15">
        <v>68.97</v>
      </c>
      <c r="N82" s="15">
        <v>49.02</v>
      </c>
      <c r="O82" s="15"/>
      <c r="P82" s="15"/>
      <c r="Q82" s="15"/>
    </row>
    <row r="83" spans="1:17">
      <c r="A83" s="14">
        <v>76</v>
      </c>
      <c r="B83" s="14" t="s">
        <v>22</v>
      </c>
      <c r="C83" s="15" t="s">
        <v>26</v>
      </c>
      <c r="D83" s="27">
        <v>24</v>
      </c>
      <c r="E83" s="27" t="s">
        <v>30</v>
      </c>
      <c r="F83" s="16">
        <v>32.008000000000003</v>
      </c>
      <c r="G83" s="17">
        <f t="shared" si="28"/>
        <v>25.008613850781956</v>
      </c>
      <c r="H83" s="15">
        <v>0</v>
      </c>
      <c r="I83" s="18">
        <v>10.3</v>
      </c>
      <c r="J83" s="18">
        <f t="shared" si="31"/>
        <v>7.70302468683286</v>
      </c>
      <c r="K83" s="19">
        <f t="shared" si="24"/>
        <v>0</v>
      </c>
      <c r="L83" s="15">
        <v>27.19</v>
      </c>
      <c r="M83" s="15">
        <v>62.94</v>
      </c>
      <c r="N83" s="15">
        <v>46.95</v>
      </c>
      <c r="O83" s="15"/>
      <c r="P83" s="15"/>
      <c r="Q83" s="15"/>
    </row>
    <row r="84" spans="1:17">
      <c r="A84" s="14">
        <v>77</v>
      </c>
      <c r="B84" s="14" t="s">
        <v>22</v>
      </c>
      <c r="C84" s="15" t="s">
        <v>31</v>
      </c>
      <c r="D84" s="27">
        <v>24</v>
      </c>
      <c r="E84" s="27" t="s">
        <v>30</v>
      </c>
      <c r="F84" s="16">
        <v>32.003</v>
      </c>
      <c r="G84" s="17">
        <f t="shared" si="28"/>
        <v>25.004707231522584</v>
      </c>
      <c r="H84" s="15">
        <v>0</v>
      </c>
      <c r="I84" s="18">
        <v>10.3</v>
      </c>
      <c r="J84" s="18">
        <f t="shared" si="31"/>
        <v>7.70302468683286</v>
      </c>
      <c r="K84" s="19">
        <f t="shared" si="24"/>
        <v>0</v>
      </c>
      <c r="L84" s="15">
        <v>27.4</v>
      </c>
      <c r="M84" s="15">
        <v>63.36</v>
      </c>
      <c r="N84" s="15">
        <v>47.12</v>
      </c>
      <c r="O84" s="15"/>
      <c r="P84" s="15"/>
      <c r="Q84" s="15"/>
    </row>
    <row r="85" spans="1:17">
      <c r="A85" s="14">
        <v>78</v>
      </c>
      <c r="B85" s="14" t="s">
        <v>22</v>
      </c>
      <c r="C85" s="15" t="s">
        <v>32</v>
      </c>
      <c r="D85" s="27">
        <v>24</v>
      </c>
      <c r="E85" s="27" t="s">
        <v>30</v>
      </c>
      <c r="F85" s="16">
        <v>31.998999999999999</v>
      </c>
      <c r="G85" s="17">
        <f t="shared" si="28"/>
        <v>25.001581936115088</v>
      </c>
      <c r="H85" s="15">
        <v>0</v>
      </c>
      <c r="I85" s="18">
        <v>10.3</v>
      </c>
      <c r="J85" s="18">
        <f t="shared" si="31"/>
        <v>7.70302468683286</v>
      </c>
      <c r="K85" s="19">
        <f t="shared" si="24"/>
        <v>0</v>
      </c>
      <c r="L85" s="15"/>
      <c r="M85" s="15"/>
      <c r="N85" s="15"/>
      <c r="O85" s="15"/>
      <c r="P85" s="15"/>
      <c r="Q85" s="15"/>
    </row>
    <row r="86" spans="1:17">
      <c r="A86" s="14">
        <v>79</v>
      </c>
      <c r="B86" s="14" t="s">
        <v>22</v>
      </c>
      <c r="C86" s="15" t="s">
        <v>23</v>
      </c>
      <c r="D86" s="27">
        <v>24</v>
      </c>
      <c r="E86" s="27" t="s">
        <v>30</v>
      </c>
      <c r="F86" s="16">
        <v>31.997</v>
      </c>
      <c r="G86" s="17">
        <f t="shared" si="28"/>
        <v>25.000019288411337</v>
      </c>
      <c r="H86" s="15">
        <v>1.5</v>
      </c>
      <c r="I86" s="18">
        <v>8.3000000000000007</v>
      </c>
      <c r="J86" s="18">
        <f>25-H86-I86- (AVERAGE($G$2:$G$3))</f>
        <v>8.20302468683286</v>
      </c>
      <c r="K86" s="19">
        <f t="shared" si="24"/>
        <v>5.9999953707848501</v>
      </c>
      <c r="L86" s="15">
        <v>27.12</v>
      </c>
      <c r="M86" s="15">
        <v>63.86</v>
      </c>
      <c r="N86" s="15">
        <v>43</v>
      </c>
      <c r="O86" s="15"/>
      <c r="P86" s="15"/>
      <c r="Q86" s="15"/>
    </row>
    <row r="87" spans="1:17">
      <c r="A87" s="14">
        <v>80</v>
      </c>
      <c r="B87" s="14" t="s">
        <v>22</v>
      </c>
      <c r="C87" s="15" t="s">
        <v>24</v>
      </c>
      <c r="D87" s="27">
        <v>24</v>
      </c>
      <c r="E87" s="27" t="s">
        <v>30</v>
      </c>
      <c r="F87" s="16">
        <v>31.995999999999999</v>
      </c>
      <c r="G87" s="17">
        <f t="shared" si="28"/>
        <v>24.999237964559462</v>
      </c>
      <c r="H87" s="15">
        <v>1.5</v>
      </c>
      <c r="I87" s="18">
        <v>8.3000000000000007</v>
      </c>
      <c r="J87" s="18">
        <f t="shared" ref="J87:J91" si="32">25-H87-I87- (AVERAGE($G$2:$G$3))</f>
        <v>8.20302468683286</v>
      </c>
      <c r="K87" s="19">
        <f t="shared" si="24"/>
        <v>6.0001828940805995</v>
      </c>
      <c r="L87" s="15">
        <v>27.65</v>
      </c>
      <c r="M87" s="15">
        <v>65.099999999999994</v>
      </c>
      <c r="N87" s="15">
        <v>43.75</v>
      </c>
      <c r="O87" s="15"/>
      <c r="P87" s="15"/>
      <c r="Q87" s="15"/>
    </row>
    <row r="88" spans="1:17">
      <c r="A88" s="14">
        <v>81</v>
      </c>
      <c r="B88" s="14" t="s">
        <v>22</v>
      </c>
      <c r="C88" s="15" t="s">
        <v>25</v>
      </c>
      <c r="D88" s="27">
        <v>24</v>
      </c>
      <c r="E88" s="27" t="s">
        <v>30</v>
      </c>
      <c r="F88" s="16">
        <v>32.01</v>
      </c>
      <c r="G88" s="17">
        <f t="shared" si="28"/>
        <v>25.010176498485698</v>
      </c>
      <c r="H88" s="15">
        <v>1.5</v>
      </c>
      <c r="I88" s="18">
        <v>8.3000000000000007</v>
      </c>
      <c r="J88" s="18">
        <f t="shared" si="32"/>
        <v>8.20302468683286</v>
      </c>
      <c r="K88" s="19">
        <f t="shared" si="24"/>
        <v>5.997558634145669</v>
      </c>
      <c r="L88" s="15">
        <v>28.59</v>
      </c>
      <c r="M88" s="15">
        <v>63.03</v>
      </c>
      <c r="N88" s="15">
        <v>43.44</v>
      </c>
      <c r="O88" s="15"/>
      <c r="P88" s="15"/>
      <c r="Q88" s="15"/>
    </row>
    <row r="89" spans="1:17">
      <c r="A89" s="14">
        <v>82</v>
      </c>
      <c r="B89" s="14" t="s">
        <v>22</v>
      </c>
      <c r="C89" s="15" t="s">
        <v>26</v>
      </c>
      <c r="D89" s="27">
        <v>24</v>
      </c>
      <c r="E89" s="27" t="s">
        <v>30</v>
      </c>
      <c r="F89" s="16">
        <v>32.003</v>
      </c>
      <c r="G89" s="17">
        <f t="shared" si="28"/>
        <v>25.004707231522584</v>
      </c>
      <c r="H89" s="15">
        <v>1.5</v>
      </c>
      <c r="I89" s="18">
        <v>8.3000000000000007</v>
      </c>
      <c r="J89" s="18">
        <f t="shared" si="32"/>
        <v>8.20302468683286</v>
      </c>
      <c r="K89" s="19">
        <f t="shared" si="24"/>
        <v>5.9988704771116099</v>
      </c>
      <c r="L89" s="15">
        <v>27.21</v>
      </c>
      <c r="M89" s="15">
        <v>64.75</v>
      </c>
      <c r="N89" s="15">
        <v>46.83</v>
      </c>
      <c r="O89" s="15"/>
      <c r="P89" s="15"/>
      <c r="Q89" s="15"/>
    </row>
    <row r="90" spans="1:17">
      <c r="A90" s="14">
        <v>83</v>
      </c>
      <c r="B90" s="14" t="s">
        <v>22</v>
      </c>
      <c r="C90" s="15" t="s">
        <v>31</v>
      </c>
      <c r="D90" s="27">
        <v>24</v>
      </c>
      <c r="E90" s="27" t="s">
        <v>30</v>
      </c>
      <c r="F90" s="16">
        <v>31.995999999999999</v>
      </c>
      <c r="G90" s="17">
        <f t="shared" si="28"/>
        <v>24.999237964559462</v>
      </c>
      <c r="H90" s="15">
        <v>1.5</v>
      </c>
      <c r="I90" s="18">
        <v>8.3000000000000007</v>
      </c>
      <c r="J90" s="18">
        <f t="shared" si="32"/>
        <v>8.20302468683286</v>
      </c>
      <c r="K90" s="19">
        <f t="shared" si="24"/>
        <v>6.0001828940805995</v>
      </c>
      <c r="L90" s="15">
        <v>27.64</v>
      </c>
      <c r="M90" s="15">
        <v>64.47</v>
      </c>
      <c r="N90" s="15">
        <v>46.43</v>
      </c>
      <c r="O90" s="15"/>
      <c r="P90" s="15"/>
      <c r="Q90" s="15"/>
    </row>
    <row r="91" spans="1:17">
      <c r="A91" s="14">
        <v>84</v>
      </c>
      <c r="B91" s="14" t="s">
        <v>22</v>
      </c>
      <c r="C91" s="15" t="s">
        <v>32</v>
      </c>
      <c r="D91" s="27">
        <v>24</v>
      </c>
      <c r="E91" s="27" t="s">
        <v>30</v>
      </c>
      <c r="F91" s="16">
        <v>32.003999999999998</v>
      </c>
      <c r="G91" s="17">
        <f t="shared" si="28"/>
        <v>25.005488555374455</v>
      </c>
      <c r="H91" s="15">
        <v>1.5</v>
      </c>
      <c r="I91" s="18">
        <v>8.3000000000000007</v>
      </c>
      <c r="J91" s="18">
        <f t="shared" si="32"/>
        <v>8.20302468683286</v>
      </c>
      <c r="K91" s="19">
        <f t="shared" si="24"/>
        <v>5.9986830358393597</v>
      </c>
      <c r="L91" s="15"/>
      <c r="M91" s="15"/>
      <c r="N91" s="15"/>
      <c r="O91" s="15"/>
      <c r="P91" s="15"/>
      <c r="Q91" s="15"/>
    </row>
    <row r="92" spans="1:17">
      <c r="A92" s="14">
        <v>85</v>
      </c>
      <c r="B92" s="14" t="s">
        <v>22</v>
      </c>
      <c r="C92" s="15" t="s">
        <v>23</v>
      </c>
      <c r="D92" s="27">
        <v>24</v>
      </c>
      <c r="E92" s="27" t="s">
        <v>30</v>
      </c>
      <c r="F92" s="16">
        <v>31.995999999999999</v>
      </c>
      <c r="G92" s="17">
        <f t="shared" si="28"/>
        <v>24.999237964559462</v>
      </c>
      <c r="H92" s="15">
        <v>4</v>
      </c>
      <c r="I92" s="18">
        <v>2.9</v>
      </c>
      <c r="J92" s="18">
        <f>25-H92-I92- (AVERAGE($G$2:$G$3))</f>
        <v>11.103024686832862</v>
      </c>
      <c r="K92" s="19">
        <f t="shared" si="24"/>
        <v>16.000487717548268</v>
      </c>
      <c r="L92" s="15">
        <v>27.38</v>
      </c>
      <c r="M92" s="15">
        <v>61.58</v>
      </c>
      <c r="N92" s="15">
        <v>41.7</v>
      </c>
      <c r="O92" s="15"/>
      <c r="P92" s="15"/>
      <c r="Q92" s="15"/>
    </row>
    <row r="93" spans="1:17">
      <c r="A93" s="14">
        <v>86</v>
      </c>
      <c r="B93" s="14" t="s">
        <v>22</v>
      </c>
      <c r="C93" s="15" t="s">
        <v>24</v>
      </c>
      <c r="D93" s="27">
        <v>24</v>
      </c>
      <c r="E93" s="27" t="s">
        <v>30</v>
      </c>
      <c r="F93" s="16">
        <v>31.997</v>
      </c>
      <c r="G93" s="17">
        <f t="shared" si="28"/>
        <v>25.000019288411337</v>
      </c>
      <c r="H93" s="15">
        <v>4</v>
      </c>
      <c r="I93" s="18">
        <v>2.9</v>
      </c>
      <c r="J93" s="18">
        <f t="shared" ref="J93:J97" si="33">25-H93-I93- (AVERAGE($G$2:$G$3))</f>
        <v>11.103024686832862</v>
      </c>
      <c r="K93" s="19">
        <f t="shared" si="24"/>
        <v>15.999987655426267</v>
      </c>
      <c r="L93" s="15">
        <v>27.05</v>
      </c>
      <c r="M93" s="15">
        <v>60.15</v>
      </c>
      <c r="N93" s="15">
        <v>40.15</v>
      </c>
      <c r="O93" s="15"/>
      <c r="P93" s="15"/>
      <c r="Q93" s="15"/>
    </row>
    <row r="94" spans="1:17">
      <c r="A94" s="14">
        <v>87</v>
      </c>
      <c r="B94" s="14" t="s">
        <v>22</v>
      </c>
      <c r="C94" s="15" t="s">
        <v>25</v>
      </c>
      <c r="D94" s="27">
        <v>24</v>
      </c>
      <c r="E94" s="27" t="s">
        <v>30</v>
      </c>
      <c r="F94" s="16">
        <v>31.998999999999999</v>
      </c>
      <c r="G94" s="17">
        <f t="shared" si="28"/>
        <v>25.001581936115088</v>
      </c>
      <c r="H94" s="15">
        <v>4</v>
      </c>
      <c r="I94" s="18">
        <v>2.9</v>
      </c>
      <c r="J94" s="18">
        <f t="shared" si="33"/>
        <v>11.103024686832862</v>
      </c>
      <c r="K94" s="19">
        <f t="shared" si="24"/>
        <v>15.998987624946851</v>
      </c>
      <c r="L94" s="15">
        <v>28.72</v>
      </c>
      <c r="M94" s="15">
        <v>63.55</v>
      </c>
      <c r="N94" s="15">
        <v>43.24</v>
      </c>
      <c r="O94" s="15"/>
      <c r="P94" s="15"/>
      <c r="Q94" s="15"/>
    </row>
    <row r="95" spans="1:17">
      <c r="A95" s="14">
        <v>88</v>
      </c>
      <c r="B95" s="14" t="s">
        <v>22</v>
      </c>
      <c r="C95" s="15" t="s">
        <v>26</v>
      </c>
      <c r="D95" s="27">
        <v>24</v>
      </c>
      <c r="E95" s="27" t="s">
        <v>30</v>
      </c>
      <c r="F95" s="16">
        <v>32.009</v>
      </c>
      <c r="G95" s="17">
        <f t="shared" si="28"/>
        <v>25.009395174633827</v>
      </c>
      <c r="H95" s="15">
        <v>4</v>
      </c>
      <c r="I95" s="18">
        <v>2.9</v>
      </c>
      <c r="J95" s="18">
        <f t="shared" si="33"/>
        <v>11.103024686832862</v>
      </c>
      <c r="K95" s="19">
        <f t="shared" si="24"/>
        <v>15.993989347079705</v>
      </c>
      <c r="L95" s="15">
        <v>28.72</v>
      </c>
      <c r="M95" s="15">
        <v>64.23</v>
      </c>
      <c r="N95" s="15">
        <v>47.9</v>
      </c>
      <c r="O95" s="15"/>
      <c r="P95" s="15"/>
      <c r="Q95" s="15"/>
    </row>
    <row r="96" spans="1:17">
      <c r="A96" s="14">
        <v>89</v>
      </c>
      <c r="B96" s="14" t="s">
        <v>22</v>
      </c>
      <c r="C96" s="15" t="s">
        <v>31</v>
      </c>
      <c r="D96" s="27">
        <v>24</v>
      </c>
      <c r="E96" s="27" t="s">
        <v>30</v>
      </c>
      <c r="F96" s="16">
        <v>32.002000000000002</v>
      </c>
      <c r="G96" s="17">
        <f t="shared" si="28"/>
        <v>25.003925907670713</v>
      </c>
      <c r="H96" s="15">
        <v>4</v>
      </c>
      <c r="I96" s="18">
        <v>2.9</v>
      </c>
      <c r="J96" s="18">
        <f t="shared" si="33"/>
        <v>11.103024686832862</v>
      </c>
      <c r="K96" s="19">
        <f t="shared" si="24"/>
        <v>15.997487813595217</v>
      </c>
      <c r="L96" s="15">
        <v>27.81</v>
      </c>
      <c r="M96" s="15">
        <v>62.94</v>
      </c>
      <c r="N96" s="15">
        <v>46.7</v>
      </c>
      <c r="O96" s="15"/>
      <c r="P96" s="15"/>
      <c r="Q96" s="15"/>
    </row>
    <row r="97" spans="1:17">
      <c r="A97" s="14">
        <v>90</v>
      </c>
      <c r="B97" s="14" t="s">
        <v>22</v>
      </c>
      <c r="C97" s="15" t="s">
        <v>32</v>
      </c>
      <c r="D97" s="27">
        <v>24</v>
      </c>
      <c r="E97" s="27" t="s">
        <v>30</v>
      </c>
      <c r="F97" s="16">
        <v>31.995000000000001</v>
      </c>
      <c r="G97" s="17">
        <f t="shared" si="28"/>
        <v>24.998456640707591</v>
      </c>
      <c r="H97" s="15">
        <v>4</v>
      </c>
      <c r="I97" s="18">
        <v>2.9</v>
      </c>
      <c r="J97" s="18">
        <f t="shared" si="33"/>
        <v>11.103024686832862</v>
      </c>
      <c r="K97" s="19">
        <f t="shared" si="24"/>
        <v>16.000987810929029</v>
      </c>
      <c r="L97" s="15"/>
      <c r="M97" s="15"/>
      <c r="N97" s="15"/>
      <c r="O97" s="15"/>
      <c r="P97" s="15"/>
      <c r="Q97" s="15"/>
    </row>
    <row r="98" spans="1:17">
      <c r="A98" s="14">
        <v>91</v>
      </c>
      <c r="B98" s="14" t="s">
        <v>22</v>
      </c>
      <c r="C98" s="15" t="s">
        <v>23</v>
      </c>
      <c r="D98" s="27">
        <v>24</v>
      </c>
      <c r="E98" s="27" t="s">
        <v>30</v>
      </c>
      <c r="F98" s="16">
        <v>31.994</v>
      </c>
      <c r="G98" s="17">
        <f t="shared" si="28"/>
        <v>24.997675316855716</v>
      </c>
      <c r="H98" s="15">
        <v>5</v>
      </c>
      <c r="I98" s="18">
        <f t="shared" ref="I98:I103" si="34">((4.24-0.1641)*2.07)*($H$26-H98)/$H$26</f>
        <v>0</v>
      </c>
      <c r="J98" s="18">
        <f>25-H98-I98- (AVERAGE($G$2:$G$3))</f>
        <v>13.003024686832861</v>
      </c>
      <c r="K98" s="19">
        <f t="shared" si="24"/>
        <v>20.001859919464366</v>
      </c>
      <c r="L98" s="15">
        <v>28.72</v>
      </c>
      <c r="M98" s="15">
        <v>59.64</v>
      </c>
      <c r="N98" s="15">
        <v>41.86</v>
      </c>
      <c r="O98" s="15"/>
      <c r="P98" s="15"/>
      <c r="Q98" s="15"/>
    </row>
    <row r="99" spans="1:17">
      <c r="A99" s="14">
        <v>92</v>
      </c>
      <c r="B99" s="14" t="s">
        <v>22</v>
      </c>
      <c r="C99" s="15" t="s">
        <v>24</v>
      </c>
      <c r="D99" s="27">
        <v>24</v>
      </c>
      <c r="E99" s="27" t="s">
        <v>30</v>
      </c>
      <c r="F99" s="16">
        <v>32.009</v>
      </c>
      <c r="G99" s="17">
        <f t="shared" si="28"/>
        <v>25.009395174633827</v>
      </c>
      <c r="H99" s="15">
        <v>5</v>
      </c>
      <c r="I99" s="18">
        <f t="shared" si="34"/>
        <v>0</v>
      </c>
      <c r="J99" s="18">
        <f t="shared" ref="J99:J103" si="35">25-H99-I99- (AVERAGE($G$2:$G$3))</f>
        <v>13.003024686832861</v>
      </c>
      <c r="K99" s="19">
        <f t="shared" si="24"/>
        <v>19.992486683849631</v>
      </c>
      <c r="L99" s="15">
        <v>28.69</v>
      </c>
      <c r="M99" s="15">
        <v>60.15</v>
      </c>
      <c r="N99" s="15">
        <v>41.38</v>
      </c>
      <c r="O99" s="15"/>
      <c r="P99" s="15"/>
      <c r="Q99" s="15"/>
    </row>
    <row r="100" spans="1:17">
      <c r="A100" s="14">
        <v>93</v>
      </c>
      <c r="B100" s="14" t="s">
        <v>22</v>
      </c>
      <c r="C100" s="15" t="s">
        <v>25</v>
      </c>
      <c r="D100" s="27">
        <v>24</v>
      </c>
      <c r="E100" s="27" t="s">
        <v>30</v>
      </c>
      <c r="F100" s="16">
        <v>31.997</v>
      </c>
      <c r="G100" s="17">
        <f t="shared" si="28"/>
        <v>25.000019288411337</v>
      </c>
      <c r="H100" s="15">
        <v>5</v>
      </c>
      <c r="I100" s="18">
        <f t="shared" si="34"/>
        <v>0</v>
      </c>
      <c r="J100" s="18">
        <f t="shared" si="35"/>
        <v>13.003024686832861</v>
      </c>
      <c r="K100" s="19">
        <f t="shared" si="24"/>
        <v>19.999984569282837</v>
      </c>
      <c r="L100" s="15">
        <v>27.23</v>
      </c>
      <c r="M100" s="15">
        <v>59.64</v>
      </c>
      <c r="N100" s="15">
        <v>39.76</v>
      </c>
      <c r="O100" s="15"/>
      <c r="P100" s="15"/>
      <c r="Q100" s="15"/>
    </row>
    <row r="101" spans="1:17">
      <c r="A101" s="14">
        <v>94</v>
      </c>
      <c r="B101" s="14" t="s">
        <v>22</v>
      </c>
      <c r="C101" s="15" t="s">
        <v>26</v>
      </c>
      <c r="D101" s="27">
        <v>24</v>
      </c>
      <c r="E101" s="27" t="s">
        <v>30</v>
      </c>
      <c r="F101" s="16">
        <v>32.009</v>
      </c>
      <c r="G101" s="17">
        <f t="shared" si="28"/>
        <v>25.009395174633827</v>
      </c>
      <c r="H101" s="15">
        <v>5</v>
      </c>
      <c r="I101" s="18">
        <f t="shared" si="34"/>
        <v>0</v>
      </c>
      <c r="J101" s="18">
        <f t="shared" si="35"/>
        <v>13.003024686832861</v>
      </c>
      <c r="K101" s="19">
        <f t="shared" si="24"/>
        <v>19.992486683849631</v>
      </c>
      <c r="L101" s="15">
        <v>27.13</v>
      </c>
      <c r="M101" s="15">
        <v>62.45</v>
      </c>
      <c r="N101" s="15">
        <v>46.11</v>
      </c>
      <c r="O101" s="15"/>
      <c r="P101" s="15"/>
      <c r="Q101" s="15"/>
    </row>
    <row r="102" spans="1:17">
      <c r="A102" s="14">
        <v>95</v>
      </c>
      <c r="B102" s="14" t="s">
        <v>22</v>
      </c>
      <c r="C102" s="15" t="s">
        <v>31</v>
      </c>
      <c r="D102" s="27">
        <v>24</v>
      </c>
      <c r="E102" s="27" t="s">
        <v>30</v>
      </c>
      <c r="F102" s="16">
        <v>32.000999999999998</v>
      </c>
      <c r="G102" s="17">
        <f t="shared" si="28"/>
        <v>25.003144583818834</v>
      </c>
      <c r="H102" s="15">
        <v>5</v>
      </c>
      <c r="I102" s="18">
        <f t="shared" si="34"/>
        <v>0</v>
      </c>
      <c r="J102" s="18">
        <f t="shared" si="35"/>
        <v>13.003024686832861</v>
      </c>
      <c r="K102" s="19">
        <f t="shared" si="24"/>
        <v>19.997484649334176</v>
      </c>
      <c r="L102" s="15">
        <v>28.48</v>
      </c>
      <c r="M102" s="15">
        <v>65.53</v>
      </c>
      <c r="N102" s="15">
        <v>47.79</v>
      </c>
      <c r="O102" s="15"/>
      <c r="P102" s="15"/>
      <c r="Q102" s="15"/>
    </row>
    <row r="103" spans="1:17" ht="13.5" thickBot="1">
      <c r="A103" s="98">
        <v>96</v>
      </c>
      <c r="B103" s="98" t="s">
        <v>22</v>
      </c>
      <c r="C103" s="98" t="s">
        <v>32</v>
      </c>
      <c r="D103" s="102">
        <v>24</v>
      </c>
      <c r="E103" s="102" t="s">
        <v>30</v>
      </c>
      <c r="F103" s="103">
        <v>31.995000000000001</v>
      </c>
      <c r="G103" s="101">
        <f t="shared" si="28"/>
        <v>24.998456640707591</v>
      </c>
      <c r="H103" s="98">
        <v>5</v>
      </c>
      <c r="I103" s="101">
        <f t="shared" si="34"/>
        <v>0</v>
      </c>
      <c r="J103" s="101">
        <f t="shared" si="35"/>
        <v>13.003024686832861</v>
      </c>
      <c r="K103" s="104">
        <f t="shared" si="24"/>
        <v>20.001234763661284</v>
      </c>
      <c r="L103" s="98"/>
      <c r="M103" s="98"/>
      <c r="N103" s="98"/>
      <c r="O103" s="98"/>
      <c r="P103" s="98"/>
      <c r="Q103" s="98"/>
    </row>
    <row r="104" spans="1:17">
      <c r="A104" s="14">
        <v>97</v>
      </c>
      <c r="B104" s="14" t="s">
        <v>22</v>
      </c>
      <c r="C104" s="14" t="s">
        <v>23</v>
      </c>
      <c r="D104" s="27">
        <v>32</v>
      </c>
      <c r="E104" s="27" t="s">
        <v>29</v>
      </c>
      <c r="F104" s="16">
        <v>31.995999999999999</v>
      </c>
      <c r="G104" s="17">
        <f t="shared" si="28"/>
        <v>24.999237964559462</v>
      </c>
      <c r="H104" s="14">
        <v>0</v>
      </c>
      <c r="I104" s="17">
        <v>10.3</v>
      </c>
      <c r="J104" s="17">
        <f>25-H104-I104- (AVERAGE($G$2:$G$3))</f>
        <v>7.70302468683286</v>
      </c>
      <c r="K104" s="25">
        <f t="shared" si="24"/>
        <v>0</v>
      </c>
      <c r="L104" s="14">
        <v>27.007999999999999</v>
      </c>
      <c r="M104" s="14">
        <v>70.010000000000005</v>
      </c>
      <c r="N104" s="14">
        <v>47.408000000000001</v>
      </c>
      <c r="O104" s="14"/>
      <c r="P104" s="14"/>
      <c r="Q104" s="14"/>
    </row>
    <row r="105" spans="1:17">
      <c r="A105" s="14">
        <v>98</v>
      </c>
      <c r="B105" s="14" t="s">
        <v>22</v>
      </c>
      <c r="C105" s="15" t="s">
        <v>24</v>
      </c>
      <c r="D105" s="27">
        <v>32</v>
      </c>
      <c r="E105" s="27" t="s">
        <v>29</v>
      </c>
      <c r="F105" s="16">
        <v>32.006999999999998</v>
      </c>
      <c r="G105" s="17">
        <f t="shared" si="28"/>
        <v>25.007832526930077</v>
      </c>
      <c r="H105" s="15">
        <v>0</v>
      </c>
      <c r="I105" s="18">
        <v>10.3</v>
      </c>
      <c r="J105" s="18">
        <f t="shared" ref="J105:J109" si="36">25-H105-I105- (AVERAGE($G$2:$G$3))</f>
        <v>7.70302468683286</v>
      </c>
      <c r="K105" s="19">
        <f t="shared" si="24"/>
        <v>0</v>
      </c>
      <c r="L105" s="15">
        <v>26.843</v>
      </c>
      <c r="M105" s="15">
        <v>68.760000000000005</v>
      </c>
      <c r="N105" s="15">
        <v>47.485999999999997</v>
      </c>
      <c r="O105" s="15"/>
      <c r="P105" s="15"/>
      <c r="Q105" s="15"/>
    </row>
    <row r="106" spans="1:17">
      <c r="A106" s="14">
        <v>99</v>
      </c>
      <c r="B106" s="14" t="s">
        <v>22</v>
      </c>
      <c r="C106" s="15" t="s">
        <v>25</v>
      </c>
      <c r="D106" s="27">
        <v>32</v>
      </c>
      <c r="E106" s="27" t="s">
        <v>29</v>
      </c>
      <c r="F106" s="16">
        <v>31.991</v>
      </c>
      <c r="G106" s="17">
        <f t="shared" si="28"/>
        <v>24.995331345300094</v>
      </c>
      <c r="H106" s="15">
        <v>0</v>
      </c>
      <c r="I106" s="18">
        <v>10.3</v>
      </c>
      <c r="J106" s="18">
        <f t="shared" si="36"/>
        <v>7.70302468683286</v>
      </c>
      <c r="K106" s="19">
        <f t="shared" si="24"/>
        <v>0</v>
      </c>
      <c r="L106" s="15">
        <v>27.271000000000001</v>
      </c>
      <c r="M106" s="15">
        <v>70.05</v>
      </c>
      <c r="N106" s="15">
        <v>48.954000000000001</v>
      </c>
      <c r="O106" s="15"/>
      <c r="P106" s="15"/>
      <c r="Q106" s="15"/>
    </row>
    <row r="107" spans="1:17">
      <c r="A107" s="14">
        <v>100</v>
      </c>
      <c r="B107" s="14" t="s">
        <v>22</v>
      </c>
      <c r="C107" s="15" t="s">
        <v>26</v>
      </c>
      <c r="D107" s="27">
        <v>32</v>
      </c>
      <c r="E107" s="27" t="s">
        <v>29</v>
      </c>
      <c r="F107" s="16">
        <v>31.995999999999999</v>
      </c>
      <c r="G107" s="17">
        <f t="shared" si="28"/>
        <v>24.999237964559462</v>
      </c>
      <c r="H107" s="15">
        <v>0</v>
      </c>
      <c r="I107" s="18">
        <v>10.3</v>
      </c>
      <c r="J107" s="18">
        <f t="shared" si="36"/>
        <v>7.70302468683286</v>
      </c>
      <c r="K107" s="19">
        <f t="shared" si="24"/>
        <v>0</v>
      </c>
      <c r="L107" s="15">
        <v>28.617000000000001</v>
      </c>
      <c r="M107" s="15">
        <v>63.83</v>
      </c>
      <c r="N107" s="15">
        <v>48.036000000000001</v>
      </c>
      <c r="O107" s="15"/>
      <c r="P107" s="15"/>
      <c r="Q107" s="15"/>
    </row>
    <row r="108" spans="1:17">
      <c r="A108" s="14">
        <v>101</v>
      </c>
      <c r="B108" s="14" t="s">
        <v>22</v>
      </c>
      <c r="C108" s="15" t="s">
        <v>31</v>
      </c>
      <c r="D108" s="27">
        <v>32</v>
      </c>
      <c r="E108" s="27" t="s">
        <v>29</v>
      </c>
      <c r="F108" s="16">
        <v>32.012</v>
      </c>
      <c r="G108" s="17">
        <f t="shared" si="28"/>
        <v>25.011739146189448</v>
      </c>
      <c r="H108" s="15">
        <v>0</v>
      </c>
      <c r="I108" s="18">
        <v>10.3</v>
      </c>
      <c r="J108" s="18">
        <f t="shared" si="36"/>
        <v>7.70302468683286</v>
      </c>
      <c r="K108" s="19">
        <f t="shared" si="24"/>
        <v>0</v>
      </c>
      <c r="L108" s="15">
        <v>27.241</v>
      </c>
      <c r="M108" s="15">
        <v>63.11</v>
      </c>
      <c r="N108" s="15">
        <v>46.75</v>
      </c>
      <c r="O108" s="15"/>
      <c r="P108" s="15"/>
      <c r="Q108" s="15"/>
    </row>
    <row r="109" spans="1:17">
      <c r="A109" s="14">
        <v>102</v>
      </c>
      <c r="B109" s="14" t="s">
        <v>22</v>
      </c>
      <c r="C109" s="15" t="s">
        <v>32</v>
      </c>
      <c r="D109" s="27">
        <v>32</v>
      </c>
      <c r="E109" s="27" t="s">
        <v>29</v>
      </c>
      <c r="F109" s="16">
        <v>32.005000000000003</v>
      </c>
      <c r="G109" s="17">
        <f t="shared" si="28"/>
        <v>25.006269879226334</v>
      </c>
      <c r="H109" s="15">
        <v>0</v>
      </c>
      <c r="I109" s="18">
        <v>10.3</v>
      </c>
      <c r="J109" s="18">
        <f t="shared" si="36"/>
        <v>7.70302468683286</v>
      </c>
      <c r="K109" s="19">
        <f t="shared" si="24"/>
        <v>0</v>
      </c>
      <c r="L109" s="15"/>
      <c r="M109" s="15"/>
      <c r="N109" s="15"/>
      <c r="O109" s="15"/>
      <c r="P109" s="15"/>
      <c r="Q109" s="15"/>
    </row>
    <row r="110" spans="1:17">
      <c r="A110" s="14">
        <v>103</v>
      </c>
      <c r="B110" s="14" t="s">
        <v>22</v>
      </c>
      <c r="C110" s="15" t="s">
        <v>23</v>
      </c>
      <c r="D110" s="27">
        <v>32</v>
      </c>
      <c r="E110" s="27" t="s">
        <v>29</v>
      </c>
      <c r="F110" s="16">
        <v>31.992000000000001</v>
      </c>
      <c r="G110" s="17">
        <f t="shared" si="28"/>
        <v>24.996112669151969</v>
      </c>
      <c r="H110" s="15">
        <v>1.5</v>
      </c>
      <c r="I110" s="18">
        <v>8.3000000000000007</v>
      </c>
      <c r="J110" s="18">
        <f>25-H110-I110- (AVERAGE($G$2:$G$3))</f>
        <v>8.20302468683286</v>
      </c>
      <c r="K110" s="19">
        <f t="shared" si="24"/>
        <v>6.0009331044949628</v>
      </c>
      <c r="L110" s="15">
        <v>27.298999999999999</v>
      </c>
      <c r="M110" s="15">
        <v>68.28</v>
      </c>
      <c r="N110" s="15">
        <v>47.881999999999998</v>
      </c>
      <c r="O110" s="15"/>
      <c r="P110" s="15"/>
      <c r="Q110" s="15"/>
    </row>
    <row r="111" spans="1:17">
      <c r="A111" s="14">
        <v>104</v>
      </c>
      <c r="B111" s="14" t="s">
        <v>22</v>
      </c>
      <c r="C111" s="15" t="s">
        <v>24</v>
      </c>
      <c r="D111" s="27">
        <v>32</v>
      </c>
      <c r="E111" s="27" t="s">
        <v>29</v>
      </c>
      <c r="F111" s="16">
        <v>31.994</v>
      </c>
      <c r="G111" s="17">
        <f t="shared" si="28"/>
        <v>24.997675316855716</v>
      </c>
      <c r="H111" s="15">
        <v>1.5</v>
      </c>
      <c r="I111" s="18">
        <v>8.3000000000000007</v>
      </c>
      <c r="J111" s="18">
        <f t="shared" ref="J111:J115" si="37">25-H111-I111- (AVERAGE($G$2:$G$3))</f>
        <v>8.20302468683286</v>
      </c>
      <c r="K111" s="19">
        <f t="shared" si="24"/>
        <v>6.0005579758393095</v>
      </c>
      <c r="L111" s="15">
        <v>27.751000000000001</v>
      </c>
      <c r="M111" s="15">
        <v>68.260000000000005</v>
      </c>
      <c r="N111" s="15">
        <v>47.514000000000003</v>
      </c>
      <c r="O111" s="15"/>
      <c r="P111" s="15"/>
      <c r="Q111" s="15"/>
    </row>
    <row r="112" spans="1:17">
      <c r="A112" s="14">
        <v>105</v>
      </c>
      <c r="B112" s="14" t="s">
        <v>22</v>
      </c>
      <c r="C112" s="15" t="s">
        <v>25</v>
      </c>
      <c r="D112" s="27">
        <v>32</v>
      </c>
      <c r="E112" s="27" t="s">
        <v>29</v>
      </c>
      <c r="F112" s="16">
        <v>32.006999999999998</v>
      </c>
      <c r="G112" s="17">
        <f t="shared" si="28"/>
        <v>25.007832526930077</v>
      </c>
      <c r="H112" s="15">
        <v>1.5</v>
      </c>
      <c r="I112" s="18">
        <v>8.3000000000000007</v>
      </c>
      <c r="J112" s="18">
        <f t="shared" si="37"/>
        <v>8.20302468683286</v>
      </c>
      <c r="K112" s="19">
        <f t="shared" si="24"/>
        <v>5.9981207822977121</v>
      </c>
      <c r="L112" s="15">
        <v>27.398</v>
      </c>
      <c r="M112" s="15">
        <v>69.77</v>
      </c>
      <c r="N112" s="15">
        <v>48.805999999999997</v>
      </c>
      <c r="O112" s="15"/>
      <c r="P112" s="15"/>
      <c r="Q112" s="15"/>
    </row>
    <row r="113" spans="1:17">
      <c r="A113" s="14">
        <v>106</v>
      </c>
      <c r="B113" s="14" t="s">
        <v>22</v>
      </c>
      <c r="C113" s="15" t="s">
        <v>26</v>
      </c>
      <c r="D113" s="27">
        <v>32</v>
      </c>
      <c r="E113" s="27" t="s">
        <v>29</v>
      </c>
      <c r="F113" s="16">
        <v>32.002000000000002</v>
      </c>
      <c r="G113" s="17">
        <f t="shared" si="28"/>
        <v>25.003925907670713</v>
      </c>
      <c r="H113" s="15">
        <v>1.5</v>
      </c>
      <c r="I113" s="18">
        <v>8.3000000000000007</v>
      </c>
      <c r="J113" s="18">
        <f t="shared" si="37"/>
        <v>8.20302468683286</v>
      </c>
      <c r="K113" s="19">
        <f t="shared" si="24"/>
        <v>5.9990579300982079</v>
      </c>
      <c r="L113" s="15">
        <v>27.809000000000001</v>
      </c>
      <c r="M113" s="15">
        <v>63.88</v>
      </c>
      <c r="N113" s="15">
        <v>48.259</v>
      </c>
      <c r="O113" s="15"/>
      <c r="P113" s="15"/>
      <c r="Q113" s="15"/>
    </row>
    <row r="114" spans="1:17">
      <c r="A114" s="14">
        <v>107</v>
      </c>
      <c r="B114" s="14" t="s">
        <v>22</v>
      </c>
      <c r="C114" s="15" t="s">
        <v>31</v>
      </c>
      <c r="D114" s="27">
        <v>32</v>
      </c>
      <c r="E114" s="27" t="s">
        <v>29</v>
      </c>
      <c r="F114" s="16">
        <v>31.998999999999999</v>
      </c>
      <c r="G114" s="17">
        <f t="shared" si="28"/>
        <v>25.001581936115088</v>
      </c>
      <c r="H114" s="15">
        <v>1.5</v>
      </c>
      <c r="I114" s="18">
        <v>8.3000000000000007</v>
      </c>
      <c r="J114" s="18">
        <f t="shared" si="37"/>
        <v>8.20302468683286</v>
      </c>
      <c r="K114" s="19">
        <f t="shared" si="24"/>
        <v>5.9996203593550685</v>
      </c>
      <c r="L114" s="15">
        <v>27.774000000000001</v>
      </c>
      <c r="M114" s="15">
        <v>63.92</v>
      </c>
      <c r="N114" s="15">
        <v>49.152999999999999</v>
      </c>
      <c r="O114" s="15"/>
      <c r="P114" s="15"/>
      <c r="Q114" s="15"/>
    </row>
    <row r="115" spans="1:17">
      <c r="A115" s="14">
        <v>108</v>
      </c>
      <c r="B115" s="14" t="s">
        <v>22</v>
      </c>
      <c r="C115" s="15" t="s">
        <v>32</v>
      </c>
      <c r="D115" s="27">
        <v>32</v>
      </c>
      <c r="E115" s="27" t="s">
        <v>29</v>
      </c>
      <c r="F115" s="16">
        <v>31.998999999999999</v>
      </c>
      <c r="G115" s="17">
        <f t="shared" si="28"/>
        <v>25.001581936115088</v>
      </c>
      <c r="H115" s="15">
        <v>1.5</v>
      </c>
      <c r="I115" s="18">
        <v>8.3000000000000007</v>
      </c>
      <c r="J115" s="18">
        <f t="shared" si="37"/>
        <v>8.20302468683286</v>
      </c>
      <c r="K115" s="19">
        <f t="shared" si="24"/>
        <v>5.9996203593550685</v>
      </c>
      <c r="L115" s="15"/>
      <c r="M115" s="15"/>
      <c r="N115" s="15"/>
      <c r="O115" s="15"/>
      <c r="P115" s="15"/>
      <c r="Q115" s="15"/>
    </row>
    <row r="116" spans="1:17">
      <c r="A116" s="14">
        <v>109</v>
      </c>
      <c r="B116" s="14" t="s">
        <v>22</v>
      </c>
      <c r="C116" s="15" t="s">
        <v>23</v>
      </c>
      <c r="D116" s="27">
        <v>32</v>
      </c>
      <c r="E116" s="27" t="s">
        <v>29</v>
      </c>
      <c r="F116" s="16">
        <v>31.995000000000001</v>
      </c>
      <c r="G116" s="17">
        <f t="shared" si="28"/>
        <v>24.998456640707591</v>
      </c>
      <c r="H116" s="15">
        <v>4</v>
      </c>
      <c r="I116" s="18">
        <v>2.9</v>
      </c>
      <c r="J116" s="18">
        <f>25-H116-I116- (AVERAGE($G$2:$G$3))</f>
        <v>11.103024686832862</v>
      </c>
      <c r="K116" s="19">
        <f t="shared" si="24"/>
        <v>16.000987810929029</v>
      </c>
      <c r="L116" s="15">
        <v>27.733000000000001</v>
      </c>
      <c r="M116" s="15">
        <v>64.33</v>
      </c>
      <c r="N116" s="15">
        <v>43.58</v>
      </c>
      <c r="O116" s="15"/>
      <c r="P116" s="15"/>
      <c r="Q116" s="15"/>
    </row>
    <row r="117" spans="1:17">
      <c r="A117" s="14">
        <v>110</v>
      </c>
      <c r="B117" s="14" t="s">
        <v>22</v>
      </c>
      <c r="C117" s="15" t="s">
        <v>24</v>
      </c>
      <c r="D117" s="27">
        <v>32</v>
      </c>
      <c r="E117" s="27" t="s">
        <v>29</v>
      </c>
      <c r="F117" s="16">
        <v>31.998000000000001</v>
      </c>
      <c r="G117" s="17">
        <f t="shared" si="28"/>
        <v>25.000800612263212</v>
      </c>
      <c r="H117" s="15">
        <v>4</v>
      </c>
      <c r="I117" s="18">
        <v>2.9</v>
      </c>
      <c r="J117" s="18">
        <f t="shared" ref="J117:J121" si="38">25-H117-I117- (AVERAGE($G$2:$G$3))</f>
        <v>11.103024686832862</v>
      </c>
      <c r="K117" s="19">
        <f t="shared" si="24"/>
        <v>15.999487624560107</v>
      </c>
      <c r="L117" s="15">
        <v>26.89</v>
      </c>
      <c r="M117" s="15">
        <v>63.86</v>
      </c>
      <c r="N117" s="15">
        <v>45.064999999999998</v>
      </c>
      <c r="O117" s="15"/>
      <c r="P117" s="15"/>
      <c r="Q117" s="15"/>
    </row>
    <row r="118" spans="1:17">
      <c r="A118" s="14">
        <v>111</v>
      </c>
      <c r="B118" s="14" t="s">
        <v>22</v>
      </c>
      <c r="C118" s="15" t="s">
        <v>25</v>
      </c>
      <c r="D118" s="27">
        <v>32</v>
      </c>
      <c r="E118" s="27" t="s">
        <v>29</v>
      </c>
      <c r="F118" s="16">
        <v>31.995999999999999</v>
      </c>
      <c r="G118" s="17">
        <f t="shared" si="28"/>
        <v>24.999237964559462</v>
      </c>
      <c r="H118" s="15">
        <v>4</v>
      </c>
      <c r="I118" s="18">
        <v>2.9</v>
      </c>
      <c r="J118" s="18">
        <f t="shared" si="38"/>
        <v>11.103024686832862</v>
      </c>
      <c r="K118" s="19">
        <f t="shared" ref="K118:K181" si="39">H118*1/G118*100</f>
        <v>16.000487717548268</v>
      </c>
      <c r="L118" s="15">
        <v>27.492999999999999</v>
      </c>
      <c r="M118" s="15">
        <v>60</v>
      </c>
      <c r="N118" s="15">
        <v>42.411000000000001</v>
      </c>
      <c r="O118" s="15"/>
      <c r="P118" s="15"/>
      <c r="Q118" s="15"/>
    </row>
    <row r="119" spans="1:17">
      <c r="A119" s="14">
        <v>112</v>
      </c>
      <c r="B119" s="14" t="s">
        <v>22</v>
      </c>
      <c r="C119" s="15" t="s">
        <v>26</v>
      </c>
      <c r="D119" s="27">
        <v>32</v>
      </c>
      <c r="E119" s="27" t="s">
        <v>29</v>
      </c>
      <c r="F119" s="16">
        <v>31.995999999999999</v>
      </c>
      <c r="G119" s="17">
        <f t="shared" si="28"/>
        <v>24.999237964559462</v>
      </c>
      <c r="H119" s="15">
        <v>4</v>
      </c>
      <c r="I119" s="18">
        <v>2.9</v>
      </c>
      <c r="J119" s="18">
        <f t="shared" si="38"/>
        <v>11.103024686832862</v>
      </c>
      <c r="K119" s="19">
        <f t="shared" si="39"/>
        <v>16.000487717548268</v>
      </c>
      <c r="L119" s="15">
        <v>27.597000000000001</v>
      </c>
      <c r="M119" s="15">
        <v>60.91</v>
      </c>
      <c r="N119" s="15">
        <v>47.341999999999999</v>
      </c>
      <c r="O119" s="15"/>
      <c r="P119" s="15"/>
      <c r="Q119" s="15"/>
    </row>
    <row r="120" spans="1:17">
      <c r="A120" s="14">
        <v>113</v>
      </c>
      <c r="B120" s="14" t="s">
        <v>22</v>
      </c>
      <c r="C120" s="15" t="s">
        <v>31</v>
      </c>
      <c r="D120" s="27">
        <v>32</v>
      </c>
      <c r="E120" s="27" t="s">
        <v>29</v>
      </c>
      <c r="F120" s="16">
        <v>32.006999999999998</v>
      </c>
      <c r="G120" s="17">
        <f t="shared" si="28"/>
        <v>25.007832526930077</v>
      </c>
      <c r="H120" s="15">
        <v>4</v>
      </c>
      <c r="I120" s="18">
        <v>2.9</v>
      </c>
      <c r="J120" s="18">
        <f t="shared" si="38"/>
        <v>11.103024686832862</v>
      </c>
      <c r="K120" s="19">
        <f t="shared" si="39"/>
        <v>15.994988752793898</v>
      </c>
      <c r="L120" s="15">
        <v>28.734000000000002</v>
      </c>
      <c r="M120" s="15">
        <v>62.31</v>
      </c>
      <c r="N120" s="15">
        <v>48.487000000000002</v>
      </c>
      <c r="O120" s="15"/>
      <c r="P120" s="15"/>
      <c r="Q120" s="15"/>
    </row>
    <row r="121" spans="1:17">
      <c r="A121" s="14">
        <v>114</v>
      </c>
      <c r="B121" s="14" t="s">
        <v>22</v>
      </c>
      <c r="C121" s="15" t="s">
        <v>32</v>
      </c>
      <c r="D121" s="27">
        <v>32</v>
      </c>
      <c r="E121" s="27" t="s">
        <v>29</v>
      </c>
      <c r="F121" s="16">
        <v>31.992000000000001</v>
      </c>
      <c r="G121" s="17">
        <f t="shared" si="28"/>
        <v>24.996112669151969</v>
      </c>
      <c r="H121" s="15">
        <v>4</v>
      </c>
      <c r="I121" s="18">
        <v>2.9</v>
      </c>
      <c r="J121" s="18">
        <f t="shared" si="38"/>
        <v>11.103024686832862</v>
      </c>
      <c r="K121" s="19">
        <f t="shared" si="39"/>
        <v>16.002488278653235</v>
      </c>
      <c r="L121" s="15"/>
      <c r="M121" s="15"/>
      <c r="N121" s="15"/>
      <c r="O121" s="15"/>
      <c r="P121" s="15"/>
      <c r="Q121" s="15"/>
    </row>
    <row r="122" spans="1:17">
      <c r="A122" s="14">
        <v>115</v>
      </c>
      <c r="B122" s="14" t="s">
        <v>22</v>
      </c>
      <c r="C122" s="15" t="s">
        <v>23</v>
      </c>
      <c r="D122" s="27">
        <v>32</v>
      </c>
      <c r="E122" s="27" t="s">
        <v>29</v>
      </c>
      <c r="F122" s="16">
        <v>32.005000000000003</v>
      </c>
      <c r="G122" s="17">
        <f t="shared" si="28"/>
        <v>25.006269879226334</v>
      </c>
      <c r="H122" s="15">
        <v>5</v>
      </c>
      <c r="I122" s="18">
        <f t="shared" ref="I122:I127" si="40">((4.24-0.1641)*2.07)*($H$26-H122)/$H$26</f>
        <v>0</v>
      </c>
      <c r="J122" s="18">
        <f>25-H122-I122- (AVERAGE($G$2:$G$3))</f>
        <v>13.003024686832861</v>
      </c>
      <c r="K122" s="19">
        <f t="shared" si="39"/>
        <v>19.994985354267858</v>
      </c>
      <c r="L122" s="15">
        <v>27.117999999999999</v>
      </c>
      <c r="M122" s="15">
        <v>60.58</v>
      </c>
      <c r="N122" s="15">
        <v>42.66</v>
      </c>
      <c r="O122" s="15"/>
      <c r="P122" s="15"/>
      <c r="Q122" s="15"/>
    </row>
    <row r="123" spans="1:17">
      <c r="A123" s="14">
        <v>116</v>
      </c>
      <c r="B123" s="14" t="s">
        <v>22</v>
      </c>
      <c r="C123" s="15" t="s">
        <v>24</v>
      </c>
      <c r="D123" s="27">
        <v>32</v>
      </c>
      <c r="E123" s="27" t="s">
        <v>29</v>
      </c>
      <c r="F123" s="16">
        <v>31.997</v>
      </c>
      <c r="G123" s="17">
        <f t="shared" si="28"/>
        <v>25.000019288411337</v>
      </c>
      <c r="H123" s="15">
        <v>5</v>
      </c>
      <c r="I123" s="18">
        <f t="shared" si="40"/>
        <v>0</v>
      </c>
      <c r="J123" s="18">
        <f t="shared" ref="J123:J127" si="41">25-H123-I123- (AVERAGE($G$2:$G$3))</f>
        <v>13.003024686832861</v>
      </c>
      <c r="K123" s="19">
        <f t="shared" si="39"/>
        <v>19.999984569282837</v>
      </c>
      <c r="L123" s="15">
        <v>27.73</v>
      </c>
      <c r="M123" s="15">
        <v>61.37</v>
      </c>
      <c r="N123" s="15">
        <v>44.027999999999999</v>
      </c>
      <c r="O123" s="15"/>
      <c r="P123" s="15"/>
      <c r="Q123" s="15"/>
    </row>
    <row r="124" spans="1:17">
      <c r="A124" s="14">
        <v>117</v>
      </c>
      <c r="B124" s="14" t="s">
        <v>22</v>
      </c>
      <c r="C124" s="15" t="s">
        <v>25</v>
      </c>
      <c r="D124" s="27">
        <v>32</v>
      </c>
      <c r="E124" s="27" t="s">
        <v>29</v>
      </c>
      <c r="F124" s="16">
        <v>31.995999999999999</v>
      </c>
      <c r="G124" s="17">
        <f t="shared" si="28"/>
        <v>24.999237964559462</v>
      </c>
      <c r="H124" s="15">
        <v>5</v>
      </c>
      <c r="I124" s="18">
        <f t="shared" si="40"/>
        <v>0</v>
      </c>
      <c r="J124" s="18">
        <f t="shared" si="41"/>
        <v>13.003024686832861</v>
      </c>
      <c r="K124" s="19">
        <f t="shared" si="39"/>
        <v>20.000609646935334</v>
      </c>
      <c r="L124" s="15">
        <v>27.411999999999999</v>
      </c>
      <c r="M124" s="15">
        <v>60.26</v>
      </c>
      <c r="N124" s="15">
        <v>42.521000000000001</v>
      </c>
      <c r="O124" s="15"/>
      <c r="P124" s="15"/>
      <c r="Q124" s="15"/>
    </row>
    <row r="125" spans="1:17">
      <c r="A125" s="14">
        <v>118</v>
      </c>
      <c r="B125" s="14" t="s">
        <v>22</v>
      </c>
      <c r="C125" s="15" t="s">
        <v>26</v>
      </c>
      <c r="D125" s="27">
        <v>32</v>
      </c>
      <c r="E125" s="27" t="s">
        <v>29</v>
      </c>
      <c r="F125" s="16">
        <v>31.995000000000001</v>
      </c>
      <c r="G125" s="17">
        <f t="shared" si="28"/>
        <v>24.998456640707591</v>
      </c>
      <c r="H125" s="15">
        <v>5</v>
      </c>
      <c r="I125" s="18">
        <f t="shared" si="40"/>
        <v>0</v>
      </c>
      <c r="J125" s="18">
        <f t="shared" si="41"/>
        <v>13.003024686832861</v>
      </c>
      <c r="K125" s="19">
        <f t="shared" si="39"/>
        <v>20.001234763661284</v>
      </c>
      <c r="L125" s="15">
        <v>27.244</v>
      </c>
      <c r="M125" s="15">
        <v>60.98</v>
      </c>
      <c r="N125" s="15">
        <v>47.536000000000001</v>
      </c>
      <c r="O125" s="15"/>
      <c r="P125" s="15"/>
      <c r="Q125" s="15"/>
    </row>
    <row r="126" spans="1:17">
      <c r="A126" s="14">
        <v>119</v>
      </c>
      <c r="B126" s="14" t="s">
        <v>22</v>
      </c>
      <c r="C126" s="15" t="s">
        <v>31</v>
      </c>
      <c r="D126" s="27">
        <v>32</v>
      </c>
      <c r="E126" s="27" t="s">
        <v>29</v>
      </c>
      <c r="F126" s="16">
        <v>32.006999999999998</v>
      </c>
      <c r="G126" s="17">
        <f t="shared" si="28"/>
        <v>25.007832526930077</v>
      </c>
      <c r="H126" s="15">
        <v>5</v>
      </c>
      <c r="I126" s="18">
        <f t="shared" si="40"/>
        <v>0</v>
      </c>
      <c r="J126" s="18">
        <f t="shared" si="41"/>
        <v>13.003024686832861</v>
      </c>
      <c r="K126" s="19">
        <f t="shared" si="39"/>
        <v>19.993735940992373</v>
      </c>
      <c r="L126" s="15">
        <v>26.983000000000001</v>
      </c>
      <c r="M126" s="15">
        <v>60.42</v>
      </c>
      <c r="N126" s="15">
        <v>47.506999999999998</v>
      </c>
      <c r="O126" s="15"/>
      <c r="P126" s="15"/>
      <c r="Q126" s="15"/>
    </row>
    <row r="127" spans="1:17">
      <c r="A127" s="14">
        <v>120</v>
      </c>
      <c r="B127" s="14" t="s">
        <v>22</v>
      </c>
      <c r="C127" s="15" t="s">
        <v>32</v>
      </c>
      <c r="D127" s="27">
        <v>32</v>
      </c>
      <c r="E127" s="27" t="s">
        <v>29</v>
      </c>
      <c r="F127" s="16">
        <v>31.991</v>
      </c>
      <c r="G127" s="17">
        <f t="shared" si="28"/>
        <v>24.995331345300094</v>
      </c>
      <c r="H127" s="15">
        <v>5</v>
      </c>
      <c r="I127" s="18">
        <f t="shared" si="40"/>
        <v>0</v>
      </c>
      <c r="J127" s="18">
        <f t="shared" si="41"/>
        <v>13.003024686832861</v>
      </c>
      <c r="K127" s="19">
        <f t="shared" si="39"/>
        <v>20.003735621372975</v>
      </c>
      <c r="L127" s="15"/>
      <c r="M127" s="15"/>
      <c r="N127" s="15"/>
      <c r="O127" s="15"/>
      <c r="P127" s="15"/>
      <c r="Q127" s="15"/>
    </row>
    <row r="128" spans="1:17">
      <c r="A128" s="14">
        <v>121</v>
      </c>
      <c r="B128" s="14" t="s">
        <v>22</v>
      </c>
      <c r="C128" s="15" t="s">
        <v>23</v>
      </c>
      <c r="D128" s="27">
        <v>32</v>
      </c>
      <c r="E128" s="27" t="s">
        <v>30</v>
      </c>
      <c r="F128" s="16">
        <v>31.995999999999999</v>
      </c>
      <c r="G128" s="17">
        <f t="shared" si="28"/>
        <v>24.999237964559462</v>
      </c>
      <c r="H128" s="15">
        <v>0</v>
      </c>
      <c r="I128" s="18">
        <v>10.3</v>
      </c>
      <c r="J128" s="18">
        <f>25-H128-I128- (AVERAGE($G$2:$G$3))</f>
        <v>7.70302468683286</v>
      </c>
      <c r="K128" s="19">
        <f t="shared" si="39"/>
        <v>0</v>
      </c>
      <c r="L128" s="15">
        <v>26.978999999999999</v>
      </c>
      <c r="M128" s="15">
        <v>68.95</v>
      </c>
      <c r="N128" s="15">
        <v>47.456000000000003</v>
      </c>
      <c r="O128" s="15"/>
      <c r="P128" s="15"/>
      <c r="Q128" s="15"/>
    </row>
    <row r="129" spans="1:17">
      <c r="A129" s="14">
        <v>122</v>
      </c>
      <c r="B129" s="14" t="s">
        <v>22</v>
      </c>
      <c r="C129" s="15" t="s">
        <v>24</v>
      </c>
      <c r="D129" s="27">
        <v>32</v>
      </c>
      <c r="E129" s="27" t="s">
        <v>30</v>
      </c>
      <c r="F129" s="16">
        <v>32.003</v>
      </c>
      <c r="G129" s="17">
        <f t="shared" si="28"/>
        <v>25.004707231522584</v>
      </c>
      <c r="H129" s="15">
        <v>0</v>
      </c>
      <c r="I129" s="18">
        <v>10.3</v>
      </c>
      <c r="J129" s="18">
        <f t="shared" ref="J129:J133" si="42">25-H129-I129- (AVERAGE($G$2:$G$3))</f>
        <v>7.70302468683286</v>
      </c>
      <c r="K129" s="19">
        <f t="shared" si="39"/>
        <v>0</v>
      </c>
      <c r="L129" s="15">
        <v>27.69</v>
      </c>
      <c r="M129" s="15">
        <v>69.739999999999995</v>
      </c>
      <c r="N129" s="15">
        <v>49.328000000000003</v>
      </c>
      <c r="O129" s="15"/>
      <c r="P129" s="15"/>
      <c r="Q129" s="15"/>
    </row>
    <row r="130" spans="1:17">
      <c r="A130" s="14">
        <v>123</v>
      </c>
      <c r="B130" s="14" t="s">
        <v>22</v>
      </c>
      <c r="C130" s="15" t="s">
        <v>25</v>
      </c>
      <c r="D130" s="27">
        <v>32</v>
      </c>
      <c r="E130" s="27" t="s">
        <v>30</v>
      </c>
      <c r="F130" s="16">
        <v>31.994</v>
      </c>
      <c r="G130" s="17">
        <f t="shared" si="28"/>
        <v>24.997675316855716</v>
      </c>
      <c r="H130" s="15">
        <v>0</v>
      </c>
      <c r="I130" s="18">
        <v>10.3</v>
      </c>
      <c r="J130" s="18">
        <f t="shared" si="42"/>
        <v>7.70302468683286</v>
      </c>
      <c r="K130" s="19">
        <f t="shared" si="39"/>
        <v>0</v>
      </c>
      <c r="L130" s="15">
        <v>27.074999999999999</v>
      </c>
      <c r="M130" s="15">
        <v>62.43</v>
      </c>
      <c r="N130" s="15">
        <v>45.005000000000003</v>
      </c>
      <c r="O130" s="15"/>
      <c r="P130" s="15"/>
      <c r="Q130" s="15"/>
    </row>
    <row r="131" spans="1:17">
      <c r="A131" s="14">
        <v>124</v>
      </c>
      <c r="B131" s="14" t="s">
        <v>22</v>
      </c>
      <c r="C131" s="15" t="s">
        <v>26</v>
      </c>
      <c r="D131" s="27">
        <v>32</v>
      </c>
      <c r="E131" s="27" t="s">
        <v>30</v>
      </c>
      <c r="F131" s="16">
        <v>32.006</v>
      </c>
      <c r="G131" s="17">
        <f t="shared" si="28"/>
        <v>25.007051203078206</v>
      </c>
      <c r="H131" s="15">
        <v>0</v>
      </c>
      <c r="I131" s="18">
        <v>10.3</v>
      </c>
      <c r="J131" s="18">
        <f t="shared" si="42"/>
        <v>7.70302468683286</v>
      </c>
      <c r="K131" s="19">
        <f t="shared" si="39"/>
        <v>0</v>
      </c>
      <c r="L131" s="15">
        <v>27.640999999999998</v>
      </c>
      <c r="M131" s="15">
        <v>63.34</v>
      </c>
      <c r="N131" s="15">
        <v>48.241</v>
      </c>
      <c r="O131" s="15"/>
      <c r="P131" s="15"/>
      <c r="Q131" s="15"/>
    </row>
    <row r="132" spans="1:17">
      <c r="A132" s="14">
        <v>125</v>
      </c>
      <c r="B132" s="14" t="s">
        <v>22</v>
      </c>
      <c r="C132" s="15" t="s">
        <v>31</v>
      </c>
      <c r="D132" s="27">
        <v>32</v>
      </c>
      <c r="E132" s="27" t="s">
        <v>30</v>
      </c>
      <c r="F132" s="16">
        <v>31.995000000000001</v>
      </c>
      <c r="G132" s="17">
        <f t="shared" si="28"/>
        <v>24.998456640707591</v>
      </c>
      <c r="H132" s="15">
        <v>0</v>
      </c>
      <c r="I132" s="18">
        <v>10.3</v>
      </c>
      <c r="J132" s="18">
        <f t="shared" si="42"/>
        <v>7.70302468683286</v>
      </c>
      <c r="K132" s="19">
        <f t="shared" si="39"/>
        <v>0</v>
      </c>
      <c r="L132" s="15">
        <v>27.31</v>
      </c>
      <c r="M132" s="15">
        <v>62.65</v>
      </c>
      <c r="N132" s="15">
        <v>46.874000000000002</v>
      </c>
      <c r="O132" s="15"/>
      <c r="P132" s="15"/>
      <c r="Q132" s="15"/>
    </row>
    <row r="133" spans="1:17">
      <c r="A133" s="14">
        <v>126</v>
      </c>
      <c r="B133" s="14" t="s">
        <v>22</v>
      </c>
      <c r="C133" s="15" t="s">
        <v>32</v>
      </c>
      <c r="D133" s="27">
        <v>32</v>
      </c>
      <c r="E133" s="27" t="s">
        <v>30</v>
      </c>
      <c r="F133" s="16">
        <v>32.009</v>
      </c>
      <c r="G133" s="17">
        <f t="shared" si="28"/>
        <v>25.009395174633827</v>
      </c>
      <c r="H133" s="15">
        <v>0</v>
      </c>
      <c r="I133" s="18">
        <v>10.3</v>
      </c>
      <c r="J133" s="18">
        <f t="shared" si="42"/>
        <v>7.70302468683286</v>
      </c>
      <c r="K133" s="19">
        <f t="shared" si="39"/>
        <v>0</v>
      </c>
      <c r="L133" s="15"/>
      <c r="M133" s="15"/>
      <c r="N133" s="15"/>
      <c r="O133" s="15"/>
      <c r="P133" s="15"/>
      <c r="Q133" s="15"/>
    </row>
    <row r="134" spans="1:17">
      <c r="A134" s="14">
        <v>127</v>
      </c>
      <c r="B134" s="14" t="s">
        <v>22</v>
      </c>
      <c r="C134" s="15" t="s">
        <v>23</v>
      </c>
      <c r="D134" s="27">
        <v>32</v>
      </c>
      <c r="E134" s="27" t="s">
        <v>30</v>
      </c>
      <c r="F134" s="16">
        <v>31.998999999999999</v>
      </c>
      <c r="G134" s="17">
        <f t="shared" si="28"/>
        <v>25.001581936115088</v>
      </c>
      <c r="H134" s="15">
        <v>1.5</v>
      </c>
      <c r="I134" s="18">
        <v>8.3000000000000007</v>
      </c>
      <c r="J134" s="18">
        <f>25-H134-I134- (AVERAGE($G$2:$G$3))</f>
        <v>8.20302468683286</v>
      </c>
      <c r="K134" s="19">
        <f t="shared" si="39"/>
        <v>5.9996203593550685</v>
      </c>
      <c r="L134" s="15">
        <v>27.041</v>
      </c>
      <c r="M134" s="15">
        <v>62.43</v>
      </c>
      <c r="N134" s="15">
        <v>42.58</v>
      </c>
      <c r="O134" s="15"/>
      <c r="P134" s="15"/>
      <c r="Q134" s="15"/>
    </row>
    <row r="135" spans="1:17">
      <c r="A135" s="14">
        <v>128</v>
      </c>
      <c r="B135" s="14" t="s">
        <v>22</v>
      </c>
      <c r="C135" s="15" t="s">
        <v>24</v>
      </c>
      <c r="D135" s="27">
        <v>32</v>
      </c>
      <c r="E135" s="27" t="s">
        <v>30</v>
      </c>
      <c r="F135" s="16">
        <v>32</v>
      </c>
      <c r="G135" s="17">
        <f t="shared" si="28"/>
        <v>25.002363259966963</v>
      </c>
      <c r="H135" s="15">
        <v>1.5</v>
      </c>
      <c r="I135" s="18">
        <v>8.3000000000000007</v>
      </c>
      <c r="J135" s="18">
        <f t="shared" ref="J135:J139" si="43">25-H135-I135- (AVERAGE($G$2:$G$3))</f>
        <v>8.20302468683286</v>
      </c>
      <c r="K135" s="19">
        <f t="shared" si="39"/>
        <v>5.9994328712188389</v>
      </c>
      <c r="L135" s="15">
        <v>26.978999999999999</v>
      </c>
      <c r="M135" s="15">
        <v>63.63</v>
      </c>
      <c r="N135" s="15">
        <v>43.701999999999998</v>
      </c>
      <c r="O135" s="15"/>
      <c r="P135" s="15"/>
      <c r="Q135" s="15"/>
    </row>
    <row r="136" spans="1:17">
      <c r="A136" s="14">
        <v>129</v>
      </c>
      <c r="B136" s="14" t="s">
        <v>22</v>
      </c>
      <c r="C136" s="15" t="s">
        <v>25</v>
      </c>
      <c r="D136" s="27">
        <v>32</v>
      </c>
      <c r="E136" s="27" t="s">
        <v>30</v>
      </c>
      <c r="F136" s="16">
        <v>32.012</v>
      </c>
      <c r="G136" s="17">
        <f t="shared" si="28"/>
        <v>25.011739146189448</v>
      </c>
      <c r="H136" s="15">
        <v>1.5</v>
      </c>
      <c r="I136" s="18">
        <v>8.3000000000000007</v>
      </c>
      <c r="J136" s="18">
        <f t="shared" si="43"/>
        <v>8.20302468683286</v>
      </c>
      <c r="K136" s="19">
        <f t="shared" si="39"/>
        <v>5.9971839272461223</v>
      </c>
      <c r="L136" s="15">
        <v>27.638000000000002</v>
      </c>
      <c r="M136" s="15">
        <v>64.33</v>
      </c>
      <c r="N136" s="15">
        <v>44.1</v>
      </c>
      <c r="O136" s="15"/>
      <c r="P136" s="15"/>
      <c r="Q136" s="15"/>
    </row>
    <row r="137" spans="1:17">
      <c r="A137" s="14">
        <v>130</v>
      </c>
      <c r="B137" s="14" t="s">
        <v>22</v>
      </c>
      <c r="C137" s="15" t="s">
        <v>26</v>
      </c>
      <c r="D137" s="27">
        <v>32</v>
      </c>
      <c r="E137" s="27" t="s">
        <v>30</v>
      </c>
      <c r="F137" s="16">
        <v>32.003999999999998</v>
      </c>
      <c r="G137" s="17">
        <f t="shared" ref="G137:G200" si="44">F137/AVERAGE($C$2:$C$3)</f>
        <v>25.005488555374455</v>
      </c>
      <c r="H137" s="15">
        <v>1.5</v>
      </c>
      <c r="I137" s="18">
        <v>8.3000000000000007</v>
      </c>
      <c r="J137" s="18">
        <f t="shared" si="43"/>
        <v>8.20302468683286</v>
      </c>
      <c r="K137" s="19">
        <f t="shared" si="39"/>
        <v>5.9986830358393597</v>
      </c>
      <c r="L137" s="15">
        <v>27.492999999999999</v>
      </c>
      <c r="M137" s="15">
        <v>64.19</v>
      </c>
      <c r="N137" s="15">
        <v>48.655999999999999</v>
      </c>
      <c r="O137" s="15"/>
      <c r="P137" s="15"/>
      <c r="Q137" s="15"/>
    </row>
    <row r="138" spans="1:17">
      <c r="A138" s="14">
        <v>131</v>
      </c>
      <c r="B138" s="14" t="s">
        <v>22</v>
      </c>
      <c r="C138" s="15" t="s">
        <v>31</v>
      </c>
      <c r="D138" s="27">
        <v>32</v>
      </c>
      <c r="E138" s="27" t="s">
        <v>30</v>
      </c>
      <c r="F138" s="16">
        <v>31.998999999999999</v>
      </c>
      <c r="G138" s="17">
        <f t="shared" si="44"/>
        <v>25.001581936115088</v>
      </c>
      <c r="H138" s="15">
        <v>1.5</v>
      </c>
      <c r="I138" s="18">
        <v>8.3000000000000007</v>
      </c>
      <c r="J138" s="18">
        <f t="shared" si="43"/>
        <v>8.20302468683286</v>
      </c>
      <c r="K138" s="19">
        <f t="shared" si="39"/>
        <v>5.9996203593550685</v>
      </c>
      <c r="L138" s="15">
        <v>27.062999999999999</v>
      </c>
      <c r="M138" s="15">
        <v>62.67</v>
      </c>
      <c r="N138" s="15">
        <v>47.771000000000001</v>
      </c>
      <c r="O138" s="15"/>
      <c r="P138" s="15"/>
      <c r="Q138" s="15"/>
    </row>
    <row r="139" spans="1:17">
      <c r="A139" s="14">
        <v>132</v>
      </c>
      <c r="B139" s="14" t="s">
        <v>22</v>
      </c>
      <c r="C139" s="15" t="s">
        <v>32</v>
      </c>
      <c r="D139" s="27">
        <v>32</v>
      </c>
      <c r="E139" s="27" t="s">
        <v>30</v>
      </c>
      <c r="F139" s="16">
        <v>31.995000000000001</v>
      </c>
      <c r="G139" s="17">
        <f t="shared" si="44"/>
        <v>24.998456640707591</v>
      </c>
      <c r="H139" s="15">
        <v>1.5</v>
      </c>
      <c r="I139" s="18">
        <v>8.3000000000000007</v>
      </c>
      <c r="J139" s="18">
        <f t="shared" si="43"/>
        <v>8.20302468683286</v>
      </c>
      <c r="K139" s="19">
        <f t="shared" si="39"/>
        <v>6.0003704290983864</v>
      </c>
      <c r="L139" s="15"/>
      <c r="M139" s="15"/>
      <c r="N139" s="15"/>
      <c r="O139" s="15"/>
      <c r="P139" s="15"/>
      <c r="Q139" s="15"/>
    </row>
    <row r="140" spans="1:17">
      <c r="A140" s="14">
        <v>133</v>
      </c>
      <c r="B140" s="14" t="s">
        <v>22</v>
      </c>
      <c r="C140" s="15" t="s">
        <v>23</v>
      </c>
      <c r="D140" s="27">
        <v>32</v>
      </c>
      <c r="E140" s="27" t="s">
        <v>30</v>
      </c>
      <c r="F140" s="16">
        <v>32</v>
      </c>
      <c r="G140" s="17">
        <f t="shared" si="44"/>
        <v>25.002363259966963</v>
      </c>
      <c r="H140" s="15">
        <v>4</v>
      </c>
      <c r="I140" s="18">
        <v>2.9</v>
      </c>
      <c r="J140" s="18">
        <f>25-H140-I140- (AVERAGE($G$2:$G$3))</f>
        <v>11.103024686832862</v>
      </c>
      <c r="K140" s="19">
        <f t="shared" si="39"/>
        <v>15.998487656583571</v>
      </c>
      <c r="L140" s="15">
        <v>26.920999999999999</v>
      </c>
      <c r="M140" s="15">
        <v>60.94</v>
      </c>
      <c r="N140" s="15">
        <v>42.502000000000002</v>
      </c>
      <c r="O140" s="15"/>
      <c r="P140" s="15"/>
      <c r="Q140" s="15"/>
    </row>
    <row r="141" spans="1:17">
      <c r="A141" s="14">
        <v>134</v>
      </c>
      <c r="B141" s="14" t="s">
        <v>22</v>
      </c>
      <c r="C141" s="15" t="s">
        <v>24</v>
      </c>
      <c r="D141" s="27">
        <v>32</v>
      </c>
      <c r="E141" s="27" t="s">
        <v>30</v>
      </c>
      <c r="F141" s="16">
        <v>32.003</v>
      </c>
      <c r="G141" s="17">
        <f t="shared" si="44"/>
        <v>25.004707231522584</v>
      </c>
      <c r="H141" s="15">
        <v>4</v>
      </c>
      <c r="I141" s="18">
        <v>2.9</v>
      </c>
      <c r="J141" s="18">
        <f t="shared" ref="J141:J145" si="45">25-H141-I141- (AVERAGE($G$2:$G$3))</f>
        <v>11.103024686832862</v>
      </c>
      <c r="K141" s="19">
        <f t="shared" si="39"/>
        <v>15.996987938964294</v>
      </c>
      <c r="L141" s="15">
        <v>27.067</v>
      </c>
      <c r="M141" s="15">
        <v>58.77</v>
      </c>
      <c r="N141" s="15">
        <v>39.945999999999998</v>
      </c>
      <c r="O141" s="15"/>
      <c r="P141" s="15"/>
      <c r="Q141" s="15"/>
    </row>
    <row r="142" spans="1:17">
      <c r="A142" s="14">
        <v>135</v>
      </c>
      <c r="B142" s="14" t="s">
        <v>22</v>
      </c>
      <c r="C142" s="15" t="s">
        <v>25</v>
      </c>
      <c r="D142" s="27">
        <v>32</v>
      </c>
      <c r="E142" s="27" t="s">
        <v>30</v>
      </c>
      <c r="F142" s="16">
        <v>32.009</v>
      </c>
      <c r="G142" s="17">
        <f t="shared" si="44"/>
        <v>25.009395174633827</v>
      </c>
      <c r="H142" s="15">
        <v>4</v>
      </c>
      <c r="I142" s="18">
        <v>2.9</v>
      </c>
      <c r="J142" s="18">
        <f t="shared" si="45"/>
        <v>11.103024686832862</v>
      </c>
      <c r="K142" s="19">
        <f t="shared" si="39"/>
        <v>15.993989347079705</v>
      </c>
      <c r="L142" s="15">
        <v>27.919</v>
      </c>
      <c r="M142" s="15">
        <v>60</v>
      </c>
      <c r="N142" s="15">
        <v>42.683</v>
      </c>
      <c r="O142" s="15"/>
      <c r="P142" s="15"/>
      <c r="Q142" s="15"/>
    </row>
    <row r="143" spans="1:17">
      <c r="A143" s="14">
        <v>136</v>
      </c>
      <c r="B143" s="14" t="s">
        <v>22</v>
      </c>
      <c r="C143" s="15" t="s">
        <v>26</v>
      </c>
      <c r="D143" s="27">
        <v>32</v>
      </c>
      <c r="E143" s="27" t="s">
        <v>30</v>
      </c>
      <c r="F143" s="16">
        <v>31.998000000000001</v>
      </c>
      <c r="G143" s="17">
        <f t="shared" si="44"/>
        <v>25.000800612263212</v>
      </c>
      <c r="H143" s="15">
        <v>4</v>
      </c>
      <c r="I143" s="18">
        <v>2.9</v>
      </c>
      <c r="J143" s="18">
        <f t="shared" si="45"/>
        <v>11.103024686832862</v>
      </c>
      <c r="K143" s="19">
        <f t="shared" si="39"/>
        <v>15.999487624560107</v>
      </c>
      <c r="L143" s="15">
        <v>27.033999999999999</v>
      </c>
      <c r="M143" s="15">
        <v>60.44</v>
      </c>
      <c r="N143" s="15">
        <v>45.777000000000001</v>
      </c>
      <c r="O143" s="15"/>
      <c r="P143" s="15"/>
      <c r="Q143" s="15"/>
    </row>
    <row r="144" spans="1:17">
      <c r="A144" s="14">
        <v>137</v>
      </c>
      <c r="B144" s="14" t="s">
        <v>22</v>
      </c>
      <c r="C144" s="15" t="s">
        <v>31</v>
      </c>
      <c r="D144" s="27">
        <v>32</v>
      </c>
      <c r="E144" s="27" t="s">
        <v>30</v>
      </c>
      <c r="F144" s="16">
        <v>32.006</v>
      </c>
      <c r="G144" s="17">
        <f t="shared" si="44"/>
        <v>25.007051203078206</v>
      </c>
      <c r="H144" s="15">
        <v>4</v>
      </c>
      <c r="I144" s="18">
        <v>2.9</v>
      </c>
      <c r="J144" s="18">
        <f t="shared" si="45"/>
        <v>11.103024686832862</v>
      </c>
      <c r="K144" s="19">
        <f t="shared" si="39"/>
        <v>15.995488502489355</v>
      </c>
      <c r="L144" s="15">
        <v>27.632999999999999</v>
      </c>
      <c r="M144" s="15">
        <v>62.32</v>
      </c>
      <c r="N144" s="15">
        <v>47.56</v>
      </c>
      <c r="O144" s="15"/>
      <c r="P144" s="15"/>
      <c r="Q144" s="15"/>
    </row>
    <row r="145" spans="1:17">
      <c r="A145" s="14">
        <v>138</v>
      </c>
      <c r="B145" s="14" t="s">
        <v>22</v>
      </c>
      <c r="C145" s="15" t="s">
        <v>32</v>
      </c>
      <c r="D145" s="27">
        <v>32</v>
      </c>
      <c r="E145" s="27" t="s">
        <v>30</v>
      </c>
      <c r="F145" s="16">
        <v>32.002000000000002</v>
      </c>
      <c r="G145" s="17">
        <f t="shared" si="44"/>
        <v>25.003925907670713</v>
      </c>
      <c r="H145" s="15">
        <v>4</v>
      </c>
      <c r="I145" s="18">
        <v>2.9</v>
      </c>
      <c r="J145" s="18">
        <f t="shared" si="45"/>
        <v>11.103024686832862</v>
      </c>
      <c r="K145" s="19">
        <f t="shared" si="39"/>
        <v>15.997487813595217</v>
      </c>
      <c r="L145" s="15"/>
      <c r="M145" s="15"/>
      <c r="N145" s="15"/>
      <c r="O145" s="15"/>
      <c r="P145" s="15"/>
      <c r="Q145" s="15"/>
    </row>
    <row r="146" spans="1:17">
      <c r="A146" s="14">
        <v>139</v>
      </c>
      <c r="B146" s="14" t="s">
        <v>22</v>
      </c>
      <c r="C146" s="15" t="s">
        <v>23</v>
      </c>
      <c r="D146" s="27">
        <v>32</v>
      </c>
      <c r="E146" s="27" t="s">
        <v>30</v>
      </c>
      <c r="F146" s="16">
        <v>31.994</v>
      </c>
      <c r="G146" s="17">
        <f t="shared" si="44"/>
        <v>24.997675316855716</v>
      </c>
      <c r="H146" s="15">
        <v>5</v>
      </c>
      <c r="I146" s="18">
        <f t="shared" ref="I146:I151" si="46">((4.24-0.1641)*2.07)*($H$26-H146)/$H$26</f>
        <v>0</v>
      </c>
      <c r="J146" s="18">
        <f>25-H146-I146- (AVERAGE($G$2:$G$3))</f>
        <v>13.003024686832861</v>
      </c>
      <c r="K146" s="19">
        <f t="shared" si="39"/>
        <v>20.001859919464366</v>
      </c>
      <c r="L146" s="15">
        <v>27.797999999999998</v>
      </c>
      <c r="M146" s="15">
        <v>56.77</v>
      </c>
      <c r="N146" s="15">
        <v>39.72</v>
      </c>
      <c r="O146" s="15"/>
      <c r="P146" s="15"/>
      <c r="Q146" s="15"/>
    </row>
    <row r="147" spans="1:17">
      <c r="A147" s="14">
        <v>140</v>
      </c>
      <c r="B147" s="14" t="s">
        <v>22</v>
      </c>
      <c r="C147" s="15" t="s">
        <v>24</v>
      </c>
      <c r="D147" s="27">
        <v>32</v>
      </c>
      <c r="E147" s="27" t="s">
        <v>30</v>
      </c>
      <c r="F147" s="16">
        <v>32.014000000000003</v>
      </c>
      <c r="G147" s="17">
        <f t="shared" si="44"/>
        <v>25.013301793893199</v>
      </c>
      <c r="H147" s="15">
        <v>5</v>
      </c>
      <c r="I147" s="18">
        <f t="shared" si="46"/>
        <v>0</v>
      </c>
      <c r="J147" s="18">
        <f t="shared" ref="J147:J151" si="47">25-H147-I147- (AVERAGE($G$2:$G$3))</f>
        <v>13.003024686832861</v>
      </c>
      <c r="K147" s="19">
        <f t="shared" si="39"/>
        <v>19.989364223881516</v>
      </c>
      <c r="L147" s="15">
        <v>27.082000000000001</v>
      </c>
      <c r="M147" s="15">
        <v>58.95</v>
      </c>
      <c r="N147" s="15">
        <v>41.262</v>
      </c>
      <c r="O147" s="15"/>
      <c r="P147" s="15"/>
      <c r="Q147" s="15"/>
    </row>
    <row r="148" spans="1:17">
      <c r="A148" s="14">
        <v>141</v>
      </c>
      <c r="B148" s="14" t="s">
        <v>22</v>
      </c>
      <c r="C148" s="15" t="s">
        <v>25</v>
      </c>
      <c r="D148" s="27">
        <v>32</v>
      </c>
      <c r="E148" s="27" t="s">
        <v>30</v>
      </c>
      <c r="F148" s="16">
        <v>31.997</v>
      </c>
      <c r="G148" s="17">
        <f t="shared" si="44"/>
        <v>25.000019288411337</v>
      </c>
      <c r="H148" s="15">
        <v>5</v>
      </c>
      <c r="I148" s="18">
        <f t="shared" si="46"/>
        <v>0</v>
      </c>
      <c r="J148" s="18">
        <f t="shared" si="47"/>
        <v>13.003024686832861</v>
      </c>
      <c r="K148" s="19">
        <f t="shared" si="39"/>
        <v>19.999984569282837</v>
      </c>
      <c r="L148" s="15">
        <v>27.672999999999998</v>
      </c>
      <c r="M148" s="15">
        <v>56.79</v>
      </c>
      <c r="N148" s="15">
        <v>39.729999999999997</v>
      </c>
      <c r="O148" s="15"/>
      <c r="P148" s="15"/>
      <c r="Q148" s="15"/>
    </row>
    <row r="149" spans="1:17">
      <c r="A149" s="14">
        <v>142</v>
      </c>
      <c r="B149" s="14" t="s">
        <v>22</v>
      </c>
      <c r="C149" s="15" t="s">
        <v>26</v>
      </c>
      <c r="D149" s="27">
        <v>32</v>
      </c>
      <c r="E149" s="27" t="s">
        <v>30</v>
      </c>
      <c r="F149" s="16">
        <v>32.002000000000002</v>
      </c>
      <c r="G149" s="17">
        <f t="shared" si="44"/>
        <v>25.003925907670713</v>
      </c>
      <c r="H149" s="15">
        <v>5</v>
      </c>
      <c r="I149" s="18">
        <f t="shared" si="46"/>
        <v>0</v>
      </c>
      <c r="J149" s="18">
        <f t="shared" si="47"/>
        <v>13.003024686832861</v>
      </c>
      <c r="K149" s="19">
        <f t="shared" si="39"/>
        <v>19.996859766994024</v>
      </c>
      <c r="L149" s="15">
        <v>27.687999999999999</v>
      </c>
      <c r="M149" s="15">
        <v>61.68</v>
      </c>
      <c r="N149" s="15">
        <v>47.476999999999997</v>
      </c>
      <c r="O149" s="15"/>
      <c r="P149" s="15"/>
      <c r="Q149" s="15"/>
    </row>
    <row r="150" spans="1:17">
      <c r="A150" s="14">
        <v>143</v>
      </c>
      <c r="B150" s="14" t="s">
        <v>22</v>
      </c>
      <c r="C150" s="15" t="s">
        <v>31</v>
      </c>
      <c r="D150" s="27">
        <v>32</v>
      </c>
      <c r="E150" s="27" t="s">
        <v>30</v>
      </c>
      <c r="F150" s="16">
        <v>32</v>
      </c>
      <c r="G150" s="17">
        <f t="shared" si="44"/>
        <v>25.002363259966963</v>
      </c>
      <c r="H150" s="15">
        <v>5</v>
      </c>
      <c r="I150" s="18">
        <f t="shared" si="46"/>
        <v>0</v>
      </c>
      <c r="J150" s="18">
        <f t="shared" si="47"/>
        <v>13.003024686832861</v>
      </c>
      <c r="K150" s="19">
        <f t="shared" si="39"/>
        <v>19.998109570729465</v>
      </c>
      <c r="L150" s="15">
        <v>27.122</v>
      </c>
      <c r="M150" s="15">
        <v>61.46</v>
      </c>
      <c r="N150" s="15">
        <v>46.795999999999999</v>
      </c>
      <c r="O150" s="15"/>
      <c r="P150" s="15"/>
      <c r="Q150" s="15"/>
    </row>
    <row r="151" spans="1:17" ht="13.5" thickBot="1">
      <c r="A151" s="98">
        <v>144</v>
      </c>
      <c r="B151" s="98" t="s">
        <v>22</v>
      </c>
      <c r="C151" s="98" t="s">
        <v>32</v>
      </c>
      <c r="D151" s="102">
        <v>32</v>
      </c>
      <c r="E151" s="102" t="s">
        <v>30</v>
      </c>
      <c r="F151" s="103">
        <v>31.992000000000001</v>
      </c>
      <c r="G151" s="101">
        <f t="shared" si="44"/>
        <v>24.996112669151969</v>
      </c>
      <c r="H151" s="98">
        <v>5</v>
      </c>
      <c r="I151" s="101">
        <f t="shared" si="46"/>
        <v>0</v>
      </c>
      <c r="J151" s="101">
        <f t="shared" si="47"/>
        <v>13.003024686832861</v>
      </c>
      <c r="K151" s="104">
        <f t="shared" si="39"/>
        <v>20.003110348316543</v>
      </c>
      <c r="L151" s="98"/>
      <c r="M151" s="98"/>
      <c r="N151" s="98"/>
      <c r="O151" s="98"/>
      <c r="P151" s="98"/>
      <c r="Q151" s="98"/>
    </row>
    <row r="152" spans="1:17">
      <c r="A152" s="14">
        <v>145</v>
      </c>
      <c r="B152" s="14" t="s">
        <v>22</v>
      </c>
      <c r="C152" s="14" t="s">
        <v>23</v>
      </c>
      <c r="D152" s="27">
        <v>40</v>
      </c>
      <c r="E152" s="27" t="s">
        <v>29</v>
      </c>
      <c r="F152" s="16">
        <v>31.995999999999999</v>
      </c>
      <c r="G152" s="17">
        <f t="shared" si="44"/>
        <v>24.999237964559462</v>
      </c>
      <c r="H152" s="14">
        <v>0</v>
      </c>
      <c r="I152" s="17">
        <v>10.3</v>
      </c>
      <c r="J152" s="17">
        <f>25-H152-I152- (AVERAGE($G$2:$G$3))</f>
        <v>7.70302468683286</v>
      </c>
      <c r="K152" s="25">
        <f t="shared" si="39"/>
        <v>0</v>
      </c>
      <c r="L152" s="14">
        <v>27.117000000000001</v>
      </c>
      <c r="M152" s="14">
        <v>69.539999999999992</v>
      </c>
      <c r="N152" s="14">
        <v>46.62</v>
      </c>
      <c r="O152" s="14"/>
      <c r="P152" s="14"/>
      <c r="Q152" s="14"/>
    </row>
    <row r="153" spans="1:17">
      <c r="A153" s="14">
        <v>146</v>
      </c>
      <c r="B153" s="14" t="s">
        <v>22</v>
      </c>
      <c r="C153" s="15" t="s">
        <v>24</v>
      </c>
      <c r="D153" s="27">
        <v>40</v>
      </c>
      <c r="E153" s="27" t="s">
        <v>29</v>
      </c>
      <c r="F153" s="16">
        <v>32.002000000000002</v>
      </c>
      <c r="G153" s="17">
        <f t="shared" si="44"/>
        <v>25.003925907670713</v>
      </c>
      <c r="H153" s="15">
        <v>0</v>
      </c>
      <c r="I153" s="18">
        <v>10.3</v>
      </c>
      <c r="J153" s="18">
        <f t="shared" ref="J153:J157" si="48">25-H153-I153- (AVERAGE($G$2:$G$3))</f>
        <v>7.70302468683286</v>
      </c>
      <c r="K153" s="19">
        <f t="shared" si="39"/>
        <v>0</v>
      </c>
      <c r="L153" s="15">
        <v>27.353000000000002</v>
      </c>
      <c r="M153" s="15">
        <v>69.55</v>
      </c>
      <c r="N153" s="15">
        <v>46.98</v>
      </c>
      <c r="O153" s="15"/>
      <c r="P153" s="15"/>
      <c r="Q153" s="15"/>
    </row>
    <row r="154" spans="1:17">
      <c r="A154" s="14">
        <v>147</v>
      </c>
      <c r="B154" s="14" t="s">
        <v>22</v>
      </c>
      <c r="C154" s="15" t="s">
        <v>25</v>
      </c>
      <c r="D154" s="27">
        <v>40</v>
      </c>
      <c r="E154" s="27" t="s">
        <v>29</v>
      </c>
      <c r="F154" s="16">
        <v>32.000999999999998</v>
      </c>
      <c r="G154" s="17">
        <f t="shared" si="44"/>
        <v>25.003144583818834</v>
      </c>
      <c r="H154" s="15">
        <v>0</v>
      </c>
      <c r="I154" s="18">
        <v>10.3</v>
      </c>
      <c r="J154" s="18">
        <f t="shared" si="48"/>
        <v>7.70302468683286</v>
      </c>
      <c r="K154" s="19">
        <f t="shared" si="39"/>
        <v>0</v>
      </c>
      <c r="L154" s="15">
        <v>27.327000000000002</v>
      </c>
      <c r="M154" s="15">
        <v>69.38</v>
      </c>
      <c r="N154" s="15">
        <v>46.82</v>
      </c>
      <c r="O154" s="15"/>
      <c r="P154" s="15"/>
      <c r="Q154" s="15"/>
    </row>
    <row r="155" spans="1:17">
      <c r="A155" s="14">
        <v>148</v>
      </c>
      <c r="B155" s="14" t="s">
        <v>22</v>
      </c>
      <c r="C155" s="15" t="s">
        <v>26</v>
      </c>
      <c r="D155" s="27">
        <v>40</v>
      </c>
      <c r="E155" s="27" t="s">
        <v>29</v>
      </c>
      <c r="F155" s="16">
        <v>31.997</v>
      </c>
      <c r="G155" s="17">
        <f t="shared" si="44"/>
        <v>25.000019288411337</v>
      </c>
      <c r="H155" s="15">
        <v>0</v>
      </c>
      <c r="I155" s="18">
        <v>10.3</v>
      </c>
      <c r="J155" s="18">
        <f t="shared" si="48"/>
        <v>7.70302468683286</v>
      </c>
      <c r="K155" s="19">
        <f t="shared" si="39"/>
        <v>0</v>
      </c>
      <c r="L155" s="15">
        <v>27.556000000000001</v>
      </c>
      <c r="M155" s="15">
        <v>63.03</v>
      </c>
      <c r="N155" s="15">
        <v>45.83</v>
      </c>
      <c r="O155" s="15"/>
      <c r="P155" s="15"/>
      <c r="Q155" s="15"/>
    </row>
    <row r="156" spans="1:17">
      <c r="A156" s="14">
        <v>149</v>
      </c>
      <c r="B156" s="14" t="s">
        <v>22</v>
      </c>
      <c r="C156" s="15" t="s">
        <v>31</v>
      </c>
      <c r="D156" s="27">
        <v>40</v>
      </c>
      <c r="E156" s="27" t="s">
        <v>29</v>
      </c>
      <c r="F156" s="16">
        <v>32.005000000000003</v>
      </c>
      <c r="G156" s="17">
        <f t="shared" si="44"/>
        <v>25.006269879226334</v>
      </c>
      <c r="H156" s="15">
        <v>0</v>
      </c>
      <c r="I156" s="18">
        <v>10.3</v>
      </c>
      <c r="J156" s="18">
        <f t="shared" si="48"/>
        <v>7.70302468683286</v>
      </c>
      <c r="K156" s="19">
        <f t="shared" si="39"/>
        <v>0</v>
      </c>
      <c r="L156" s="15">
        <v>27.382000000000001</v>
      </c>
      <c r="M156" s="15">
        <v>63.28</v>
      </c>
      <c r="N156" s="15">
        <v>45.79</v>
      </c>
      <c r="O156" s="15"/>
      <c r="P156" s="15"/>
      <c r="Q156" s="15"/>
    </row>
    <row r="157" spans="1:17">
      <c r="A157" s="14">
        <v>150</v>
      </c>
      <c r="B157" s="14" t="s">
        <v>22</v>
      </c>
      <c r="C157" s="15" t="s">
        <v>32</v>
      </c>
      <c r="D157" s="27">
        <v>40</v>
      </c>
      <c r="E157" s="27" t="s">
        <v>29</v>
      </c>
      <c r="F157" s="16">
        <v>31.995000000000001</v>
      </c>
      <c r="G157" s="17">
        <f t="shared" si="44"/>
        <v>24.998456640707591</v>
      </c>
      <c r="H157" s="15">
        <v>0</v>
      </c>
      <c r="I157" s="18">
        <v>10.3</v>
      </c>
      <c r="J157" s="18">
        <f t="shared" si="48"/>
        <v>7.70302468683286</v>
      </c>
      <c r="K157" s="19">
        <f t="shared" si="39"/>
        <v>0</v>
      </c>
      <c r="L157" s="15"/>
      <c r="M157" s="15"/>
      <c r="N157" s="15"/>
      <c r="O157" s="15"/>
      <c r="P157" s="15"/>
      <c r="Q157" s="15"/>
    </row>
    <row r="158" spans="1:17">
      <c r="A158" s="14">
        <v>151</v>
      </c>
      <c r="B158" s="14" t="s">
        <v>22</v>
      </c>
      <c r="C158" s="15" t="s">
        <v>23</v>
      </c>
      <c r="D158" s="27">
        <v>40</v>
      </c>
      <c r="E158" s="27" t="s">
        <v>29</v>
      </c>
      <c r="F158" s="16">
        <v>32.002000000000002</v>
      </c>
      <c r="G158" s="17">
        <f t="shared" si="44"/>
        <v>25.003925907670713</v>
      </c>
      <c r="H158" s="15">
        <v>1.5</v>
      </c>
      <c r="I158" s="18">
        <v>8.3000000000000007</v>
      </c>
      <c r="J158" s="18">
        <f>25-H158-I158- (AVERAGE($G$2:$G$3))</f>
        <v>8.20302468683286</v>
      </c>
      <c r="K158" s="19">
        <f t="shared" si="39"/>
        <v>5.9990579300982079</v>
      </c>
      <c r="L158" s="15">
        <v>27.39</v>
      </c>
      <c r="M158" s="15">
        <v>65.509999999999991</v>
      </c>
      <c r="N158" s="15">
        <v>43.27</v>
      </c>
      <c r="O158" s="15"/>
      <c r="P158" s="15"/>
      <c r="Q158" s="15"/>
    </row>
    <row r="159" spans="1:17">
      <c r="A159" s="14">
        <v>152</v>
      </c>
      <c r="B159" s="14" t="s">
        <v>22</v>
      </c>
      <c r="C159" s="15" t="s">
        <v>24</v>
      </c>
      <c r="D159" s="27">
        <v>40</v>
      </c>
      <c r="E159" s="27" t="s">
        <v>29</v>
      </c>
      <c r="F159" s="16">
        <v>31.997</v>
      </c>
      <c r="G159" s="17">
        <f t="shared" si="44"/>
        <v>25.000019288411337</v>
      </c>
      <c r="H159" s="15">
        <v>1.5</v>
      </c>
      <c r="I159" s="18">
        <v>8.3000000000000007</v>
      </c>
      <c r="J159" s="18">
        <f t="shared" ref="J159:J163" si="49">25-H159-I159- (AVERAGE($G$2:$G$3))</f>
        <v>8.20302468683286</v>
      </c>
      <c r="K159" s="19">
        <f t="shared" si="39"/>
        <v>5.9999953707848501</v>
      </c>
      <c r="L159" s="15">
        <v>27.341999999999999</v>
      </c>
      <c r="M159" s="15">
        <v>65.77</v>
      </c>
      <c r="N159" s="15">
        <v>43.22</v>
      </c>
      <c r="O159" s="15"/>
      <c r="P159" s="15"/>
      <c r="Q159" s="15"/>
    </row>
    <row r="160" spans="1:17">
      <c r="A160" s="14">
        <v>153</v>
      </c>
      <c r="B160" s="14" t="s">
        <v>22</v>
      </c>
      <c r="C160" s="15" t="s">
        <v>25</v>
      </c>
      <c r="D160" s="27">
        <v>40</v>
      </c>
      <c r="E160" s="27" t="s">
        <v>29</v>
      </c>
      <c r="F160" s="16">
        <v>32</v>
      </c>
      <c r="G160" s="17">
        <f t="shared" si="44"/>
        <v>25.002363259966963</v>
      </c>
      <c r="H160" s="15">
        <v>1.5</v>
      </c>
      <c r="I160" s="18">
        <v>8.3000000000000007</v>
      </c>
      <c r="J160" s="18">
        <f t="shared" si="49"/>
        <v>8.20302468683286</v>
      </c>
      <c r="K160" s="19">
        <f t="shared" si="39"/>
        <v>5.9994328712188389</v>
      </c>
      <c r="L160" s="15">
        <v>28.068000000000001</v>
      </c>
      <c r="M160" s="15">
        <v>66.209999999999994</v>
      </c>
      <c r="N160" s="15">
        <v>44.22</v>
      </c>
      <c r="O160" s="15"/>
      <c r="P160" s="15"/>
      <c r="Q160" s="15"/>
    </row>
    <row r="161" spans="1:17">
      <c r="A161" s="14">
        <v>154</v>
      </c>
      <c r="B161" s="14" t="s">
        <v>22</v>
      </c>
      <c r="C161" s="15" t="s">
        <v>26</v>
      </c>
      <c r="D161" s="27">
        <v>40</v>
      </c>
      <c r="E161" s="27" t="s">
        <v>29</v>
      </c>
      <c r="F161" s="16">
        <v>31.995000000000001</v>
      </c>
      <c r="G161" s="17">
        <f t="shared" si="44"/>
        <v>24.998456640707591</v>
      </c>
      <c r="H161" s="15">
        <v>1.5</v>
      </c>
      <c r="I161" s="18">
        <v>8.3000000000000007</v>
      </c>
      <c r="J161" s="18">
        <f t="shared" si="49"/>
        <v>8.20302468683286</v>
      </c>
      <c r="K161" s="19">
        <f t="shared" si="39"/>
        <v>6.0003704290983864</v>
      </c>
      <c r="L161" s="15">
        <v>27.027999999999999</v>
      </c>
      <c r="M161" s="15">
        <v>62.44</v>
      </c>
      <c r="N161" s="15">
        <v>44.72</v>
      </c>
      <c r="O161" s="15"/>
      <c r="P161" s="15"/>
      <c r="Q161" s="15"/>
    </row>
    <row r="162" spans="1:17">
      <c r="A162" s="14">
        <v>155</v>
      </c>
      <c r="B162" s="14" t="s">
        <v>22</v>
      </c>
      <c r="C162" s="15" t="s">
        <v>31</v>
      </c>
      <c r="D162" s="27">
        <v>40</v>
      </c>
      <c r="E162" s="27" t="s">
        <v>29</v>
      </c>
      <c r="F162" s="16">
        <v>32.003999999999998</v>
      </c>
      <c r="G162" s="17">
        <f t="shared" si="44"/>
        <v>25.005488555374455</v>
      </c>
      <c r="H162" s="15">
        <v>1.5</v>
      </c>
      <c r="I162" s="18">
        <v>8.3000000000000007</v>
      </c>
      <c r="J162" s="18">
        <f t="shared" si="49"/>
        <v>8.20302468683286</v>
      </c>
      <c r="K162" s="19">
        <f t="shared" si="39"/>
        <v>5.9986830358393597</v>
      </c>
      <c r="L162" s="15">
        <v>28.61</v>
      </c>
      <c r="M162" s="15">
        <v>63.07</v>
      </c>
      <c r="N162" s="15">
        <v>45.89</v>
      </c>
      <c r="O162" s="15"/>
      <c r="P162" s="15"/>
      <c r="Q162" s="15"/>
    </row>
    <row r="163" spans="1:17">
      <c r="A163" s="14">
        <v>156</v>
      </c>
      <c r="B163" s="14" t="s">
        <v>22</v>
      </c>
      <c r="C163" s="15" t="s">
        <v>32</v>
      </c>
      <c r="D163" s="27">
        <v>40</v>
      </c>
      <c r="E163" s="27" t="s">
        <v>29</v>
      </c>
      <c r="F163" s="16">
        <v>31.997</v>
      </c>
      <c r="G163" s="17">
        <f t="shared" si="44"/>
        <v>25.000019288411337</v>
      </c>
      <c r="H163" s="15">
        <v>1.5</v>
      </c>
      <c r="I163" s="18">
        <v>8.3000000000000007</v>
      </c>
      <c r="J163" s="18">
        <f t="shared" si="49"/>
        <v>8.20302468683286</v>
      </c>
      <c r="K163" s="19">
        <f t="shared" si="39"/>
        <v>5.9999953707848501</v>
      </c>
      <c r="L163" s="15"/>
      <c r="M163" s="15"/>
      <c r="N163" s="15"/>
      <c r="O163" s="15"/>
      <c r="P163" s="15"/>
      <c r="Q163" s="15"/>
    </row>
    <row r="164" spans="1:17">
      <c r="A164" s="14">
        <v>157</v>
      </c>
      <c r="B164" s="14" t="s">
        <v>22</v>
      </c>
      <c r="C164" s="15" t="s">
        <v>23</v>
      </c>
      <c r="D164" s="27">
        <v>40</v>
      </c>
      <c r="E164" s="27" t="s">
        <v>29</v>
      </c>
      <c r="F164" s="16">
        <v>32.006</v>
      </c>
      <c r="G164" s="17">
        <f t="shared" si="44"/>
        <v>25.007051203078206</v>
      </c>
      <c r="H164" s="15">
        <v>4</v>
      </c>
      <c r="I164" s="18">
        <v>2.9</v>
      </c>
      <c r="J164" s="18">
        <f>25-H164-I164- (AVERAGE($G$2:$G$3))</f>
        <v>11.103024686832862</v>
      </c>
      <c r="K164" s="19">
        <f t="shared" si="39"/>
        <v>15.995488502489355</v>
      </c>
      <c r="L164" s="15">
        <v>27.46</v>
      </c>
      <c r="M164" s="15">
        <v>62.509999999999991</v>
      </c>
      <c r="N164" s="15">
        <v>41.84</v>
      </c>
      <c r="O164" s="15"/>
      <c r="P164" s="15"/>
      <c r="Q164" s="15"/>
    </row>
    <row r="165" spans="1:17">
      <c r="A165" s="14">
        <v>158</v>
      </c>
      <c r="B165" s="14" t="s">
        <v>22</v>
      </c>
      <c r="C165" s="15" t="s">
        <v>24</v>
      </c>
      <c r="D165" s="27">
        <v>40</v>
      </c>
      <c r="E165" s="27" t="s">
        <v>29</v>
      </c>
      <c r="F165" s="16">
        <v>31.997</v>
      </c>
      <c r="G165" s="17">
        <f t="shared" si="44"/>
        <v>25.000019288411337</v>
      </c>
      <c r="H165" s="15">
        <v>4</v>
      </c>
      <c r="I165" s="18">
        <v>2.9</v>
      </c>
      <c r="J165" s="18">
        <f t="shared" ref="J165:J169" si="50">25-H165-I165- (AVERAGE($G$2:$G$3))</f>
        <v>11.103024686832862</v>
      </c>
      <c r="K165" s="19">
        <f t="shared" si="39"/>
        <v>15.999987655426267</v>
      </c>
      <c r="L165" s="15">
        <v>26.434999999999999</v>
      </c>
      <c r="M165" s="15">
        <v>60.81</v>
      </c>
      <c r="N165" s="15">
        <v>39.96</v>
      </c>
      <c r="O165" s="15"/>
      <c r="P165" s="15"/>
      <c r="Q165" s="15"/>
    </row>
    <row r="166" spans="1:17">
      <c r="A166" s="14">
        <v>159</v>
      </c>
      <c r="B166" s="14" t="s">
        <v>22</v>
      </c>
      <c r="C166" s="15" t="s">
        <v>25</v>
      </c>
      <c r="D166" s="27">
        <v>40</v>
      </c>
      <c r="E166" s="27" t="s">
        <v>29</v>
      </c>
      <c r="F166" s="16">
        <v>31.995000000000001</v>
      </c>
      <c r="G166" s="17">
        <f t="shared" si="44"/>
        <v>24.998456640707591</v>
      </c>
      <c r="H166" s="15">
        <v>4</v>
      </c>
      <c r="I166" s="18">
        <v>2.9</v>
      </c>
      <c r="J166" s="18">
        <f t="shared" si="50"/>
        <v>11.103024686832862</v>
      </c>
      <c r="K166" s="19">
        <f t="shared" si="39"/>
        <v>16.000987810929029</v>
      </c>
      <c r="L166" s="15">
        <v>27.361999999999998</v>
      </c>
      <c r="M166" s="15">
        <v>66.22</v>
      </c>
      <c r="N166" s="15">
        <v>43.69</v>
      </c>
      <c r="O166" s="15"/>
      <c r="P166" s="15"/>
      <c r="Q166" s="15"/>
    </row>
    <row r="167" spans="1:17">
      <c r="A167" s="14">
        <v>160</v>
      </c>
      <c r="B167" s="14" t="s">
        <v>22</v>
      </c>
      <c r="C167" s="15" t="s">
        <v>26</v>
      </c>
      <c r="D167" s="27">
        <v>40</v>
      </c>
      <c r="E167" s="27" t="s">
        <v>29</v>
      </c>
      <c r="F167" s="16">
        <v>31.994</v>
      </c>
      <c r="G167" s="17">
        <f t="shared" si="44"/>
        <v>24.997675316855716</v>
      </c>
      <c r="H167" s="15">
        <v>4</v>
      </c>
      <c r="I167" s="18">
        <v>2.9</v>
      </c>
      <c r="J167" s="18">
        <f t="shared" si="50"/>
        <v>11.103024686832862</v>
      </c>
      <c r="K167" s="19">
        <f t="shared" si="39"/>
        <v>16.001487935571493</v>
      </c>
      <c r="L167" s="15">
        <v>27.539000000000001</v>
      </c>
      <c r="M167" s="15">
        <v>61.35</v>
      </c>
      <c r="N167" s="15">
        <v>44.73</v>
      </c>
      <c r="O167" s="15"/>
      <c r="P167" s="15"/>
      <c r="Q167" s="15"/>
    </row>
    <row r="168" spans="1:17">
      <c r="A168" s="14">
        <v>161</v>
      </c>
      <c r="B168" s="14" t="s">
        <v>22</v>
      </c>
      <c r="C168" s="15" t="s">
        <v>31</v>
      </c>
      <c r="D168" s="27">
        <v>40</v>
      </c>
      <c r="E168" s="27" t="s">
        <v>29</v>
      </c>
      <c r="F168" s="16">
        <v>32.005000000000003</v>
      </c>
      <c r="G168" s="17">
        <f t="shared" si="44"/>
        <v>25.006269879226334</v>
      </c>
      <c r="H168" s="15">
        <v>4</v>
      </c>
      <c r="I168" s="18">
        <v>2.9</v>
      </c>
      <c r="J168" s="18">
        <f t="shared" si="50"/>
        <v>11.103024686832862</v>
      </c>
      <c r="K168" s="19">
        <f t="shared" si="39"/>
        <v>15.995988283414286</v>
      </c>
      <c r="L168" s="15">
        <v>28.073</v>
      </c>
      <c r="M168" s="15">
        <v>61.09</v>
      </c>
      <c r="N168" s="15">
        <v>44.91</v>
      </c>
      <c r="O168" s="15"/>
      <c r="P168" s="15"/>
      <c r="Q168" s="15"/>
    </row>
    <row r="169" spans="1:17">
      <c r="A169" s="14">
        <v>162</v>
      </c>
      <c r="B169" s="14" t="s">
        <v>22</v>
      </c>
      <c r="C169" s="15" t="s">
        <v>32</v>
      </c>
      <c r="D169" s="27">
        <v>40</v>
      </c>
      <c r="E169" s="27" t="s">
        <v>29</v>
      </c>
      <c r="F169" s="16">
        <v>32.000999999999998</v>
      </c>
      <c r="G169" s="17">
        <f t="shared" si="44"/>
        <v>25.003144583818834</v>
      </c>
      <c r="H169" s="15">
        <v>4</v>
      </c>
      <c r="I169" s="18">
        <v>2.9</v>
      </c>
      <c r="J169" s="18">
        <f t="shared" si="50"/>
        <v>11.103024686832862</v>
      </c>
      <c r="K169" s="19">
        <f t="shared" si="39"/>
        <v>15.997987719467337</v>
      </c>
      <c r="L169" s="15"/>
      <c r="M169" s="15"/>
      <c r="N169" s="15"/>
      <c r="O169" s="15"/>
      <c r="P169" s="15"/>
      <c r="Q169" s="15"/>
    </row>
    <row r="170" spans="1:17">
      <c r="A170" s="14">
        <v>163</v>
      </c>
      <c r="B170" s="14" t="s">
        <v>22</v>
      </c>
      <c r="C170" s="15" t="s">
        <v>23</v>
      </c>
      <c r="D170" s="27">
        <v>40</v>
      </c>
      <c r="E170" s="27" t="s">
        <v>29</v>
      </c>
      <c r="F170" s="16">
        <v>32.01</v>
      </c>
      <c r="G170" s="17">
        <f t="shared" si="44"/>
        <v>25.010176498485698</v>
      </c>
      <c r="H170" s="15">
        <v>5</v>
      </c>
      <c r="I170" s="18">
        <f t="shared" ref="I170:I175" si="51">((4.24-0.1641)*2.07)*($H$26-H170)/$H$26</f>
        <v>0</v>
      </c>
      <c r="J170" s="18">
        <f>25-H170-I170- (AVERAGE($G$2:$G$3))</f>
        <v>13.003024686832861</v>
      </c>
      <c r="K170" s="19">
        <f t="shared" si="39"/>
        <v>19.991862113818897</v>
      </c>
      <c r="L170" s="15">
        <v>27.35</v>
      </c>
      <c r="M170" s="15">
        <v>60.34</v>
      </c>
      <c r="N170" s="15">
        <v>40.01</v>
      </c>
      <c r="O170" s="15"/>
      <c r="P170" s="15"/>
      <c r="Q170" s="15"/>
    </row>
    <row r="171" spans="1:17">
      <c r="A171" s="14">
        <v>164</v>
      </c>
      <c r="B171" s="14" t="s">
        <v>22</v>
      </c>
      <c r="C171" s="15" t="s">
        <v>24</v>
      </c>
      <c r="D171" s="27">
        <v>40</v>
      </c>
      <c r="E171" s="27" t="s">
        <v>29</v>
      </c>
      <c r="F171" s="16">
        <v>32.006</v>
      </c>
      <c r="G171" s="17">
        <f t="shared" si="44"/>
        <v>25.007051203078206</v>
      </c>
      <c r="H171" s="15">
        <v>5</v>
      </c>
      <c r="I171" s="18">
        <f t="shared" si="51"/>
        <v>0</v>
      </c>
      <c r="J171" s="18">
        <f t="shared" ref="J171:J175" si="52">25-H171-I171- (AVERAGE($G$2:$G$3))</f>
        <v>13.003024686832861</v>
      </c>
      <c r="K171" s="19">
        <f t="shared" si="39"/>
        <v>19.994360628111693</v>
      </c>
      <c r="L171" s="15">
        <v>27.620999999999999</v>
      </c>
      <c r="M171" s="15">
        <v>60.86</v>
      </c>
      <c r="N171" s="15">
        <v>40.39</v>
      </c>
      <c r="O171" s="15"/>
      <c r="P171" s="15"/>
      <c r="Q171" s="15"/>
    </row>
    <row r="172" spans="1:17">
      <c r="A172" s="14">
        <v>165</v>
      </c>
      <c r="B172" s="14" t="s">
        <v>22</v>
      </c>
      <c r="C172" s="15" t="s">
        <v>25</v>
      </c>
      <c r="D172" s="27">
        <v>40</v>
      </c>
      <c r="E172" s="27" t="s">
        <v>29</v>
      </c>
      <c r="F172" s="16">
        <v>32</v>
      </c>
      <c r="G172" s="17">
        <f t="shared" si="44"/>
        <v>25.002363259966963</v>
      </c>
      <c r="H172" s="15">
        <v>5</v>
      </c>
      <c r="I172" s="18">
        <f t="shared" si="51"/>
        <v>0</v>
      </c>
      <c r="J172" s="18">
        <f t="shared" si="52"/>
        <v>13.003024686832861</v>
      </c>
      <c r="K172" s="19">
        <f t="shared" si="39"/>
        <v>19.998109570729465</v>
      </c>
      <c r="L172" s="15">
        <v>28.684999999999999</v>
      </c>
      <c r="M172" s="15">
        <v>60.370000000000005</v>
      </c>
      <c r="N172" s="15">
        <v>41.53</v>
      </c>
      <c r="O172" s="15"/>
      <c r="P172" s="15"/>
      <c r="Q172" s="15"/>
    </row>
    <row r="173" spans="1:17">
      <c r="A173" s="14">
        <v>166</v>
      </c>
      <c r="B173" s="14" t="s">
        <v>22</v>
      </c>
      <c r="C173" s="15" t="s">
        <v>26</v>
      </c>
      <c r="D173" s="27">
        <v>40</v>
      </c>
      <c r="E173" s="27" t="s">
        <v>29</v>
      </c>
      <c r="F173" s="16">
        <v>32.000999999999998</v>
      </c>
      <c r="G173" s="17">
        <f t="shared" si="44"/>
        <v>25.003144583818834</v>
      </c>
      <c r="H173" s="15">
        <v>5</v>
      </c>
      <c r="I173" s="18">
        <f t="shared" si="51"/>
        <v>0</v>
      </c>
      <c r="J173" s="18">
        <f t="shared" si="52"/>
        <v>13.003024686832861</v>
      </c>
      <c r="K173" s="19">
        <f t="shared" si="39"/>
        <v>19.997484649334176</v>
      </c>
      <c r="L173" s="15">
        <v>27.405999999999999</v>
      </c>
      <c r="M173" s="15">
        <v>60.55</v>
      </c>
      <c r="N173" s="15">
        <v>44.19</v>
      </c>
      <c r="O173" s="15"/>
      <c r="P173" s="15"/>
      <c r="Q173" s="15"/>
    </row>
    <row r="174" spans="1:17">
      <c r="A174" s="14">
        <v>167</v>
      </c>
      <c r="B174" s="14" t="s">
        <v>22</v>
      </c>
      <c r="C174" s="15" t="s">
        <v>31</v>
      </c>
      <c r="D174" s="27">
        <v>40</v>
      </c>
      <c r="E174" s="27" t="s">
        <v>29</v>
      </c>
      <c r="F174" s="16">
        <v>31.99</v>
      </c>
      <c r="G174" s="17">
        <f t="shared" si="44"/>
        <v>24.994550021448219</v>
      </c>
      <c r="H174" s="15">
        <v>5</v>
      </c>
      <c r="I174" s="18">
        <f t="shared" si="51"/>
        <v>0</v>
      </c>
      <c r="J174" s="18">
        <f t="shared" si="52"/>
        <v>13.003024686832861</v>
      </c>
      <c r="K174" s="19">
        <f t="shared" si="39"/>
        <v>20.004360933521191</v>
      </c>
      <c r="L174" s="15">
        <v>27.132999999999999</v>
      </c>
      <c r="M174" s="15">
        <v>60.16</v>
      </c>
      <c r="N174" s="15">
        <v>43.87</v>
      </c>
      <c r="O174" s="15"/>
      <c r="P174" s="15"/>
      <c r="Q174" s="15"/>
    </row>
    <row r="175" spans="1:17">
      <c r="A175" s="14">
        <v>168</v>
      </c>
      <c r="B175" s="14" t="s">
        <v>22</v>
      </c>
      <c r="C175" s="15" t="s">
        <v>32</v>
      </c>
      <c r="D175" s="27">
        <v>40</v>
      </c>
      <c r="E175" s="27" t="s">
        <v>29</v>
      </c>
      <c r="F175" s="16">
        <v>32.006999999999998</v>
      </c>
      <c r="G175" s="17">
        <f t="shared" si="44"/>
        <v>25.007832526930077</v>
      </c>
      <c r="H175" s="15">
        <v>5</v>
      </c>
      <c r="I175" s="18">
        <f t="shared" si="51"/>
        <v>0</v>
      </c>
      <c r="J175" s="18">
        <f t="shared" si="52"/>
        <v>13.003024686832861</v>
      </c>
      <c r="K175" s="19">
        <f t="shared" si="39"/>
        <v>19.993735940992373</v>
      </c>
      <c r="L175" s="15"/>
      <c r="N175" s="15"/>
      <c r="O175" s="15"/>
      <c r="P175" s="15"/>
      <c r="Q175" s="15"/>
    </row>
    <row r="176" spans="1:17">
      <c r="A176" s="14">
        <v>169</v>
      </c>
      <c r="B176" s="14" t="s">
        <v>22</v>
      </c>
      <c r="C176" s="15" t="s">
        <v>23</v>
      </c>
      <c r="D176" s="27">
        <v>40</v>
      </c>
      <c r="E176" s="27" t="s">
        <v>30</v>
      </c>
      <c r="F176" s="16">
        <v>32.006</v>
      </c>
      <c r="G176" s="17">
        <f t="shared" si="44"/>
        <v>25.007051203078206</v>
      </c>
      <c r="H176" s="15">
        <v>0</v>
      </c>
      <c r="I176" s="18">
        <v>10.3</v>
      </c>
      <c r="J176" s="18">
        <f>25-H176-I176- (AVERAGE($G$2:$G$3))</f>
        <v>7.70302468683286</v>
      </c>
      <c r="K176" s="19">
        <f t="shared" si="39"/>
        <v>0</v>
      </c>
      <c r="L176" s="15">
        <v>27.376999999999999</v>
      </c>
      <c r="M176" s="15">
        <v>68.83</v>
      </c>
      <c r="N176" s="15">
        <v>46.84</v>
      </c>
      <c r="O176" s="15"/>
      <c r="P176" s="15"/>
      <c r="Q176" s="15"/>
    </row>
    <row r="177" spans="1:17">
      <c r="A177" s="14">
        <v>170</v>
      </c>
      <c r="B177" s="14" t="s">
        <v>22</v>
      </c>
      <c r="C177" s="15" t="s">
        <v>24</v>
      </c>
      <c r="D177" s="27">
        <v>40</v>
      </c>
      <c r="E177" s="27" t="s">
        <v>30</v>
      </c>
      <c r="F177" s="16">
        <v>31.998999999999999</v>
      </c>
      <c r="G177" s="17">
        <f t="shared" si="44"/>
        <v>25.001581936115088</v>
      </c>
      <c r="H177" s="15">
        <v>0</v>
      </c>
      <c r="I177" s="18">
        <v>10.3</v>
      </c>
      <c r="J177" s="18">
        <f t="shared" ref="J177:J181" si="53">25-H177-I177- (AVERAGE($G$2:$G$3))</f>
        <v>7.70302468683286</v>
      </c>
      <c r="K177" s="19">
        <f t="shared" si="39"/>
        <v>0</v>
      </c>
      <c r="L177" s="15">
        <v>27.459</v>
      </c>
      <c r="M177" s="15">
        <v>66.28</v>
      </c>
      <c r="N177" s="15">
        <v>45.64</v>
      </c>
      <c r="O177" s="15"/>
      <c r="P177" s="15"/>
      <c r="Q177" s="15"/>
    </row>
    <row r="178" spans="1:17">
      <c r="A178" s="14">
        <v>171</v>
      </c>
      <c r="B178" s="14" t="s">
        <v>22</v>
      </c>
      <c r="C178" s="15" t="s">
        <v>25</v>
      </c>
      <c r="D178" s="27">
        <v>40</v>
      </c>
      <c r="E178" s="27" t="s">
        <v>30</v>
      </c>
      <c r="F178" s="16">
        <v>31.995999999999999</v>
      </c>
      <c r="G178" s="17">
        <f t="shared" si="44"/>
        <v>24.999237964559462</v>
      </c>
      <c r="H178" s="15">
        <v>0</v>
      </c>
      <c r="I178" s="18">
        <v>10.3</v>
      </c>
      <c r="J178" s="18">
        <f t="shared" si="53"/>
        <v>7.70302468683286</v>
      </c>
      <c r="K178" s="19">
        <f t="shared" si="39"/>
        <v>0</v>
      </c>
      <c r="L178" s="15">
        <v>26.9</v>
      </c>
      <c r="M178" s="15">
        <v>68.73</v>
      </c>
      <c r="N178" s="15">
        <v>46.58</v>
      </c>
      <c r="O178" s="15"/>
      <c r="P178" s="15"/>
      <c r="Q178" s="15"/>
    </row>
    <row r="179" spans="1:17">
      <c r="A179" s="14">
        <v>172</v>
      </c>
      <c r="B179" s="14" t="s">
        <v>22</v>
      </c>
      <c r="C179" s="15" t="s">
        <v>26</v>
      </c>
      <c r="D179" s="27">
        <v>40</v>
      </c>
      <c r="E179" s="27" t="s">
        <v>30</v>
      </c>
      <c r="F179" s="16">
        <v>32</v>
      </c>
      <c r="G179" s="17">
        <f t="shared" si="44"/>
        <v>25.002363259966963</v>
      </c>
      <c r="H179" s="15">
        <v>0</v>
      </c>
      <c r="I179" s="18">
        <v>10.3</v>
      </c>
      <c r="J179" s="18">
        <f t="shared" si="53"/>
        <v>7.70302468683286</v>
      </c>
      <c r="K179" s="19">
        <f t="shared" si="39"/>
        <v>0</v>
      </c>
      <c r="L179" s="15">
        <v>27.048999999999999</v>
      </c>
      <c r="M179" s="15">
        <v>62.2</v>
      </c>
      <c r="N179" s="15">
        <v>45.1</v>
      </c>
      <c r="O179" s="15"/>
      <c r="P179" s="15"/>
      <c r="Q179" s="15"/>
    </row>
    <row r="180" spans="1:17">
      <c r="A180" s="14">
        <v>173</v>
      </c>
      <c r="B180" s="14" t="s">
        <v>22</v>
      </c>
      <c r="C180" s="15" t="s">
        <v>31</v>
      </c>
      <c r="D180" s="27">
        <v>40</v>
      </c>
      <c r="E180" s="27" t="s">
        <v>30</v>
      </c>
      <c r="F180" s="16">
        <v>32</v>
      </c>
      <c r="G180" s="17">
        <f t="shared" si="44"/>
        <v>25.002363259966963</v>
      </c>
      <c r="H180" s="15">
        <v>0</v>
      </c>
      <c r="I180" s="18">
        <v>10.3</v>
      </c>
      <c r="J180" s="18">
        <f t="shared" si="53"/>
        <v>7.70302468683286</v>
      </c>
      <c r="K180" s="19">
        <f t="shared" si="39"/>
        <v>0</v>
      </c>
      <c r="L180" s="15">
        <v>27.731999999999999</v>
      </c>
      <c r="M180" s="15">
        <v>63.6</v>
      </c>
      <c r="N180" s="15">
        <v>46.12</v>
      </c>
      <c r="O180" s="15"/>
      <c r="P180" s="15"/>
      <c r="Q180" s="15"/>
    </row>
    <row r="181" spans="1:17">
      <c r="A181" s="14">
        <v>174</v>
      </c>
      <c r="B181" s="14" t="s">
        <v>22</v>
      </c>
      <c r="C181" s="15" t="s">
        <v>32</v>
      </c>
      <c r="D181" s="27">
        <v>40</v>
      </c>
      <c r="E181" s="27" t="s">
        <v>30</v>
      </c>
      <c r="F181" s="16">
        <v>32.003999999999998</v>
      </c>
      <c r="G181" s="17">
        <f t="shared" si="44"/>
        <v>25.005488555374455</v>
      </c>
      <c r="H181" s="15">
        <v>0</v>
      </c>
      <c r="I181" s="18">
        <v>10.3</v>
      </c>
      <c r="J181" s="18">
        <f t="shared" si="53"/>
        <v>7.70302468683286</v>
      </c>
      <c r="K181" s="19">
        <f t="shared" si="39"/>
        <v>0</v>
      </c>
      <c r="L181" s="15"/>
      <c r="M181" s="15"/>
      <c r="N181" s="15"/>
      <c r="O181" s="15"/>
      <c r="P181" s="15"/>
      <c r="Q181" s="15"/>
    </row>
    <row r="182" spans="1:17">
      <c r="A182" s="14">
        <v>175</v>
      </c>
      <c r="B182" s="14" t="s">
        <v>22</v>
      </c>
      <c r="C182" s="15" t="s">
        <v>23</v>
      </c>
      <c r="D182" s="27">
        <v>40</v>
      </c>
      <c r="E182" s="27" t="s">
        <v>30</v>
      </c>
      <c r="F182" s="16">
        <v>32.012999999999998</v>
      </c>
      <c r="G182" s="17">
        <f t="shared" si="44"/>
        <v>25.01252047004132</v>
      </c>
      <c r="H182" s="15">
        <v>1.5</v>
      </c>
      <c r="I182" s="18">
        <v>8.3000000000000007</v>
      </c>
      <c r="J182" s="18">
        <f>25-H182-I182- (AVERAGE($G$2:$G$3))</f>
        <v>8.20302468683286</v>
      </c>
      <c r="K182" s="19">
        <f t="shared" ref="K182:K245" si="54">H182*1/G182*100</f>
        <v>5.9969965913536027</v>
      </c>
      <c r="L182" s="15">
        <v>27.283000000000001</v>
      </c>
      <c r="M182" s="15">
        <v>66.22</v>
      </c>
      <c r="N182" s="15">
        <v>44.39</v>
      </c>
      <c r="O182" s="15"/>
      <c r="P182" s="15"/>
      <c r="Q182" s="15"/>
    </row>
    <row r="183" spans="1:17">
      <c r="A183" s="14">
        <v>176</v>
      </c>
      <c r="B183" s="14" t="s">
        <v>22</v>
      </c>
      <c r="C183" s="15" t="s">
        <v>24</v>
      </c>
      <c r="D183" s="27">
        <v>40</v>
      </c>
      <c r="E183" s="27" t="s">
        <v>30</v>
      </c>
      <c r="F183" s="16">
        <v>31.992999999999999</v>
      </c>
      <c r="G183" s="17">
        <f t="shared" si="44"/>
        <v>24.996893993003841</v>
      </c>
      <c r="H183" s="15">
        <v>1.5</v>
      </c>
      <c r="I183" s="18">
        <v>8.3000000000000007</v>
      </c>
      <c r="J183" s="18">
        <f t="shared" ref="J183:J187" si="55">25-H183-I183- (AVERAGE($G$2:$G$3))</f>
        <v>8.20302468683286</v>
      </c>
      <c r="K183" s="19">
        <f t="shared" si="54"/>
        <v>6.0007455343044693</v>
      </c>
      <c r="L183" s="15">
        <v>27.268999999999998</v>
      </c>
      <c r="M183" s="15">
        <v>69.72</v>
      </c>
      <c r="N183" s="15">
        <v>46.61</v>
      </c>
      <c r="O183" s="15"/>
      <c r="P183" s="15"/>
      <c r="Q183" s="15"/>
    </row>
    <row r="184" spans="1:17">
      <c r="A184" s="14">
        <v>177</v>
      </c>
      <c r="B184" s="14" t="s">
        <v>22</v>
      </c>
      <c r="C184" s="15" t="s">
        <v>25</v>
      </c>
      <c r="D184" s="27">
        <v>40</v>
      </c>
      <c r="E184" s="27" t="s">
        <v>30</v>
      </c>
      <c r="F184" s="16">
        <v>32.000999999999998</v>
      </c>
      <c r="G184" s="17">
        <f t="shared" si="44"/>
        <v>25.003144583818834</v>
      </c>
      <c r="H184" s="15">
        <v>1.5</v>
      </c>
      <c r="I184" s="18">
        <v>8.3000000000000007</v>
      </c>
      <c r="J184" s="18">
        <f t="shared" si="55"/>
        <v>8.20302468683286</v>
      </c>
      <c r="K184" s="19">
        <f t="shared" si="54"/>
        <v>5.9992453948002522</v>
      </c>
      <c r="L184" s="15">
        <v>27.437000000000001</v>
      </c>
      <c r="M184" s="15">
        <v>65.12</v>
      </c>
      <c r="N184" s="15">
        <v>43.42</v>
      </c>
      <c r="O184" s="15"/>
      <c r="P184" s="15"/>
      <c r="Q184" s="15"/>
    </row>
    <row r="185" spans="1:17">
      <c r="A185" s="14">
        <v>178</v>
      </c>
      <c r="B185" s="14" t="s">
        <v>22</v>
      </c>
      <c r="C185" s="15" t="s">
        <v>26</v>
      </c>
      <c r="D185" s="27">
        <v>40</v>
      </c>
      <c r="E185" s="27" t="s">
        <v>30</v>
      </c>
      <c r="F185" s="16">
        <v>31.995000000000001</v>
      </c>
      <c r="G185" s="17">
        <f t="shared" si="44"/>
        <v>24.998456640707591</v>
      </c>
      <c r="H185" s="15">
        <v>1.5</v>
      </c>
      <c r="I185" s="18">
        <v>8.3000000000000007</v>
      </c>
      <c r="J185" s="18">
        <f t="shared" si="55"/>
        <v>8.20302468683286</v>
      </c>
      <c r="K185" s="19">
        <f t="shared" si="54"/>
        <v>6.0003704290983864</v>
      </c>
      <c r="L185" s="15">
        <v>27.364999999999998</v>
      </c>
      <c r="M185" s="15">
        <v>63.65</v>
      </c>
      <c r="N185" s="15">
        <v>45.9</v>
      </c>
      <c r="O185" s="15"/>
      <c r="P185" s="15"/>
      <c r="Q185" s="15"/>
    </row>
    <row r="186" spans="1:17">
      <c r="A186" s="14">
        <v>179</v>
      </c>
      <c r="B186" s="14" t="s">
        <v>22</v>
      </c>
      <c r="C186" s="15" t="s">
        <v>31</v>
      </c>
      <c r="D186" s="27">
        <v>40</v>
      </c>
      <c r="E186" s="27" t="s">
        <v>30</v>
      </c>
      <c r="F186" s="16">
        <v>31.989000000000001</v>
      </c>
      <c r="G186" s="17">
        <f t="shared" si="44"/>
        <v>24.993768697596348</v>
      </c>
      <c r="H186" s="15">
        <v>1.5</v>
      </c>
      <c r="I186" s="18">
        <v>8.3000000000000007</v>
      </c>
      <c r="J186" s="18">
        <f t="shared" si="55"/>
        <v>8.20302468683286</v>
      </c>
      <c r="K186" s="19">
        <f t="shared" si="54"/>
        <v>6.0014958854294553</v>
      </c>
      <c r="L186" s="15">
        <v>27.396000000000001</v>
      </c>
      <c r="M186" s="15">
        <v>63.26</v>
      </c>
      <c r="N186" s="15">
        <v>45.58</v>
      </c>
      <c r="O186" s="15"/>
      <c r="P186" s="15"/>
      <c r="Q186" s="15"/>
    </row>
    <row r="187" spans="1:17">
      <c r="A187" s="14">
        <v>180</v>
      </c>
      <c r="B187" s="14" t="s">
        <v>22</v>
      </c>
      <c r="C187" s="15" t="s">
        <v>32</v>
      </c>
      <c r="D187" s="27">
        <v>40</v>
      </c>
      <c r="E187" s="27" t="s">
        <v>30</v>
      </c>
      <c r="F187" s="16">
        <v>32.008000000000003</v>
      </c>
      <c r="G187" s="17">
        <f t="shared" si="44"/>
        <v>25.008613850781956</v>
      </c>
      <c r="H187" s="15">
        <v>1.5</v>
      </c>
      <c r="I187" s="18">
        <v>8.3000000000000007</v>
      </c>
      <c r="J187" s="18">
        <f t="shared" si="55"/>
        <v>8.20302468683286</v>
      </c>
      <c r="K187" s="19">
        <f t="shared" si="54"/>
        <v>5.9979333878718704</v>
      </c>
      <c r="L187" s="15"/>
      <c r="M187" s="15"/>
      <c r="N187" s="15"/>
      <c r="O187" s="15"/>
      <c r="P187" s="15"/>
      <c r="Q187" s="15"/>
    </row>
    <row r="188" spans="1:17">
      <c r="A188" s="14">
        <v>181</v>
      </c>
      <c r="B188" s="14" t="s">
        <v>22</v>
      </c>
      <c r="C188" s="15" t="s">
        <v>23</v>
      </c>
      <c r="D188" s="27">
        <v>40</v>
      </c>
      <c r="E188" s="27" t="s">
        <v>30</v>
      </c>
      <c r="F188" s="16">
        <v>32.003</v>
      </c>
      <c r="G188" s="17">
        <f t="shared" si="44"/>
        <v>25.004707231522584</v>
      </c>
      <c r="H188" s="15">
        <v>4</v>
      </c>
      <c r="I188" s="18">
        <v>2.9</v>
      </c>
      <c r="J188" s="18">
        <f>25-H188-I188- (AVERAGE($G$2:$G$3))</f>
        <v>11.103024686832862</v>
      </c>
      <c r="K188" s="19">
        <f t="shared" si="54"/>
        <v>15.996987938964294</v>
      </c>
      <c r="L188" s="15">
        <v>27.527000000000001</v>
      </c>
      <c r="M188" s="15">
        <v>61.039999999999992</v>
      </c>
      <c r="N188" s="15">
        <v>41.07</v>
      </c>
      <c r="O188" s="15"/>
      <c r="P188" s="15"/>
      <c r="Q188" s="15"/>
    </row>
    <row r="189" spans="1:17">
      <c r="A189" s="14">
        <v>182</v>
      </c>
      <c r="B189" s="14" t="s">
        <v>22</v>
      </c>
      <c r="C189" s="15" t="s">
        <v>24</v>
      </c>
      <c r="D189" s="27">
        <v>40</v>
      </c>
      <c r="E189" s="27" t="s">
        <v>30</v>
      </c>
      <c r="F189" s="16">
        <v>31.995000000000001</v>
      </c>
      <c r="G189" s="17">
        <f t="shared" si="44"/>
        <v>24.998456640707591</v>
      </c>
      <c r="H189" s="15">
        <v>4</v>
      </c>
      <c r="I189" s="18">
        <v>2.9</v>
      </c>
      <c r="J189" s="18">
        <f t="shared" ref="J189:J193" si="56">25-H189-I189- (AVERAGE($G$2:$G$3))</f>
        <v>11.103024686832862</v>
      </c>
      <c r="K189" s="19">
        <f t="shared" si="54"/>
        <v>16.000987810929029</v>
      </c>
      <c r="L189" s="15">
        <v>27.195</v>
      </c>
      <c r="M189" s="15">
        <v>62.629999999999995</v>
      </c>
      <c r="N189" s="15">
        <v>41.62</v>
      </c>
      <c r="O189" s="15"/>
      <c r="P189" s="15"/>
      <c r="Q189" s="15"/>
    </row>
    <row r="190" spans="1:17">
      <c r="A190" s="14">
        <v>183</v>
      </c>
      <c r="B190" s="14" t="s">
        <v>22</v>
      </c>
      <c r="C190" s="15" t="s">
        <v>25</v>
      </c>
      <c r="D190" s="27">
        <v>40</v>
      </c>
      <c r="E190" s="27" t="s">
        <v>30</v>
      </c>
      <c r="F190" s="16">
        <v>31.991</v>
      </c>
      <c r="G190" s="17">
        <f t="shared" si="44"/>
        <v>24.995331345300094</v>
      </c>
      <c r="H190" s="15">
        <v>4</v>
      </c>
      <c r="I190" s="18">
        <v>2.9</v>
      </c>
      <c r="J190" s="18">
        <f t="shared" si="56"/>
        <v>11.103024686832862</v>
      </c>
      <c r="K190" s="19">
        <f t="shared" si="54"/>
        <v>16.002988497098379</v>
      </c>
      <c r="L190" s="15">
        <v>27.689</v>
      </c>
      <c r="M190" s="15">
        <v>61.17</v>
      </c>
      <c r="N190" s="15">
        <v>40.76</v>
      </c>
      <c r="O190" s="15"/>
      <c r="P190" s="15"/>
      <c r="Q190" s="15"/>
    </row>
    <row r="191" spans="1:17">
      <c r="A191" s="14">
        <v>184</v>
      </c>
      <c r="B191" s="14" t="s">
        <v>22</v>
      </c>
      <c r="C191" s="15" t="s">
        <v>26</v>
      </c>
      <c r="D191" s="27">
        <v>40</v>
      </c>
      <c r="E191" s="27" t="s">
        <v>30</v>
      </c>
      <c r="F191" s="16">
        <v>32.015000000000001</v>
      </c>
      <c r="G191" s="17">
        <f t="shared" si="44"/>
        <v>25.01408311774507</v>
      </c>
      <c r="H191" s="15">
        <v>4</v>
      </c>
      <c r="I191" s="18">
        <v>2.9</v>
      </c>
      <c r="J191" s="18">
        <f t="shared" si="56"/>
        <v>11.103024686832862</v>
      </c>
      <c r="K191" s="19">
        <f t="shared" si="54"/>
        <v>15.990991879140223</v>
      </c>
      <c r="L191" s="15">
        <v>27.244</v>
      </c>
      <c r="M191" s="15">
        <v>60.71</v>
      </c>
      <c r="N191" s="15">
        <v>44.28</v>
      </c>
      <c r="O191" s="15"/>
      <c r="P191" s="15"/>
      <c r="Q191" s="15"/>
    </row>
    <row r="192" spans="1:17">
      <c r="A192" s="14">
        <v>185</v>
      </c>
      <c r="B192" s="14" t="s">
        <v>22</v>
      </c>
      <c r="C192" s="15" t="s">
        <v>31</v>
      </c>
      <c r="D192" s="27">
        <v>40</v>
      </c>
      <c r="E192" s="27" t="s">
        <v>30</v>
      </c>
      <c r="F192" s="16">
        <v>32.008000000000003</v>
      </c>
      <c r="G192" s="17">
        <f t="shared" si="44"/>
        <v>25.008613850781956</v>
      </c>
      <c r="H192" s="15">
        <v>4</v>
      </c>
      <c r="I192" s="18">
        <v>2.9</v>
      </c>
      <c r="J192" s="18">
        <f t="shared" si="56"/>
        <v>11.103024686832862</v>
      </c>
      <c r="K192" s="19">
        <f t="shared" si="54"/>
        <v>15.994489034324989</v>
      </c>
      <c r="L192" s="15">
        <v>27.111999999999998</v>
      </c>
      <c r="M192" s="15">
        <v>61.33</v>
      </c>
      <c r="N192" s="15">
        <v>44.54</v>
      </c>
      <c r="O192" s="15"/>
      <c r="P192" s="15"/>
      <c r="Q192" s="15"/>
    </row>
    <row r="193" spans="1:17">
      <c r="A193" s="14">
        <v>186</v>
      </c>
      <c r="B193" s="14" t="s">
        <v>22</v>
      </c>
      <c r="C193" s="15" t="s">
        <v>32</v>
      </c>
      <c r="D193" s="27">
        <v>40</v>
      </c>
      <c r="E193" s="27" t="s">
        <v>30</v>
      </c>
      <c r="F193" s="16">
        <v>32.009</v>
      </c>
      <c r="G193" s="17">
        <f t="shared" si="44"/>
        <v>25.009395174633827</v>
      </c>
      <c r="H193" s="15">
        <v>4</v>
      </c>
      <c r="I193" s="18">
        <v>2.9</v>
      </c>
      <c r="J193" s="18">
        <f t="shared" si="56"/>
        <v>11.103024686832862</v>
      </c>
      <c r="K193" s="19">
        <f t="shared" si="54"/>
        <v>15.993989347079705</v>
      </c>
      <c r="L193" s="15"/>
      <c r="M193" s="15"/>
      <c r="N193" s="15"/>
      <c r="O193" s="15"/>
      <c r="P193" s="15"/>
      <c r="Q193" s="15"/>
    </row>
    <row r="194" spans="1:17">
      <c r="A194" s="14">
        <v>187</v>
      </c>
      <c r="B194" s="14" t="s">
        <v>22</v>
      </c>
      <c r="C194" s="15" t="s">
        <v>23</v>
      </c>
      <c r="D194" s="27">
        <v>40</v>
      </c>
      <c r="E194" s="27" t="s">
        <v>30</v>
      </c>
      <c r="F194" s="16">
        <v>31.992999999999999</v>
      </c>
      <c r="G194" s="17">
        <f t="shared" si="44"/>
        <v>24.996893993003841</v>
      </c>
      <c r="H194" s="15">
        <v>5</v>
      </c>
      <c r="I194" s="18">
        <f t="shared" ref="I194:I199" si="57">((4.24-0.1641)*2.07)*($H$26-H194)/$H$26</f>
        <v>0</v>
      </c>
      <c r="J194" s="18">
        <f>25-H194-I194- (AVERAGE($G$2:$G$3))</f>
        <v>13.003024686832861</v>
      </c>
      <c r="K194" s="19">
        <f t="shared" si="54"/>
        <v>20.002485114348229</v>
      </c>
      <c r="L194" s="15">
        <v>27.475999999999999</v>
      </c>
      <c r="M194" s="15">
        <v>62.069999999999993</v>
      </c>
      <c r="N194" s="15">
        <v>41.49</v>
      </c>
      <c r="O194" s="15"/>
      <c r="P194" s="15"/>
      <c r="Q194" s="15"/>
    </row>
    <row r="195" spans="1:17">
      <c r="A195" s="14">
        <v>188</v>
      </c>
      <c r="B195" s="14" t="s">
        <v>22</v>
      </c>
      <c r="C195" s="15" t="s">
        <v>24</v>
      </c>
      <c r="D195" s="27">
        <v>40</v>
      </c>
      <c r="E195" s="27" t="s">
        <v>30</v>
      </c>
      <c r="F195" s="16">
        <v>32.006999999999998</v>
      </c>
      <c r="G195" s="17">
        <f t="shared" si="44"/>
        <v>25.007832526930077</v>
      </c>
      <c r="H195" s="15">
        <v>5</v>
      </c>
      <c r="I195" s="18">
        <f t="shared" si="57"/>
        <v>0</v>
      </c>
      <c r="J195" s="18">
        <f t="shared" ref="J195:J199" si="58">25-H195-I195- (AVERAGE($G$2:$G$3))</f>
        <v>13.003024686832861</v>
      </c>
      <c r="K195" s="19">
        <f t="shared" si="54"/>
        <v>19.993735940992373</v>
      </c>
      <c r="L195" s="15">
        <v>27.585999999999999</v>
      </c>
      <c r="M195" s="15">
        <v>59.11</v>
      </c>
      <c r="N195" s="15">
        <v>39.31</v>
      </c>
      <c r="O195" s="15"/>
      <c r="P195" s="15"/>
      <c r="Q195" s="15"/>
    </row>
    <row r="196" spans="1:17">
      <c r="A196" s="14">
        <v>189</v>
      </c>
      <c r="B196" s="14" t="s">
        <v>22</v>
      </c>
      <c r="C196" s="15" t="s">
        <v>25</v>
      </c>
      <c r="D196" s="27">
        <v>40</v>
      </c>
      <c r="E196" s="27" t="s">
        <v>30</v>
      </c>
      <c r="F196" s="16">
        <v>32.003999999999998</v>
      </c>
      <c r="G196" s="17">
        <f t="shared" si="44"/>
        <v>25.005488555374455</v>
      </c>
      <c r="H196" s="15">
        <v>5</v>
      </c>
      <c r="I196" s="18">
        <f t="shared" si="57"/>
        <v>0</v>
      </c>
      <c r="J196" s="18">
        <f t="shared" si="58"/>
        <v>13.003024686832861</v>
      </c>
      <c r="K196" s="19">
        <f t="shared" si="54"/>
        <v>19.995610119464533</v>
      </c>
      <c r="L196" s="15">
        <v>27.298999999999999</v>
      </c>
      <c r="M196" s="15">
        <v>58.730000000000004</v>
      </c>
      <c r="N196" s="15">
        <v>39.14</v>
      </c>
      <c r="O196" s="15"/>
      <c r="P196" s="15"/>
      <c r="Q196" s="15"/>
    </row>
    <row r="197" spans="1:17">
      <c r="A197" s="14">
        <v>190</v>
      </c>
      <c r="B197" s="14" t="s">
        <v>22</v>
      </c>
      <c r="C197" s="15" t="s">
        <v>26</v>
      </c>
      <c r="D197" s="27">
        <v>40</v>
      </c>
      <c r="E197" s="27" t="s">
        <v>30</v>
      </c>
      <c r="F197" s="16">
        <v>32.006</v>
      </c>
      <c r="G197" s="17">
        <f t="shared" si="44"/>
        <v>25.007051203078206</v>
      </c>
      <c r="H197" s="15">
        <v>5</v>
      </c>
      <c r="I197" s="18">
        <f t="shared" si="57"/>
        <v>0</v>
      </c>
      <c r="J197" s="18">
        <f t="shared" si="58"/>
        <v>13.003024686832861</v>
      </c>
      <c r="K197" s="19">
        <f t="shared" si="54"/>
        <v>19.994360628111693</v>
      </c>
      <c r="L197" s="15">
        <v>26.96</v>
      </c>
      <c r="M197" s="15">
        <v>60.32</v>
      </c>
      <c r="N197" s="15">
        <v>43.81</v>
      </c>
      <c r="O197" s="15"/>
      <c r="P197" s="15"/>
      <c r="Q197" s="15"/>
    </row>
    <row r="198" spans="1:17">
      <c r="A198" s="14">
        <v>191</v>
      </c>
      <c r="B198" s="14" t="s">
        <v>22</v>
      </c>
      <c r="C198" s="15" t="s">
        <v>31</v>
      </c>
      <c r="D198" s="27">
        <v>40</v>
      </c>
      <c r="E198" s="27" t="s">
        <v>30</v>
      </c>
      <c r="F198" s="16">
        <v>31.997</v>
      </c>
      <c r="G198" s="17">
        <f t="shared" si="44"/>
        <v>25.000019288411337</v>
      </c>
      <c r="H198" s="15">
        <v>5</v>
      </c>
      <c r="I198" s="18">
        <f t="shared" si="57"/>
        <v>0</v>
      </c>
      <c r="J198" s="18">
        <f t="shared" si="58"/>
        <v>13.003024686832861</v>
      </c>
      <c r="K198" s="19">
        <f t="shared" si="54"/>
        <v>19.999984569282837</v>
      </c>
      <c r="L198" s="15">
        <v>27.734999999999999</v>
      </c>
      <c r="M198" s="15">
        <v>61.5</v>
      </c>
      <c r="N198" s="15">
        <v>44.76</v>
      </c>
      <c r="O198" s="15"/>
      <c r="P198" s="15"/>
      <c r="Q198" s="15"/>
    </row>
    <row r="199" spans="1:17" ht="13.5" thickBot="1">
      <c r="A199" s="98">
        <v>192</v>
      </c>
      <c r="B199" s="98" t="s">
        <v>22</v>
      </c>
      <c r="C199" s="98" t="s">
        <v>32</v>
      </c>
      <c r="D199" s="102">
        <v>40</v>
      </c>
      <c r="E199" s="102" t="s">
        <v>30</v>
      </c>
      <c r="F199" s="103">
        <v>31.997</v>
      </c>
      <c r="G199" s="101">
        <f t="shared" si="44"/>
        <v>25.000019288411337</v>
      </c>
      <c r="H199" s="98">
        <v>5</v>
      </c>
      <c r="I199" s="101">
        <f t="shared" si="57"/>
        <v>0</v>
      </c>
      <c r="J199" s="101">
        <f t="shared" si="58"/>
        <v>13.003024686832861</v>
      </c>
      <c r="K199" s="104">
        <f t="shared" si="54"/>
        <v>19.999984569282837</v>
      </c>
      <c r="L199" s="98"/>
      <c r="M199" s="98"/>
      <c r="N199" s="98"/>
      <c r="O199" s="98"/>
      <c r="P199" s="98"/>
      <c r="Q199" s="98"/>
    </row>
    <row r="200" spans="1:17">
      <c r="A200" s="14">
        <v>193</v>
      </c>
      <c r="B200" s="14" t="s">
        <v>22</v>
      </c>
      <c r="C200" s="14" t="s">
        <v>23</v>
      </c>
      <c r="D200" s="27">
        <v>48</v>
      </c>
      <c r="E200" s="27" t="s">
        <v>29</v>
      </c>
      <c r="F200" s="16">
        <v>31.995000000000001</v>
      </c>
      <c r="G200" s="17">
        <f t="shared" si="44"/>
        <v>24.998456640707591</v>
      </c>
      <c r="H200" s="14">
        <v>0</v>
      </c>
      <c r="I200" s="17">
        <v>10.3</v>
      </c>
      <c r="J200" s="17">
        <f>25-H200-I200- (AVERAGE($G$2:$G$3))</f>
        <v>7.70302468683286</v>
      </c>
      <c r="K200" s="25">
        <f t="shared" si="54"/>
        <v>0</v>
      </c>
      <c r="L200" s="14">
        <v>27.39</v>
      </c>
      <c r="M200" s="14">
        <v>69.87</v>
      </c>
      <c r="N200" s="14">
        <v>47.341999999999999</v>
      </c>
      <c r="O200" s="14"/>
      <c r="P200" s="14"/>
      <c r="Q200" s="14"/>
    </row>
    <row r="201" spans="1:17">
      <c r="A201" s="14">
        <v>194</v>
      </c>
      <c r="B201" s="14" t="s">
        <v>22</v>
      </c>
      <c r="C201" s="15" t="s">
        <v>24</v>
      </c>
      <c r="D201" s="27">
        <v>48</v>
      </c>
      <c r="E201" s="27" t="s">
        <v>29</v>
      </c>
      <c r="F201" s="16">
        <v>32.002000000000002</v>
      </c>
      <c r="G201" s="17">
        <f t="shared" ref="G201:G247" si="59">F201/AVERAGE($C$2:$C$3)</f>
        <v>25.003925907670713</v>
      </c>
      <c r="H201" s="15">
        <v>0</v>
      </c>
      <c r="I201" s="18">
        <v>10.3</v>
      </c>
      <c r="J201" s="18">
        <f t="shared" ref="J201:J205" si="60">25-H201-I201- (AVERAGE($G$2:$G$3))</f>
        <v>7.70302468683286</v>
      </c>
      <c r="K201" s="19">
        <f t="shared" si="54"/>
        <v>0</v>
      </c>
      <c r="L201" s="15">
        <v>27.942</v>
      </c>
      <c r="M201" s="15">
        <v>69.5</v>
      </c>
      <c r="N201" s="15">
        <v>47.331000000000003</v>
      </c>
      <c r="O201" s="15"/>
      <c r="P201" s="15"/>
      <c r="Q201" s="15"/>
    </row>
    <row r="202" spans="1:17">
      <c r="A202" s="14">
        <v>195</v>
      </c>
      <c r="B202" s="14" t="s">
        <v>22</v>
      </c>
      <c r="C202" s="15" t="s">
        <v>25</v>
      </c>
      <c r="D202" s="27">
        <v>48</v>
      </c>
      <c r="E202" s="27" t="s">
        <v>29</v>
      </c>
      <c r="F202" s="16">
        <v>32.003</v>
      </c>
      <c r="G202" s="17">
        <f t="shared" si="59"/>
        <v>25.004707231522584</v>
      </c>
      <c r="H202" s="15">
        <v>0</v>
      </c>
      <c r="I202" s="18">
        <v>10.3</v>
      </c>
      <c r="J202" s="18">
        <f t="shared" si="60"/>
        <v>7.70302468683286</v>
      </c>
      <c r="K202" s="19">
        <f t="shared" si="54"/>
        <v>0</v>
      </c>
      <c r="L202" s="15">
        <v>28.54</v>
      </c>
      <c r="M202" s="15">
        <v>69.989999999999995</v>
      </c>
      <c r="N202" s="15">
        <v>47.895000000000003</v>
      </c>
      <c r="O202" s="15"/>
      <c r="P202" s="15"/>
      <c r="Q202" s="15"/>
    </row>
    <row r="203" spans="1:17">
      <c r="A203" s="14">
        <v>196</v>
      </c>
      <c r="B203" s="14" t="s">
        <v>22</v>
      </c>
      <c r="C203" s="15" t="s">
        <v>26</v>
      </c>
      <c r="D203" s="27">
        <v>48</v>
      </c>
      <c r="E203" s="27" t="s">
        <v>29</v>
      </c>
      <c r="F203" s="16">
        <v>31.995999999999999</v>
      </c>
      <c r="G203" s="17">
        <f t="shared" si="59"/>
        <v>24.999237964559462</v>
      </c>
      <c r="H203" s="15">
        <v>0</v>
      </c>
      <c r="I203" s="18">
        <v>10.3</v>
      </c>
      <c r="J203" s="18">
        <f t="shared" si="60"/>
        <v>7.70302468683286</v>
      </c>
      <c r="K203" s="19">
        <f t="shared" si="54"/>
        <v>0</v>
      </c>
      <c r="L203" s="15">
        <v>28.145</v>
      </c>
      <c r="M203" s="15">
        <v>63.2</v>
      </c>
      <c r="N203" s="15">
        <v>46.058999999999997</v>
      </c>
      <c r="O203" s="15"/>
      <c r="P203" s="15"/>
      <c r="Q203" s="15"/>
    </row>
    <row r="204" spans="1:17">
      <c r="A204" s="14">
        <v>197</v>
      </c>
      <c r="B204" s="14" t="s">
        <v>22</v>
      </c>
      <c r="C204" s="15" t="s">
        <v>31</v>
      </c>
      <c r="D204" s="27">
        <v>48</v>
      </c>
      <c r="E204" s="27" t="s">
        <v>29</v>
      </c>
      <c r="F204" s="16">
        <v>32.002000000000002</v>
      </c>
      <c r="G204" s="17">
        <f t="shared" si="59"/>
        <v>25.003925907670713</v>
      </c>
      <c r="H204" s="15">
        <v>0</v>
      </c>
      <c r="I204" s="18">
        <v>10.3</v>
      </c>
      <c r="J204" s="18">
        <f t="shared" si="60"/>
        <v>7.70302468683286</v>
      </c>
      <c r="K204" s="19">
        <f t="shared" si="54"/>
        <v>0</v>
      </c>
      <c r="L204" s="15">
        <v>28.210999999999999</v>
      </c>
      <c r="M204" s="15">
        <v>60.64</v>
      </c>
      <c r="N204" s="15">
        <v>44.76</v>
      </c>
      <c r="O204" s="15"/>
      <c r="P204" s="15"/>
      <c r="Q204" s="15"/>
    </row>
    <row r="205" spans="1:17">
      <c r="A205" s="14">
        <v>198</v>
      </c>
      <c r="B205" s="14" t="s">
        <v>22</v>
      </c>
      <c r="C205" s="15" t="s">
        <v>32</v>
      </c>
      <c r="D205" s="27">
        <v>48</v>
      </c>
      <c r="E205" s="27" t="s">
        <v>29</v>
      </c>
      <c r="F205" s="16">
        <v>31.998000000000001</v>
      </c>
      <c r="G205" s="17">
        <f t="shared" si="59"/>
        <v>25.000800612263212</v>
      </c>
      <c r="H205" s="15">
        <v>0</v>
      </c>
      <c r="I205" s="18">
        <v>10.3</v>
      </c>
      <c r="J205" s="18">
        <f t="shared" si="60"/>
        <v>7.70302468683286</v>
      </c>
      <c r="K205" s="19">
        <f t="shared" si="54"/>
        <v>0</v>
      </c>
      <c r="L205" s="15"/>
      <c r="M205" s="15"/>
      <c r="N205" s="15"/>
      <c r="O205" s="15"/>
      <c r="P205" s="15"/>
      <c r="Q205" s="15"/>
    </row>
    <row r="206" spans="1:17">
      <c r="A206" s="14">
        <v>199</v>
      </c>
      <c r="B206" s="14" t="s">
        <v>22</v>
      </c>
      <c r="C206" s="15" t="s">
        <v>23</v>
      </c>
      <c r="D206" s="27">
        <v>48</v>
      </c>
      <c r="E206" s="27" t="s">
        <v>29</v>
      </c>
      <c r="F206" s="16">
        <v>32.002000000000002</v>
      </c>
      <c r="G206" s="17">
        <f t="shared" si="59"/>
        <v>25.003925907670713</v>
      </c>
      <c r="H206" s="15">
        <v>1.5</v>
      </c>
      <c r="I206" s="18">
        <v>8.3000000000000007</v>
      </c>
      <c r="J206" s="18">
        <f>25-H206-I206- (AVERAGE($G$2:$G$3))</f>
        <v>8.20302468683286</v>
      </c>
      <c r="K206" s="19">
        <f t="shared" si="54"/>
        <v>5.9990579300982079</v>
      </c>
      <c r="L206" s="15">
        <v>28.699000000000002</v>
      </c>
      <c r="M206" s="15">
        <v>65.09</v>
      </c>
      <c r="N206" s="15">
        <v>43.582999999999998</v>
      </c>
      <c r="O206" s="15"/>
      <c r="P206" s="15"/>
      <c r="Q206" s="15"/>
    </row>
    <row r="207" spans="1:17">
      <c r="A207" s="14">
        <v>200</v>
      </c>
      <c r="B207" s="14" t="s">
        <v>22</v>
      </c>
      <c r="C207" s="15" t="s">
        <v>24</v>
      </c>
      <c r="D207" s="27">
        <v>48</v>
      </c>
      <c r="E207" s="27" t="s">
        <v>29</v>
      </c>
      <c r="F207" s="16">
        <v>31.995999999999999</v>
      </c>
      <c r="G207" s="17">
        <f t="shared" si="59"/>
        <v>24.999237964559462</v>
      </c>
      <c r="H207" s="15">
        <v>1.5</v>
      </c>
      <c r="I207" s="18">
        <v>8.3000000000000007</v>
      </c>
      <c r="J207" s="18">
        <f t="shared" ref="J207:J211" si="61">25-H207-I207- (AVERAGE($G$2:$G$3))</f>
        <v>8.20302468683286</v>
      </c>
      <c r="K207" s="19">
        <f t="shared" si="54"/>
        <v>6.0001828940805995</v>
      </c>
      <c r="L207" s="15">
        <v>26.893999999999998</v>
      </c>
      <c r="M207" s="15">
        <v>62.91</v>
      </c>
      <c r="N207" s="15">
        <v>41.185000000000002</v>
      </c>
      <c r="O207" s="15"/>
      <c r="P207" s="15"/>
      <c r="Q207" s="15"/>
    </row>
    <row r="208" spans="1:17">
      <c r="A208" s="14">
        <v>201</v>
      </c>
      <c r="B208" s="14" t="s">
        <v>22</v>
      </c>
      <c r="C208" s="15" t="s">
        <v>25</v>
      </c>
      <c r="D208" s="27">
        <v>48</v>
      </c>
      <c r="E208" s="27" t="s">
        <v>29</v>
      </c>
      <c r="F208" s="16">
        <v>31.998999999999999</v>
      </c>
      <c r="G208" s="17">
        <f t="shared" si="59"/>
        <v>25.001581936115088</v>
      </c>
      <c r="H208" s="15">
        <v>1.5</v>
      </c>
      <c r="I208" s="18">
        <v>8.3000000000000007</v>
      </c>
      <c r="J208" s="18">
        <f t="shared" si="61"/>
        <v>8.20302468683286</v>
      </c>
      <c r="K208" s="19">
        <f t="shared" si="54"/>
        <v>5.9996203593550685</v>
      </c>
      <c r="L208" s="15">
        <v>28.742999999999999</v>
      </c>
      <c r="M208" s="15">
        <v>65.040000000000006</v>
      </c>
      <c r="N208" s="15">
        <v>44.281999999999996</v>
      </c>
      <c r="O208" s="15"/>
      <c r="P208" s="15"/>
      <c r="Q208" s="15"/>
    </row>
    <row r="209" spans="1:17">
      <c r="A209" s="14">
        <v>202</v>
      </c>
      <c r="B209" s="14" t="s">
        <v>22</v>
      </c>
      <c r="C209" s="15" t="s">
        <v>26</v>
      </c>
      <c r="D209" s="27">
        <v>48</v>
      </c>
      <c r="E209" s="27" t="s">
        <v>29</v>
      </c>
      <c r="F209" s="16">
        <v>31.994</v>
      </c>
      <c r="G209" s="17">
        <f t="shared" si="59"/>
        <v>24.997675316855716</v>
      </c>
      <c r="H209" s="15">
        <v>1.5</v>
      </c>
      <c r="I209" s="18">
        <v>8.3000000000000007</v>
      </c>
      <c r="J209" s="18">
        <f t="shared" si="61"/>
        <v>8.20302468683286</v>
      </c>
      <c r="K209" s="19">
        <f t="shared" si="54"/>
        <v>6.0005579758393095</v>
      </c>
      <c r="L209" s="15">
        <v>27.712</v>
      </c>
      <c r="M209" s="15">
        <v>63.31</v>
      </c>
      <c r="N209" s="15">
        <v>45.969000000000001</v>
      </c>
      <c r="O209" s="15"/>
      <c r="P209" s="15"/>
      <c r="Q209" s="15"/>
    </row>
    <row r="210" spans="1:17">
      <c r="A210" s="14">
        <v>203</v>
      </c>
      <c r="B210" s="14" t="s">
        <v>22</v>
      </c>
      <c r="C210" s="15" t="s">
        <v>31</v>
      </c>
      <c r="D210" s="27">
        <v>48</v>
      </c>
      <c r="E210" s="27" t="s">
        <v>29</v>
      </c>
      <c r="F210" s="16">
        <v>31.991</v>
      </c>
      <c r="G210" s="17">
        <f t="shared" si="59"/>
        <v>24.995331345300094</v>
      </c>
      <c r="H210" s="15">
        <v>1.5</v>
      </c>
      <c r="I210" s="18">
        <v>8.3000000000000007</v>
      </c>
      <c r="J210" s="18">
        <f t="shared" si="61"/>
        <v>8.20302468683286</v>
      </c>
      <c r="K210" s="19">
        <f t="shared" si="54"/>
        <v>6.0011206864118929</v>
      </c>
      <c r="L210" s="15">
        <v>27.053000000000001</v>
      </c>
      <c r="M210" s="15">
        <v>62.72</v>
      </c>
      <c r="N210" s="15">
        <v>45.384</v>
      </c>
      <c r="O210" s="15"/>
      <c r="P210" s="15"/>
      <c r="Q210" s="15"/>
    </row>
    <row r="211" spans="1:17">
      <c r="A211" s="14">
        <v>204</v>
      </c>
      <c r="B211" s="14" t="s">
        <v>22</v>
      </c>
      <c r="C211" s="15" t="s">
        <v>32</v>
      </c>
      <c r="D211" s="27">
        <v>48</v>
      </c>
      <c r="E211" s="27" t="s">
        <v>29</v>
      </c>
      <c r="F211" s="16">
        <v>32.011000000000003</v>
      </c>
      <c r="G211" s="17">
        <f t="shared" si="59"/>
        <v>25.010957822337577</v>
      </c>
      <c r="H211" s="15">
        <v>1.5</v>
      </c>
      <c r="I211" s="18">
        <v>8.3000000000000007</v>
      </c>
      <c r="J211" s="18">
        <f t="shared" si="61"/>
        <v>8.20302468683286</v>
      </c>
      <c r="K211" s="19">
        <f t="shared" si="54"/>
        <v>5.9973712748431112</v>
      </c>
      <c r="L211" s="15"/>
      <c r="M211" s="15"/>
      <c r="N211" s="15"/>
      <c r="O211" s="15"/>
      <c r="P211" s="15"/>
      <c r="Q211" s="15"/>
    </row>
    <row r="212" spans="1:17">
      <c r="A212" s="14">
        <v>205</v>
      </c>
      <c r="B212" s="14" t="s">
        <v>22</v>
      </c>
      <c r="C212" s="15" t="s">
        <v>23</v>
      </c>
      <c r="D212" s="27">
        <v>48</v>
      </c>
      <c r="E212" s="27" t="s">
        <v>29</v>
      </c>
      <c r="F212" s="16">
        <v>31.995999999999999</v>
      </c>
      <c r="G212" s="17">
        <f t="shared" si="59"/>
        <v>24.999237964559462</v>
      </c>
      <c r="H212" s="15">
        <v>4</v>
      </c>
      <c r="I212" s="18">
        <v>2.9</v>
      </c>
      <c r="J212" s="18">
        <f>25-H212-I212- (AVERAGE($G$2:$G$3))</f>
        <v>11.103024686832862</v>
      </c>
      <c r="K212" s="19">
        <f t="shared" si="54"/>
        <v>16.000487717548268</v>
      </c>
      <c r="L212" s="15">
        <v>27.241</v>
      </c>
      <c r="M212" s="15">
        <v>59.08</v>
      </c>
      <c r="N212" s="15">
        <v>39.476999999999997</v>
      </c>
      <c r="O212" s="15"/>
      <c r="P212" s="15"/>
      <c r="Q212" s="15"/>
    </row>
    <row r="213" spans="1:17">
      <c r="A213" s="14">
        <v>206</v>
      </c>
      <c r="B213" s="14" t="s">
        <v>22</v>
      </c>
      <c r="C213" s="15" t="s">
        <v>24</v>
      </c>
      <c r="D213" s="27">
        <v>48</v>
      </c>
      <c r="E213" s="27" t="s">
        <v>29</v>
      </c>
      <c r="F213" s="16">
        <v>32</v>
      </c>
      <c r="G213" s="17">
        <f t="shared" si="59"/>
        <v>25.002363259966963</v>
      </c>
      <c r="H213" s="15">
        <v>4</v>
      </c>
      <c r="I213" s="18">
        <v>2.9</v>
      </c>
      <c r="J213" s="18">
        <f t="shared" ref="J213:J217" si="62">25-H213-I213- (AVERAGE($G$2:$G$3))</f>
        <v>11.103024686832862</v>
      </c>
      <c r="K213" s="19">
        <f t="shared" si="54"/>
        <v>15.998487656583571</v>
      </c>
      <c r="L213" s="15">
        <v>27.381</v>
      </c>
      <c r="M213" s="15">
        <v>59.81</v>
      </c>
      <c r="N213" s="15">
        <v>39.823</v>
      </c>
      <c r="O213" s="15"/>
      <c r="P213" s="15"/>
      <c r="Q213" s="15"/>
    </row>
    <row r="214" spans="1:17">
      <c r="A214" s="14">
        <v>207</v>
      </c>
      <c r="B214" s="14" t="s">
        <v>22</v>
      </c>
      <c r="C214" s="15" t="s">
        <v>25</v>
      </c>
      <c r="D214" s="27">
        <v>48</v>
      </c>
      <c r="E214" s="27" t="s">
        <v>29</v>
      </c>
      <c r="F214" s="16">
        <v>32.003</v>
      </c>
      <c r="G214" s="17">
        <f t="shared" si="59"/>
        <v>25.004707231522584</v>
      </c>
      <c r="H214" s="15">
        <v>4</v>
      </c>
      <c r="I214" s="18">
        <v>2.9</v>
      </c>
      <c r="J214" s="18">
        <f t="shared" si="62"/>
        <v>11.103024686832862</v>
      </c>
      <c r="K214" s="19">
        <f t="shared" si="54"/>
        <v>15.996987938964294</v>
      </c>
      <c r="L214" s="15">
        <v>27.030999999999999</v>
      </c>
      <c r="M214" s="15">
        <v>57.65</v>
      </c>
      <c r="N214" s="15">
        <v>38.435000000000002</v>
      </c>
      <c r="O214" s="15"/>
      <c r="P214" s="15"/>
      <c r="Q214" s="15"/>
    </row>
    <row r="215" spans="1:17">
      <c r="A215" s="14">
        <v>208</v>
      </c>
      <c r="B215" s="14" t="s">
        <v>22</v>
      </c>
      <c r="C215" s="15" t="s">
        <v>26</v>
      </c>
      <c r="D215" s="27">
        <v>48</v>
      </c>
      <c r="E215" s="27" t="s">
        <v>29</v>
      </c>
      <c r="F215" s="16">
        <v>31.995000000000001</v>
      </c>
      <c r="G215" s="17">
        <f t="shared" si="59"/>
        <v>24.998456640707591</v>
      </c>
      <c r="H215" s="15">
        <v>4</v>
      </c>
      <c r="I215" s="18">
        <v>2.9</v>
      </c>
      <c r="J215" s="18">
        <f t="shared" si="62"/>
        <v>11.103024686832862</v>
      </c>
      <c r="K215" s="19">
        <f t="shared" si="54"/>
        <v>16.000987810929029</v>
      </c>
      <c r="L215" s="15">
        <v>27.311</v>
      </c>
      <c r="M215" s="15">
        <v>61.54</v>
      </c>
      <c r="N215" s="15">
        <v>44.773000000000003</v>
      </c>
      <c r="O215" s="15"/>
      <c r="P215" s="15"/>
      <c r="Q215" s="15"/>
    </row>
    <row r="216" spans="1:17">
      <c r="A216" s="14">
        <v>209</v>
      </c>
      <c r="B216" s="14" t="s">
        <v>22</v>
      </c>
      <c r="C216" s="15" t="s">
        <v>31</v>
      </c>
      <c r="D216" s="27">
        <v>48</v>
      </c>
      <c r="E216" s="27" t="s">
        <v>29</v>
      </c>
      <c r="F216" s="16">
        <v>31.995999999999999</v>
      </c>
      <c r="G216" s="17">
        <f t="shared" si="59"/>
        <v>24.999237964559462</v>
      </c>
      <c r="H216" s="15">
        <v>4</v>
      </c>
      <c r="I216" s="18">
        <v>2.9</v>
      </c>
      <c r="J216" s="18">
        <f t="shared" si="62"/>
        <v>11.103024686832862</v>
      </c>
      <c r="K216" s="19">
        <f t="shared" si="54"/>
        <v>16.000487717548268</v>
      </c>
      <c r="L216" s="15">
        <v>26.323</v>
      </c>
      <c r="M216" s="15">
        <v>60.35</v>
      </c>
      <c r="N216" s="15">
        <v>43.734000000000002</v>
      </c>
      <c r="O216" s="15"/>
      <c r="P216" s="15"/>
      <c r="Q216" s="15"/>
    </row>
    <row r="217" spans="1:17">
      <c r="A217" s="14">
        <v>210</v>
      </c>
      <c r="B217" s="14" t="s">
        <v>22</v>
      </c>
      <c r="C217" s="15" t="s">
        <v>32</v>
      </c>
      <c r="D217" s="27">
        <v>48</v>
      </c>
      <c r="E217" s="27" t="s">
        <v>29</v>
      </c>
      <c r="F217" s="16">
        <v>31.995000000000001</v>
      </c>
      <c r="G217" s="17">
        <f t="shared" si="59"/>
        <v>24.998456640707591</v>
      </c>
      <c r="H217" s="15">
        <v>4</v>
      </c>
      <c r="I217" s="18">
        <v>2.9</v>
      </c>
      <c r="J217" s="18">
        <f t="shared" si="62"/>
        <v>11.103024686832862</v>
      </c>
      <c r="K217" s="19">
        <f t="shared" si="54"/>
        <v>16.000987810929029</v>
      </c>
      <c r="L217" s="15"/>
      <c r="M217" s="15"/>
      <c r="N217" s="15"/>
      <c r="O217" s="15"/>
      <c r="P217" s="15"/>
      <c r="Q217" s="15"/>
    </row>
    <row r="218" spans="1:17">
      <c r="A218" s="14">
        <v>211</v>
      </c>
      <c r="B218" s="14" t="s">
        <v>22</v>
      </c>
      <c r="C218" s="15" t="s">
        <v>23</v>
      </c>
      <c r="D218" s="27">
        <v>48</v>
      </c>
      <c r="E218" s="27" t="s">
        <v>29</v>
      </c>
      <c r="F218" s="16">
        <v>32.008000000000003</v>
      </c>
      <c r="G218" s="17">
        <f t="shared" si="59"/>
        <v>25.008613850781956</v>
      </c>
      <c r="H218" s="15">
        <v>5</v>
      </c>
      <c r="I218" s="18">
        <f t="shared" ref="I218:I223" si="63">((4.24-0.1641)*2.07)*($H$26-H218)/$H$26</f>
        <v>0</v>
      </c>
      <c r="J218" s="18">
        <f>25-H218-I218- (AVERAGE($G$2:$G$3))</f>
        <v>13.003024686832861</v>
      </c>
      <c r="K218" s="19">
        <f t="shared" si="54"/>
        <v>19.993111292906235</v>
      </c>
      <c r="L218" s="15">
        <v>27.052</v>
      </c>
      <c r="M218" s="15">
        <v>59.92</v>
      </c>
      <c r="N218" s="15">
        <v>40.377000000000002</v>
      </c>
      <c r="O218" s="15"/>
      <c r="P218" s="15"/>
      <c r="Q218" s="15"/>
    </row>
    <row r="219" spans="1:17">
      <c r="A219" s="14">
        <v>212</v>
      </c>
      <c r="B219" s="14" t="s">
        <v>22</v>
      </c>
      <c r="C219" s="15" t="s">
        <v>24</v>
      </c>
      <c r="D219" s="27">
        <v>48</v>
      </c>
      <c r="E219" s="27" t="s">
        <v>29</v>
      </c>
      <c r="F219" s="16">
        <v>31.997</v>
      </c>
      <c r="G219" s="17">
        <f t="shared" si="59"/>
        <v>25.000019288411337</v>
      </c>
      <c r="H219" s="15">
        <v>5</v>
      </c>
      <c r="I219" s="18">
        <f t="shared" si="63"/>
        <v>0</v>
      </c>
      <c r="J219" s="18">
        <f t="shared" ref="J219:J223" si="64">25-H219-I219- (AVERAGE($G$2:$G$3))</f>
        <v>13.003024686832861</v>
      </c>
      <c r="K219" s="19">
        <f t="shared" si="54"/>
        <v>19.999984569282837</v>
      </c>
      <c r="L219" s="15">
        <v>27.21</v>
      </c>
      <c r="M219" s="15">
        <v>58.5</v>
      </c>
      <c r="N219" s="15">
        <v>39.094000000000001</v>
      </c>
      <c r="O219" s="15"/>
      <c r="P219" s="15"/>
      <c r="Q219" s="15"/>
    </row>
    <row r="220" spans="1:17">
      <c r="A220" s="14">
        <v>213</v>
      </c>
      <c r="B220" s="14" t="s">
        <v>22</v>
      </c>
      <c r="C220" s="15" t="s">
        <v>25</v>
      </c>
      <c r="D220" s="27">
        <v>48</v>
      </c>
      <c r="E220" s="27" t="s">
        <v>29</v>
      </c>
      <c r="F220" s="16">
        <v>32.006999999999998</v>
      </c>
      <c r="G220" s="17">
        <f t="shared" si="59"/>
        <v>25.007832526930077</v>
      </c>
      <c r="H220" s="15">
        <v>5</v>
      </c>
      <c r="I220" s="18">
        <f t="shared" si="63"/>
        <v>0</v>
      </c>
      <c r="J220" s="18">
        <f t="shared" si="64"/>
        <v>13.003024686832861</v>
      </c>
      <c r="K220" s="19">
        <f t="shared" si="54"/>
        <v>19.993735940992373</v>
      </c>
      <c r="L220" s="15">
        <v>27.631</v>
      </c>
      <c r="M220" s="15">
        <v>59.61</v>
      </c>
      <c r="N220" s="15">
        <v>39.984000000000002</v>
      </c>
      <c r="O220" s="15"/>
      <c r="P220" s="15"/>
      <c r="Q220" s="15"/>
    </row>
    <row r="221" spans="1:17">
      <c r="A221" s="14">
        <v>214</v>
      </c>
      <c r="B221" s="14" t="s">
        <v>22</v>
      </c>
      <c r="C221" s="15" t="s">
        <v>26</v>
      </c>
      <c r="D221" s="27">
        <v>48</v>
      </c>
      <c r="E221" s="27" t="s">
        <v>29</v>
      </c>
      <c r="F221" s="16">
        <v>31.995999999999999</v>
      </c>
      <c r="G221" s="17">
        <f t="shared" si="59"/>
        <v>24.999237964559462</v>
      </c>
      <c r="H221" s="15">
        <v>5</v>
      </c>
      <c r="I221" s="18">
        <f t="shared" si="63"/>
        <v>0</v>
      </c>
      <c r="J221" s="18">
        <f t="shared" si="64"/>
        <v>13.003024686832861</v>
      </c>
      <c r="K221" s="19">
        <f t="shared" si="54"/>
        <v>20.000609646935334</v>
      </c>
      <c r="L221" s="15">
        <v>27.125</v>
      </c>
      <c r="M221" s="15">
        <v>60.63</v>
      </c>
      <c r="N221" s="15">
        <v>44.283999999999999</v>
      </c>
      <c r="O221" s="15"/>
      <c r="P221" s="15"/>
      <c r="Q221" s="15"/>
    </row>
    <row r="222" spans="1:17">
      <c r="A222" s="14">
        <v>215</v>
      </c>
      <c r="B222" s="14" t="s">
        <v>22</v>
      </c>
      <c r="C222" s="15" t="s">
        <v>31</v>
      </c>
      <c r="D222" s="27">
        <v>48</v>
      </c>
      <c r="E222" s="27" t="s">
        <v>29</v>
      </c>
      <c r="F222" s="16">
        <v>32.003</v>
      </c>
      <c r="G222" s="17">
        <f t="shared" si="59"/>
        <v>25.004707231522584</v>
      </c>
      <c r="H222" s="15">
        <v>5</v>
      </c>
      <c r="I222" s="18">
        <f t="shared" si="63"/>
        <v>0</v>
      </c>
      <c r="J222" s="18">
        <f t="shared" si="64"/>
        <v>13.003024686832861</v>
      </c>
      <c r="K222" s="19">
        <f t="shared" si="54"/>
        <v>19.996234923705366</v>
      </c>
      <c r="L222" s="15">
        <v>27.334</v>
      </c>
      <c r="M222" s="15">
        <v>61.25</v>
      </c>
      <c r="N222" s="15">
        <v>45.118000000000002</v>
      </c>
      <c r="O222" s="15"/>
      <c r="P222" s="15"/>
      <c r="Q222" s="15"/>
    </row>
    <row r="223" spans="1:17">
      <c r="A223" s="14">
        <v>216</v>
      </c>
      <c r="B223" s="14" t="s">
        <v>22</v>
      </c>
      <c r="C223" s="15" t="s">
        <v>32</v>
      </c>
      <c r="D223" s="27">
        <v>48</v>
      </c>
      <c r="E223" s="27" t="s">
        <v>29</v>
      </c>
      <c r="F223" s="16">
        <v>31.998999999999999</v>
      </c>
      <c r="G223" s="17">
        <f t="shared" si="59"/>
        <v>25.001581936115088</v>
      </c>
      <c r="H223" s="15">
        <v>5</v>
      </c>
      <c r="I223" s="18">
        <f t="shared" si="63"/>
        <v>0</v>
      </c>
      <c r="J223" s="18">
        <f t="shared" si="64"/>
        <v>13.003024686832861</v>
      </c>
      <c r="K223" s="19">
        <f t="shared" si="54"/>
        <v>19.998734531183562</v>
      </c>
      <c r="L223" s="15"/>
      <c r="M223" s="15"/>
      <c r="N223" s="15"/>
      <c r="O223" s="15"/>
      <c r="P223" s="15"/>
      <c r="Q223" s="15"/>
    </row>
    <row r="224" spans="1:17">
      <c r="A224" s="14">
        <v>217</v>
      </c>
      <c r="B224" s="14" t="s">
        <v>22</v>
      </c>
      <c r="C224" s="15" t="s">
        <v>23</v>
      </c>
      <c r="D224" s="27">
        <v>48</v>
      </c>
      <c r="E224" s="27" t="s">
        <v>30</v>
      </c>
      <c r="F224" s="16">
        <v>32.009</v>
      </c>
      <c r="G224" s="17">
        <f t="shared" si="59"/>
        <v>25.009395174633827</v>
      </c>
      <c r="H224" s="15">
        <v>0</v>
      </c>
      <c r="I224" s="18">
        <v>10.3</v>
      </c>
      <c r="J224" s="18">
        <f>25-H224-I224- (AVERAGE($G$2:$G$3))</f>
        <v>7.70302468683286</v>
      </c>
      <c r="K224" s="19">
        <f t="shared" si="54"/>
        <v>0</v>
      </c>
      <c r="L224" s="15">
        <v>26.994</v>
      </c>
      <c r="M224" s="15">
        <v>68.55</v>
      </c>
      <c r="N224" s="15">
        <v>46.335999999999999</v>
      </c>
      <c r="O224" s="15"/>
      <c r="P224" s="15"/>
      <c r="Q224" s="15"/>
    </row>
    <row r="225" spans="1:17">
      <c r="A225" s="14">
        <v>218</v>
      </c>
      <c r="B225" s="14" t="s">
        <v>22</v>
      </c>
      <c r="C225" s="15" t="s">
        <v>24</v>
      </c>
      <c r="D225" s="27">
        <v>48</v>
      </c>
      <c r="E225" s="27" t="s">
        <v>30</v>
      </c>
      <c r="F225" s="16">
        <v>32</v>
      </c>
      <c r="G225" s="17">
        <f t="shared" si="59"/>
        <v>25.002363259966963</v>
      </c>
      <c r="H225" s="15">
        <v>0</v>
      </c>
      <c r="I225" s="18">
        <v>10.3</v>
      </c>
      <c r="J225" s="18">
        <f t="shared" ref="J225:J229" si="65">25-H225-I225- (AVERAGE($G$2:$G$3))</f>
        <v>7.70302468683286</v>
      </c>
      <c r="K225" s="19">
        <f t="shared" si="54"/>
        <v>0</v>
      </c>
      <c r="L225" s="15">
        <v>27</v>
      </c>
      <c r="M225" s="15">
        <v>68.56</v>
      </c>
      <c r="N225" s="15">
        <v>46.390999999999998</v>
      </c>
      <c r="O225" s="15"/>
      <c r="P225" s="15"/>
      <c r="Q225" s="15"/>
    </row>
    <row r="226" spans="1:17">
      <c r="A226" s="14">
        <v>219</v>
      </c>
      <c r="B226" s="14" t="s">
        <v>22</v>
      </c>
      <c r="C226" s="15" t="s">
        <v>25</v>
      </c>
      <c r="D226" s="27">
        <v>48</v>
      </c>
      <c r="E226" s="27" t="s">
        <v>30</v>
      </c>
      <c r="F226" s="16">
        <v>32.008000000000003</v>
      </c>
      <c r="G226" s="17">
        <f t="shared" si="59"/>
        <v>25.008613850781956</v>
      </c>
      <c r="H226" s="15">
        <v>0</v>
      </c>
      <c r="I226" s="18">
        <v>10.3</v>
      </c>
      <c r="J226" s="18">
        <f t="shared" si="65"/>
        <v>7.70302468683286</v>
      </c>
      <c r="K226" s="19">
        <f t="shared" si="54"/>
        <v>0</v>
      </c>
      <c r="L226" s="15">
        <v>27.218</v>
      </c>
      <c r="M226" s="15">
        <v>69.53</v>
      </c>
      <c r="N226" s="15">
        <v>47.018000000000001</v>
      </c>
      <c r="O226" s="15"/>
      <c r="P226" s="15"/>
      <c r="Q226" s="15"/>
    </row>
    <row r="227" spans="1:17">
      <c r="A227" s="14">
        <v>220</v>
      </c>
      <c r="B227" s="14" t="s">
        <v>22</v>
      </c>
      <c r="C227" s="15" t="s">
        <v>26</v>
      </c>
      <c r="D227" s="27">
        <v>48</v>
      </c>
      <c r="E227" s="27" t="s">
        <v>30</v>
      </c>
      <c r="F227" s="16">
        <v>31.997</v>
      </c>
      <c r="G227" s="17">
        <f t="shared" si="59"/>
        <v>25.000019288411337</v>
      </c>
      <c r="H227" s="15">
        <v>0</v>
      </c>
      <c r="I227" s="18">
        <v>10.3</v>
      </c>
      <c r="J227" s="18">
        <f t="shared" si="65"/>
        <v>7.70302468683286</v>
      </c>
      <c r="K227" s="19">
        <f t="shared" si="54"/>
        <v>0</v>
      </c>
      <c r="L227" s="15">
        <v>27.221</v>
      </c>
      <c r="M227" s="15">
        <v>62.69</v>
      </c>
      <c r="N227" s="15">
        <v>45.478999999999999</v>
      </c>
      <c r="O227" s="15"/>
      <c r="P227" s="15"/>
      <c r="Q227" s="15"/>
    </row>
    <row r="228" spans="1:17">
      <c r="A228" s="14">
        <v>221</v>
      </c>
      <c r="B228" s="14" t="s">
        <v>22</v>
      </c>
      <c r="C228" s="15" t="s">
        <v>31</v>
      </c>
      <c r="D228" s="27">
        <v>48</v>
      </c>
      <c r="E228" s="27" t="s">
        <v>30</v>
      </c>
      <c r="F228" s="16">
        <v>31.997</v>
      </c>
      <c r="G228" s="17">
        <f t="shared" si="59"/>
        <v>25.000019288411337</v>
      </c>
      <c r="H228" s="15">
        <v>0</v>
      </c>
      <c r="I228" s="18">
        <v>10.3</v>
      </c>
      <c r="J228" s="18">
        <f t="shared" si="65"/>
        <v>7.70302468683286</v>
      </c>
      <c r="K228" s="19">
        <f t="shared" si="54"/>
        <v>0</v>
      </c>
      <c r="L228" s="15">
        <v>27.265999999999998</v>
      </c>
      <c r="M228" s="15">
        <v>62.55</v>
      </c>
      <c r="N228" s="15">
        <v>45.36</v>
      </c>
      <c r="O228" s="15"/>
      <c r="P228" s="15"/>
      <c r="Q228" s="15"/>
    </row>
    <row r="229" spans="1:17">
      <c r="A229" s="14">
        <v>222</v>
      </c>
      <c r="B229" s="14" t="s">
        <v>22</v>
      </c>
      <c r="C229" s="15" t="s">
        <v>32</v>
      </c>
      <c r="D229" s="27">
        <v>48</v>
      </c>
      <c r="E229" s="27" t="s">
        <v>30</v>
      </c>
      <c r="F229" s="16">
        <v>31.998000000000001</v>
      </c>
      <c r="G229" s="17">
        <f t="shared" si="59"/>
        <v>25.000800612263212</v>
      </c>
      <c r="H229" s="15">
        <v>0</v>
      </c>
      <c r="I229" s="18">
        <v>10.3</v>
      </c>
      <c r="J229" s="18">
        <f t="shared" si="65"/>
        <v>7.70302468683286</v>
      </c>
      <c r="K229" s="19">
        <f t="shared" si="54"/>
        <v>0</v>
      </c>
      <c r="L229" s="15"/>
      <c r="M229" s="15"/>
      <c r="N229" s="15"/>
      <c r="O229" s="15"/>
      <c r="P229" s="15"/>
      <c r="Q229" s="15"/>
    </row>
    <row r="230" spans="1:17">
      <c r="A230" s="14">
        <v>223</v>
      </c>
      <c r="B230" s="14" t="s">
        <v>22</v>
      </c>
      <c r="C230" s="15" t="s">
        <v>23</v>
      </c>
      <c r="D230" s="27">
        <v>48</v>
      </c>
      <c r="E230" s="27" t="s">
        <v>30</v>
      </c>
      <c r="F230" s="16">
        <v>31.997</v>
      </c>
      <c r="G230" s="17">
        <f t="shared" si="59"/>
        <v>25.000019288411337</v>
      </c>
      <c r="H230" s="15">
        <v>1.5</v>
      </c>
      <c r="I230" s="18">
        <v>8.3000000000000007</v>
      </c>
      <c r="J230" s="18">
        <f>25-H230-I230- (AVERAGE($G$2:$G$3))</f>
        <v>8.20302468683286</v>
      </c>
      <c r="K230" s="19">
        <f t="shared" si="54"/>
        <v>5.9999953707848501</v>
      </c>
      <c r="L230" s="15">
        <v>27.132999999999999</v>
      </c>
      <c r="M230" s="15">
        <v>63.04</v>
      </c>
      <c r="N230" s="15">
        <v>42.287999999999997</v>
      </c>
      <c r="O230" s="15"/>
      <c r="P230" s="15"/>
      <c r="Q230" s="15"/>
    </row>
    <row r="231" spans="1:17">
      <c r="A231" s="14">
        <v>224</v>
      </c>
      <c r="B231" s="14" t="s">
        <v>22</v>
      </c>
      <c r="C231" s="15" t="s">
        <v>24</v>
      </c>
      <c r="D231" s="27">
        <v>48</v>
      </c>
      <c r="E231" s="27" t="s">
        <v>30</v>
      </c>
      <c r="F231" s="16">
        <v>31.998999999999999</v>
      </c>
      <c r="G231" s="17">
        <f t="shared" si="59"/>
        <v>25.001581936115088</v>
      </c>
      <c r="H231" s="15">
        <v>1.5</v>
      </c>
      <c r="I231" s="18">
        <v>8.3000000000000007</v>
      </c>
      <c r="J231" s="18">
        <f t="shared" ref="J231:J235" si="66">25-H231-I231- (AVERAGE($G$2:$G$3))</f>
        <v>8.20302468683286</v>
      </c>
      <c r="K231" s="19">
        <f t="shared" si="54"/>
        <v>5.9996203593550685</v>
      </c>
      <c r="L231" s="15">
        <v>28.640999999999998</v>
      </c>
      <c r="M231" s="15">
        <v>56.89</v>
      </c>
      <c r="N231" s="15">
        <v>40.177999999999997</v>
      </c>
      <c r="O231" s="15"/>
      <c r="P231" s="15"/>
      <c r="Q231" s="15"/>
    </row>
    <row r="232" spans="1:17">
      <c r="A232" s="14">
        <v>225</v>
      </c>
      <c r="B232" s="14" t="s">
        <v>22</v>
      </c>
      <c r="C232" s="15" t="s">
        <v>25</v>
      </c>
      <c r="D232" s="27">
        <v>48</v>
      </c>
      <c r="E232" s="27" t="s">
        <v>30</v>
      </c>
      <c r="F232" s="16">
        <v>32.01</v>
      </c>
      <c r="G232" s="17">
        <f t="shared" si="59"/>
        <v>25.010176498485698</v>
      </c>
      <c r="H232" s="15">
        <v>1.5</v>
      </c>
      <c r="I232" s="18">
        <v>8.3000000000000007</v>
      </c>
      <c r="J232" s="18">
        <f t="shared" si="66"/>
        <v>8.20302468683286</v>
      </c>
      <c r="K232" s="19">
        <f t="shared" si="54"/>
        <v>5.997558634145669</v>
      </c>
      <c r="L232" s="15">
        <v>26.954999999999998</v>
      </c>
      <c r="M232" s="15">
        <v>59.89</v>
      </c>
      <c r="N232" s="15">
        <v>38.991999999999997</v>
      </c>
      <c r="O232" s="15"/>
      <c r="P232" s="15"/>
      <c r="Q232" s="15"/>
    </row>
    <row r="233" spans="1:17">
      <c r="A233" s="14">
        <v>226</v>
      </c>
      <c r="B233" s="14" t="s">
        <v>22</v>
      </c>
      <c r="C233" s="15" t="s">
        <v>26</v>
      </c>
      <c r="D233" s="27">
        <v>48</v>
      </c>
      <c r="E233" s="27" t="s">
        <v>30</v>
      </c>
      <c r="F233" s="16">
        <v>32.003999999999998</v>
      </c>
      <c r="G233" s="17">
        <f t="shared" si="59"/>
        <v>25.005488555374455</v>
      </c>
      <c r="H233" s="15">
        <v>1.5</v>
      </c>
      <c r="I233" s="18">
        <v>8.3000000000000007</v>
      </c>
      <c r="J233" s="18">
        <f t="shared" si="66"/>
        <v>8.20302468683286</v>
      </c>
      <c r="K233" s="19">
        <f t="shared" si="54"/>
        <v>5.9986830358393597</v>
      </c>
      <c r="L233" s="15">
        <v>27.863</v>
      </c>
      <c r="M233" s="15">
        <v>62.59</v>
      </c>
      <c r="N233" s="15">
        <v>45.579000000000001</v>
      </c>
      <c r="O233" s="15"/>
      <c r="P233" s="15"/>
      <c r="Q233" s="15"/>
    </row>
    <row r="234" spans="1:17">
      <c r="A234" s="14">
        <v>227</v>
      </c>
      <c r="B234" s="14" t="s">
        <v>22</v>
      </c>
      <c r="C234" s="15" t="s">
        <v>31</v>
      </c>
      <c r="D234" s="27">
        <v>48</v>
      </c>
      <c r="E234" s="27" t="s">
        <v>30</v>
      </c>
      <c r="F234" s="16">
        <v>31.995999999999999</v>
      </c>
      <c r="G234" s="17">
        <f t="shared" si="59"/>
        <v>24.999237964559462</v>
      </c>
      <c r="H234" s="15">
        <v>1.5</v>
      </c>
      <c r="I234" s="18">
        <v>8.3000000000000007</v>
      </c>
      <c r="J234" s="18">
        <f t="shared" si="66"/>
        <v>8.20302468683286</v>
      </c>
      <c r="K234" s="19">
        <f t="shared" si="54"/>
        <v>6.0001828940805995</v>
      </c>
      <c r="L234" s="15">
        <v>27.163</v>
      </c>
      <c r="M234" s="15">
        <v>62.45</v>
      </c>
      <c r="N234" s="15">
        <v>45.405999999999999</v>
      </c>
      <c r="O234" s="15"/>
      <c r="P234" s="15"/>
      <c r="Q234" s="15"/>
    </row>
    <row r="235" spans="1:17">
      <c r="A235" s="14">
        <v>228</v>
      </c>
      <c r="B235" s="14" t="s">
        <v>22</v>
      </c>
      <c r="C235" s="15" t="s">
        <v>32</v>
      </c>
      <c r="D235" s="27">
        <v>48</v>
      </c>
      <c r="E235" s="27" t="s">
        <v>30</v>
      </c>
      <c r="F235" s="16">
        <v>31.997</v>
      </c>
      <c r="G235" s="17">
        <f t="shared" si="59"/>
        <v>25.000019288411337</v>
      </c>
      <c r="H235" s="15">
        <v>1.5</v>
      </c>
      <c r="I235" s="18">
        <v>8.3000000000000007</v>
      </c>
      <c r="J235" s="18">
        <f t="shared" si="66"/>
        <v>8.20302468683286</v>
      </c>
      <c r="K235" s="19">
        <f t="shared" si="54"/>
        <v>5.9999953707848501</v>
      </c>
      <c r="L235" s="15"/>
      <c r="M235" s="15"/>
      <c r="N235" s="15"/>
      <c r="O235" s="15"/>
      <c r="P235" s="15"/>
      <c r="Q235" s="15"/>
    </row>
    <row r="236" spans="1:17">
      <c r="A236" s="14">
        <v>229</v>
      </c>
      <c r="B236" s="14" t="s">
        <v>22</v>
      </c>
      <c r="C236" s="15" t="s">
        <v>23</v>
      </c>
      <c r="D236" s="27">
        <v>48</v>
      </c>
      <c r="E236" s="27" t="s">
        <v>30</v>
      </c>
      <c r="F236" s="16">
        <v>31.994</v>
      </c>
      <c r="G236" s="17">
        <f t="shared" si="59"/>
        <v>24.997675316855716</v>
      </c>
      <c r="H236" s="15">
        <v>4</v>
      </c>
      <c r="I236" s="18">
        <v>2.9</v>
      </c>
      <c r="J236" s="18">
        <f>25-H236-I236- (AVERAGE($G$2:$G$3))</f>
        <v>11.103024686832862</v>
      </c>
      <c r="K236" s="19">
        <f t="shared" si="54"/>
        <v>16.001487935571493</v>
      </c>
      <c r="L236" s="15">
        <v>27.739000000000001</v>
      </c>
      <c r="M236" s="15">
        <v>57.62</v>
      </c>
      <c r="N236" s="15">
        <v>40.404000000000003</v>
      </c>
      <c r="O236" s="15"/>
      <c r="P236" s="15"/>
      <c r="Q236" s="15"/>
    </row>
    <row r="237" spans="1:17">
      <c r="A237" s="14">
        <v>230</v>
      </c>
      <c r="B237" s="14" t="s">
        <v>22</v>
      </c>
      <c r="C237" s="15" t="s">
        <v>24</v>
      </c>
      <c r="D237" s="27">
        <v>48</v>
      </c>
      <c r="E237" s="27" t="s">
        <v>30</v>
      </c>
      <c r="F237" s="16">
        <v>31.995999999999999</v>
      </c>
      <c r="G237" s="17">
        <f t="shared" si="59"/>
        <v>24.999237964559462</v>
      </c>
      <c r="H237" s="15">
        <v>4</v>
      </c>
      <c r="I237" s="18">
        <v>2.9</v>
      </c>
      <c r="J237" s="18">
        <f t="shared" ref="J237:J241" si="67">25-H237-I237- (AVERAGE($G$2:$G$3))</f>
        <v>11.103024686832862</v>
      </c>
      <c r="K237" s="19">
        <f t="shared" si="54"/>
        <v>16.000487717548268</v>
      </c>
      <c r="L237" s="15">
        <v>27.917999999999999</v>
      </c>
      <c r="M237" s="15">
        <v>58.26</v>
      </c>
      <c r="N237" s="15">
        <v>39.134</v>
      </c>
      <c r="O237" s="15"/>
      <c r="P237" s="15"/>
      <c r="Q237" s="15"/>
    </row>
    <row r="238" spans="1:17">
      <c r="A238" s="14">
        <v>231</v>
      </c>
      <c r="B238" s="14" t="s">
        <v>22</v>
      </c>
      <c r="C238" s="15" t="s">
        <v>25</v>
      </c>
      <c r="D238" s="27">
        <v>48</v>
      </c>
      <c r="E238" s="27" t="s">
        <v>30</v>
      </c>
      <c r="F238" s="16">
        <v>31.997</v>
      </c>
      <c r="G238" s="17">
        <f t="shared" si="59"/>
        <v>25.000019288411337</v>
      </c>
      <c r="H238" s="15">
        <v>4</v>
      </c>
      <c r="I238" s="18">
        <v>2.9</v>
      </c>
      <c r="J238" s="18">
        <f t="shared" si="67"/>
        <v>11.103024686832862</v>
      </c>
      <c r="K238" s="19">
        <f t="shared" si="54"/>
        <v>15.999987655426267</v>
      </c>
      <c r="L238" s="15">
        <v>26.893000000000001</v>
      </c>
      <c r="M238" s="15">
        <v>56.64</v>
      </c>
      <c r="N238" s="15">
        <v>37.744999999999997</v>
      </c>
      <c r="O238" s="15"/>
      <c r="P238" s="15"/>
      <c r="Q238" s="15"/>
    </row>
    <row r="239" spans="1:17">
      <c r="A239" s="14">
        <v>232</v>
      </c>
      <c r="B239" s="14" t="s">
        <v>22</v>
      </c>
      <c r="C239" s="15" t="s">
        <v>26</v>
      </c>
      <c r="D239" s="27">
        <v>48</v>
      </c>
      <c r="E239" s="27" t="s">
        <v>30</v>
      </c>
      <c r="F239" s="16">
        <v>32.003</v>
      </c>
      <c r="G239" s="17">
        <f t="shared" si="59"/>
        <v>25.004707231522584</v>
      </c>
      <c r="H239" s="15">
        <v>4</v>
      </c>
      <c r="I239" s="18">
        <v>2.9</v>
      </c>
      <c r="J239" s="18">
        <f t="shared" si="67"/>
        <v>11.103024686832862</v>
      </c>
      <c r="K239" s="19">
        <f t="shared" si="54"/>
        <v>15.996987938964294</v>
      </c>
      <c r="L239" s="15">
        <v>27.11</v>
      </c>
      <c r="M239" s="15">
        <v>61.6</v>
      </c>
      <c r="N239" s="15">
        <v>44.654000000000003</v>
      </c>
      <c r="O239" s="15"/>
      <c r="P239" s="15"/>
      <c r="Q239" s="15"/>
    </row>
    <row r="240" spans="1:17">
      <c r="A240" s="14">
        <v>233</v>
      </c>
      <c r="B240" s="14" t="s">
        <v>22</v>
      </c>
      <c r="C240" s="15" t="s">
        <v>31</v>
      </c>
      <c r="D240" s="27">
        <v>48</v>
      </c>
      <c r="E240" s="27" t="s">
        <v>30</v>
      </c>
      <c r="F240" s="16">
        <v>31.995000000000001</v>
      </c>
      <c r="G240" s="17">
        <f t="shared" si="59"/>
        <v>24.998456640707591</v>
      </c>
      <c r="H240" s="15">
        <v>4</v>
      </c>
      <c r="I240" s="18">
        <v>2.9</v>
      </c>
      <c r="J240" s="18">
        <f t="shared" si="67"/>
        <v>11.103024686832862</v>
      </c>
      <c r="K240" s="19">
        <f t="shared" si="54"/>
        <v>16.000987810929029</v>
      </c>
      <c r="L240" s="15">
        <v>27.437999999999999</v>
      </c>
      <c r="M240" s="15">
        <v>61.31</v>
      </c>
      <c r="N240" s="15">
        <v>44.749000000000002</v>
      </c>
      <c r="O240" s="15"/>
      <c r="P240" s="15"/>
      <c r="Q240" s="15"/>
    </row>
    <row r="241" spans="1:17">
      <c r="A241" s="14">
        <v>234</v>
      </c>
      <c r="B241" s="14" t="s">
        <v>22</v>
      </c>
      <c r="C241" s="15" t="s">
        <v>32</v>
      </c>
      <c r="D241" s="27">
        <v>48</v>
      </c>
      <c r="E241" s="27" t="s">
        <v>30</v>
      </c>
      <c r="F241" s="16">
        <v>32.000999999999998</v>
      </c>
      <c r="G241" s="17">
        <f t="shared" si="59"/>
        <v>25.003144583818834</v>
      </c>
      <c r="H241" s="15">
        <v>4</v>
      </c>
      <c r="I241" s="18">
        <v>2.9</v>
      </c>
      <c r="J241" s="18">
        <f t="shared" si="67"/>
        <v>11.103024686832862</v>
      </c>
      <c r="K241" s="19">
        <f t="shared" si="54"/>
        <v>15.997987719467337</v>
      </c>
      <c r="L241" s="15"/>
      <c r="M241" s="15"/>
      <c r="N241" s="15"/>
      <c r="O241" s="15"/>
      <c r="P241" s="15"/>
      <c r="Q241" s="15"/>
    </row>
    <row r="242" spans="1:17">
      <c r="A242" s="14">
        <v>235</v>
      </c>
      <c r="B242" s="14" t="s">
        <v>22</v>
      </c>
      <c r="C242" s="15" t="s">
        <v>23</v>
      </c>
      <c r="D242" s="27">
        <v>48</v>
      </c>
      <c r="E242" s="27" t="s">
        <v>30</v>
      </c>
      <c r="F242" s="16">
        <v>32.003</v>
      </c>
      <c r="G242" s="17">
        <f t="shared" si="59"/>
        <v>25.004707231522584</v>
      </c>
      <c r="H242" s="15">
        <v>5</v>
      </c>
      <c r="I242" s="18">
        <f t="shared" ref="I242:I247" si="68">((4.24-0.1641)*2.07)*($H$26-H242)/$H$26</f>
        <v>0</v>
      </c>
      <c r="J242" s="18">
        <f>25-H242-I242- (AVERAGE($G$2:$G$3))</f>
        <v>13.003024686832861</v>
      </c>
      <c r="K242" s="19">
        <f t="shared" si="54"/>
        <v>19.996234923705366</v>
      </c>
      <c r="L242" s="15">
        <v>27.696999999999999</v>
      </c>
      <c r="M242" s="15">
        <v>59.04</v>
      </c>
      <c r="N242" s="15">
        <v>39.662999999999997</v>
      </c>
      <c r="O242" s="15"/>
      <c r="P242" s="15"/>
      <c r="Q242" s="15"/>
    </row>
    <row r="243" spans="1:17">
      <c r="A243" s="14">
        <v>236</v>
      </c>
      <c r="B243" s="14" t="s">
        <v>22</v>
      </c>
      <c r="C243" s="15" t="s">
        <v>24</v>
      </c>
      <c r="D243" s="27">
        <v>48</v>
      </c>
      <c r="E243" s="27" t="s">
        <v>30</v>
      </c>
      <c r="F243" s="16">
        <v>32.01</v>
      </c>
      <c r="G243" s="17">
        <f t="shared" si="59"/>
        <v>25.010176498485698</v>
      </c>
      <c r="H243" s="15">
        <v>5</v>
      </c>
      <c r="I243" s="18">
        <f t="shared" si="68"/>
        <v>0</v>
      </c>
      <c r="J243" s="18">
        <f t="shared" ref="J243:J247" si="69">25-H243-I243- (AVERAGE($G$2:$G$3))</f>
        <v>13.003024686832861</v>
      </c>
      <c r="K243" s="19">
        <f t="shared" si="54"/>
        <v>19.991862113818897</v>
      </c>
      <c r="L243" s="15">
        <v>26.977</v>
      </c>
      <c r="M243" s="15">
        <v>57.91</v>
      </c>
      <c r="N243" s="15">
        <v>38.68</v>
      </c>
      <c r="O243" s="15"/>
      <c r="P243" s="15"/>
      <c r="Q243" s="15"/>
    </row>
    <row r="244" spans="1:17">
      <c r="A244" s="14">
        <v>237</v>
      </c>
      <c r="B244" s="14" t="s">
        <v>22</v>
      </c>
      <c r="C244" s="15" t="s">
        <v>25</v>
      </c>
      <c r="D244" s="27">
        <v>48</v>
      </c>
      <c r="E244" s="27" t="s">
        <v>30</v>
      </c>
      <c r="F244" s="16">
        <v>31.998000000000001</v>
      </c>
      <c r="G244" s="17">
        <f t="shared" si="59"/>
        <v>25.000800612263212</v>
      </c>
      <c r="H244" s="15">
        <v>5</v>
      </c>
      <c r="I244" s="18">
        <f t="shared" si="68"/>
        <v>0</v>
      </c>
      <c r="J244" s="18">
        <f t="shared" si="69"/>
        <v>13.003024686832861</v>
      </c>
      <c r="K244" s="19">
        <f t="shared" si="54"/>
        <v>19.999359530700133</v>
      </c>
      <c r="L244" s="15">
        <v>27.132000000000001</v>
      </c>
      <c r="M244" s="15">
        <v>57.92</v>
      </c>
      <c r="N244" s="15">
        <v>39.185000000000002</v>
      </c>
      <c r="O244" s="15"/>
      <c r="P244" s="15"/>
      <c r="Q244" s="15"/>
    </row>
    <row r="245" spans="1:17">
      <c r="A245" s="14">
        <v>238</v>
      </c>
      <c r="B245" s="14" t="s">
        <v>22</v>
      </c>
      <c r="C245" s="15" t="s">
        <v>26</v>
      </c>
      <c r="D245" s="27">
        <v>48</v>
      </c>
      <c r="E245" s="27" t="s">
        <v>30</v>
      </c>
      <c r="F245" s="16">
        <v>32.006999999999998</v>
      </c>
      <c r="G245" s="17">
        <f t="shared" si="59"/>
        <v>25.007832526930077</v>
      </c>
      <c r="H245" s="15">
        <v>5</v>
      </c>
      <c r="I245" s="18">
        <f t="shared" si="68"/>
        <v>0</v>
      </c>
      <c r="J245" s="18">
        <f t="shared" si="69"/>
        <v>13.003024686832861</v>
      </c>
      <c r="K245" s="19">
        <f t="shared" si="54"/>
        <v>19.993735940992373</v>
      </c>
      <c r="L245" s="15">
        <v>28.536999999999999</v>
      </c>
      <c r="M245" s="15">
        <v>62.19</v>
      </c>
      <c r="N245" s="15">
        <v>45.692</v>
      </c>
      <c r="O245" s="15"/>
      <c r="P245" s="15"/>
      <c r="Q245" s="15"/>
    </row>
    <row r="246" spans="1:17">
      <c r="A246" s="14">
        <v>239</v>
      </c>
      <c r="B246" s="14" t="s">
        <v>22</v>
      </c>
      <c r="C246" s="15" t="s">
        <v>31</v>
      </c>
      <c r="D246" s="27">
        <v>48</v>
      </c>
      <c r="E246" s="27" t="s">
        <v>30</v>
      </c>
      <c r="F246" s="16">
        <v>31.989000000000001</v>
      </c>
      <c r="G246" s="17">
        <f t="shared" si="59"/>
        <v>24.993768697596348</v>
      </c>
      <c r="H246" s="15">
        <v>5</v>
      </c>
      <c r="I246" s="18">
        <f t="shared" si="68"/>
        <v>0</v>
      </c>
      <c r="J246" s="18">
        <f t="shared" si="69"/>
        <v>13.003024686832861</v>
      </c>
      <c r="K246" s="19">
        <f t="shared" ref="K246:K247" si="70">H246*1/G246*100</f>
        <v>20.004986284764851</v>
      </c>
      <c r="L246" s="15">
        <v>26.957000000000001</v>
      </c>
      <c r="M246" s="15">
        <v>60.29</v>
      </c>
      <c r="N246" s="15">
        <v>43.895000000000003</v>
      </c>
      <c r="O246" s="15"/>
      <c r="P246" s="15"/>
      <c r="Q246" s="15"/>
    </row>
    <row r="247" spans="1:17">
      <c r="A247" s="14">
        <v>240</v>
      </c>
      <c r="B247" s="14" t="s">
        <v>22</v>
      </c>
      <c r="C247" s="15" t="s">
        <v>32</v>
      </c>
      <c r="D247" s="27">
        <v>48</v>
      </c>
      <c r="E247" s="27" t="s">
        <v>30</v>
      </c>
      <c r="F247" s="16">
        <v>31.995000000000001</v>
      </c>
      <c r="G247" s="17">
        <f t="shared" si="59"/>
        <v>24.998456640707591</v>
      </c>
      <c r="H247" s="15">
        <v>5</v>
      </c>
      <c r="I247" s="18">
        <f t="shared" si="68"/>
        <v>0</v>
      </c>
      <c r="J247" s="18">
        <f t="shared" si="69"/>
        <v>13.003024686832861</v>
      </c>
      <c r="K247" s="19">
        <f t="shared" si="70"/>
        <v>20.001234763661284</v>
      </c>
      <c r="L247" s="15"/>
      <c r="M247" s="15"/>
      <c r="N247" s="15"/>
      <c r="O247" s="15"/>
      <c r="P247" s="15"/>
      <c r="Q247" s="15"/>
    </row>
  </sheetData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workbookViewId="0">
      <selection activeCell="F39" sqref="F39"/>
    </sheetView>
  </sheetViews>
  <sheetFormatPr defaultRowHeight="12.75"/>
  <cols>
    <col min="1" max="1" width="9.140625" style="181" bestFit="1" customWidth="1"/>
    <col min="2" max="6" width="5" style="177" bestFit="1" customWidth="1"/>
    <col min="7" max="7" width="7.140625" style="177" bestFit="1" customWidth="1"/>
    <col min="8" max="8" width="9.42578125" style="177" bestFit="1" customWidth="1"/>
    <col min="9" max="41" width="6.7109375" style="177" customWidth="1"/>
    <col min="42" max="16384" width="9.140625" style="177"/>
  </cols>
  <sheetData>
    <row r="1" spans="1:41">
      <c r="A1" s="175" t="s">
        <v>157</v>
      </c>
      <c r="B1" s="176"/>
      <c r="C1" s="176"/>
      <c r="E1" s="176"/>
      <c r="F1" s="176"/>
      <c r="H1" s="176"/>
      <c r="I1" s="176"/>
      <c r="K1" s="176"/>
      <c r="L1" s="176"/>
      <c r="N1" s="176"/>
      <c r="O1" s="176"/>
    </row>
    <row r="2" spans="1:41" s="181" customFormat="1" ht="38.25">
      <c r="B2" s="180" t="s">
        <v>143</v>
      </c>
      <c r="C2" s="180"/>
      <c r="D2" s="180"/>
      <c r="E2" s="180"/>
      <c r="F2" s="180"/>
      <c r="G2" s="180" t="s">
        <v>151</v>
      </c>
      <c r="H2" s="180"/>
      <c r="I2" s="180"/>
      <c r="J2" s="180"/>
      <c r="K2" s="180"/>
      <c r="L2" s="180" t="s">
        <v>152</v>
      </c>
      <c r="M2" s="180"/>
      <c r="N2" s="180"/>
      <c r="O2" s="180"/>
      <c r="P2" s="180"/>
      <c r="Q2" s="180" t="s">
        <v>153</v>
      </c>
      <c r="R2" s="180"/>
      <c r="S2" s="180"/>
      <c r="T2" s="180"/>
      <c r="U2" s="180"/>
      <c r="V2" s="180" t="s">
        <v>154</v>
      </c>
      <c r="W2" s="180"/>
      <c r="X2" s="180"/>
      <c r="Y2" s="180"/>
      <c r="Z2" s="180"/>
      <c r="AA2" s="180" t="s">
        <v>155</v>
      </c>
      <c r="AB2" s="180"/>
      <c r="AC2" s="180"/>
      <c r="AD2" s="180"/>
      <c r="AE2" s="180"/>
      <c r="AF2" s="180" t="s">
        <v>156</v>
      </c>
      <c r="AG2" s="180"/>
      <c r="AH2" s="180"/>
      <c r="AI2" s="180"/>
      <c r="AJ2" s="180"/>
      <c r="AK2" s="180" t="s">
        <v>144</v>
      </c>
      <c r="AL2" s="180"/>
      <c r="AM2" s="180"/>
      <c r="AN2" s="180"/>
      <c r="AO2" s="180"/>
    </row>
    <row r="3" spans="1:41" s="181" customFormat="1">
      <c r="A3" s="180"/>
      <c r="B3" s="181">
        <v>16</v>
      </c>
      <c r="C3" s="181">
        <v>24</v>
      </c>
      <c r="D3" s="181">
        <v>32</v>
      </c>
      <c r="E3" s="181">
        <v>40</v>
      </c>
      <c r="F3" s="181">
        <v>48</v>
      </c>
      <c r="G3" s="181">
        <v>16</v>
      </c>
      <c r="H3" s="181">
        <v>24</v>
      </c>
      <c r="I3" s="181">
        <v>32</v>
      </c>
      <c r="J3" s="181">
        <v>40</v>
      </c>
      <c r="K3" s="181">
        <v>48</v>
      </c>
      <c r="L3" s="181">
        <v>16</v>
      </c>
      <c r="M3" s="181">
        <v>24</v>
      </c>
      <c r="N3" s="181">
        <v>32</v>
      </c>
      <c r="O3" s="181">
        <v>40</v>
      </c>
      <c r="P3" s="181">
        <v>48</v>
      </c>
      <c r="Q3" s="181">
        <v>16</v>
      </c>
      <c r="R3" s="181">
        <v>24</v>
      </c>
      <c r="S3" s="181">
        <v>32</v>
      </c>
      <c r="T3" s="181">
        <v>40</v>
      </c>
      <c r="U3" s="181">
        <v>48</v>
      </c>
      <c r="V3" s="181">
        <v>16</v>
      </c>
      <c r="W3" s="181">
        <v>24</v>
      </c>
      <c r="X3" s="181">
        <v>32</v>
      </c>
      <c r="Y3" s="181">
        <v>40</v>
      </c>
      <c r="Z3" s="181">
        <v>48</v>
      </c>
      <c r="AA3" s="181">
        <v>16</v>
      </c>
      <c r="AB3" s="181">
        <v>24</v>
      </c>
      <c r="AC3" s="181">
        <v>32</v>
      </c>
      <c r="AD3" s="181">
        <v>40</v>
      </c>
      <c r="AE3" s="181">
        <v>48</v>
      </c>
      <c r="AF3" s="181">
        <v>16</v>
      </c>
      <c r="AG3" s="181">
        <v>24</v>
      </c>
      <c r="AH3" s="181">
        <v>32</v>
      </c>
      <c r="AI3" s="181">
        <v>40</v>
      </c>
      <c r="AJ3" s="181">
        <v>48</v>
      </c>
      <c r="AK3" s="181">
        <v>16</v>
      </c>
      <c r="AL3" s="181">
        <v>24</v>
      </c>
      <c r="AM3" s="181">
        <v>32</v>
      </c>
      <c r="AN3" s="181">
        <v>40</v>
      </c>
      <c r="AO3" s="181">
        <v>48</v>
      </c>
    </row>
    <row r="4" spans="1:41">
      <c r="A4" s="174">
        <v>0</v>
      </c>
      <c r="B4" s="178">
        <v>4.7649999999999997</v>
      </c>
      <c r="C4" s="178">
        <v>4.7625000000000002</v>
      </c>
      <c r="D4" s="178">
        <v>4.66</v>
      </c>
      <c r="E4" s="178">
        <v>4.5875000000000004</v>
      </c>
      <c r="F4" s="178">
        <v>4.4850000000000003</v>
      </c>
      <c r="G4" s="179">
        <v>162.41083333333333</v>
      </c>
      <c r="H4" s="173">
        <v>352.77533333333332</v>
      </c>
      <c r="I4" s="173">
        <v>433.41713666666664</v>
      </c>
      <c r="J4" s="173">
        <v>533.19867916666669</v>
      </c>
      <c r="K4" s="173">
        <v>669.55661666666674</v>
      </c>
      <c r="L4" s="173">
        <v>1011.6462499999998</v>
      </c>
      <c r="M4" s="173">
        <v>3120.5741666666668</v>
      </c>
      <c r="N4" s="173">
        <v>5623.09375</v>
      </c>
      <c r="O4" s="173">
        <v>3807.2679166666662</v>
      </c>
      <c r="P4" s="173">
        <v>4141.0457500000002</v>
      </c>
      <c r="Q4" s="179">
        <v>5.3675000000000006</v>
      </c>
      <c r="R4" s="179">
        <v>3.9020000000000001</v>
      </c>
      <c r="S4" s="179">
        <v>4.6741250000000001</v>
      </c>
      <c r="T4" s="179">
        <v>0.89100000000000001</v>
      </c>
      <c r="U4" s="179">
        <v>0.22309500000000002</v>
      </c>
      <c r="V4" s="179">
        <v>1.836125</v>
      </c>
      <c r="W4" s="179">
        <v>2.5211250000000001</v>
      </c>
      <c r="X4" s="179">
        <v>2.9707500000000002</v>
      </c>
      <c r="Y4" s="179">
        <v>3.5945</v>
      </c>
      <c r="Z4" s="179">
        <v>4.9554999999999998</v>
      </c>
      <c r="AA4" s="179">
        <v>3.4951249999999994</v>
      </c>
      <c r="AB4" s="179">
        <v>5.5756249999999996</v>
      </c>
      <c r="AC4" s="179">
        <v>6.1226250000000011</v>
      </c>
      <c r="AD4" s="179">
        <v>7.3445000000000009</v>
      </c>
      <c r="AE4" s="179">
        <v>7.417654999999999</v>
      </c>
      <c r="AF4" s="179">
        <v>36.664999999999999</v>
      </c>
      <c r="AG4" s="179">
        <v>39.4925</v>
      </c>
      <c r="AH4" s="179">
        <v>45.662499999999994</v>
      </c>
      <c r="AI4" s="179">
        <v>55.157499999999999</v>
      </c>
      <c r="AJ4" s="179">
        <v>62.887500000000003</v>
      </c>
      <c r="AK4" s="173">
        <v>4990</v>
      </c>
      <c r="AL4" s="173">
        <v>5895</v>
      </c>
      <c r="AM4" s="173">
        <v>6425</v>
      </c>
      <c r="AN4" s="173">
        <v>6400</v>
      </c>
      <c r="AO4" s="173">
        <v>6365</v>
      </c>
    </row>
    <row r="5" spans="1:41">
      <c r="A5" s="174">
        <v>6</v>
      </c>
      <c r="B5" s="178">
        <v>6.57</v>
      </c>
      <c r="C5" s="178">
        <v>6.6749999999999998</v>
      </c>
      <c r="D5" s="178">
        <v>6.6324999999999994</v>
      </c>
      <c r="E5" s="178">
        <v>6.66</v>
      </c>
      <c r="F5" s="178">
        <v>6.7250000000000005</v>
      </c>
      <c r="G5" s="179">
        <v>83.507166666666677</v>
      </c>
      <c r="H5" s="179">
        <v>0.997</v>
      </c>
      <c r="I5" s="179">
        <v>0.5349166666666666</v>
      </c>
      <c r="J5" s="179">
        <v>33.120666666666672</v>
      </c>
      <c r="K5" s="179">
        <v>31.876249999999999</v>
      </c>
      <c r="L5" s="173">
        <v>1848.8933333333332</v>
      </c>
      <c r="M5" s="173">
        <v>6144.7030833333329</v>
      </c>
      <c r="N5" s="173">
        <v>10888.919416666666</v>
      </c>
      <c r="O5" s="173">
        <v>8288.6094999999987</v>
      </c>
      <c r="P5" s="173">
        <v>10440.253500000001</v>
      </c>
      <c r="Q5" s="179">
        <v>0.23672499999999999</v>
      </c>
      <c r="R5" s="179">
        <v>0.19233749999999999</v>
      </c>
      <c r="S5" s="179">
        <v>0.24554999999999999</v>
      </c>
      <c r="T5" s="179">
        <v>0.28507499999999997</v>
      </c>
      <c r="U5" s="179">
        <v>0.28095000000000003</v>
      </c>
      <c r="V5" s="179">
        <v>5.1812500000000004</v>
      </c>
      <c r="W5" s="179">
        <v>8.1999999999999993</v>
      </c>
      <c r="X5" s="179">
        <v>10.05875</v>
      </c>
      <c r="Y5" s="179">
        <v>11.88875</v>
      </c>
      <c r="Z5" s="179">
        <v>14.41375</v>
      </c>
      <c r="AA5" s="179">
        <v>18.339525000000002</v>
      </c>
      <c r="AB5" s="179">
        <v>15.822056604803496</v>
      </c>
      <c r="AC5" s="179">
        <v>16.397665065502188</v>
      </c>
      <c r="AD5" s="179">
        <v>18.031415174672492</v>
      </c>
      <c r="AE5" s="179">
        <v>21.459230131004372</v>
      </c>
      <c r="AF5" s="173">
        <v>226.89999999999998</v>
      </c>
      <c r="AG5" s="173">
        <v>232.92499999999998</v>
      </c>
      <c r="AH5" s="173">
        <v>266.5</v>
      </c>
      <c r="AI5" s="173">
        <v>264.77499999999998</v>
      </c>
      <c r="AJ5" s="173">
        <v>301.77500000000003</v>
      </c>
      <c r="AK5" s="173"/>
      <c r="AL5" s="173"/>
      <c r="AM5" s="173"/>
      <c r="AN5" s="173"/>
      <c r="AO5" s="173"/>
    </row>
    <row r="6" spans="1:41">
      <c r="A6" s="174">
        <v>16</v>
      </c>
      <c r="B6" s="178">
        <v>8.2000000000000011</v>
      </c>
      <c r="C6" s="178">
        <v>8.27</v>
      </c>
      <c r="D6" s="178">
        <v>8.26</v>
      </c>
      <c r="E6" s="178">
        <v>8.36</v>
      </c>
      <c r="F6" s="178">
        <v>8.4124999999999996</v>
      </c>
      <c r="G6" s="179">
        <v>1.07975</v>
      </c>
      <c r="H6" s="179">
        <v>12.298</v>
      </c>
      <c r="I6" s="179">
        <v>5.9000000000000004E-2</v>
      </c>
      <c r="J6" s="179">
        <v>7.4416666666666673E-2</v>
      </c>
      <c r="K6" s="179">
        <v>0.25874999999999998</v>
      </c>
      <c r="L6" s="173">
        <v>96.165916666666661</v>
      </c>
      <c r="M6" s="173">
        <v>626.09691666666663</v>
      </c>
      <c r="N6" s="173">
        <v>2666.8078333333333</v>
      </c>
      <c r="O6" s="173">
        <v>2361.1546666666668</v>
      </c>
      <c r="P6" s="173">
        <v>4024.6237500000007</v>
      </c>
      <c r="Q6" s="179">
        <v>12.969999999999999</v>
      </c>
      <c r="R6" s="179">
        <v>3.26125</v>
      </c>
      <c r="S6" s="179">
        <v>4.1557500000000003</v>
      </c>
      <c r="T6" s="179">
        <v>5.0075000000000003</v>
      </c>
      <c r="U6" s="179">
        <v>4.8044999999999991</v>
      </c>
      <c r="V6" s="179">
        <v>20.942500000000003</v>
      </c>
      <c r="W6" s="179">
        <v>27.375</v>
      </c>
      <c r="X6" s="179">
        <v>35.450000000000003</v>
      </c>
      <c r="Y6" s="179">
        <v>41.8825</v>
      </c>
      <c r="Z6" s="179">
        <v>45.197500000000005</v>
      </c>
      <c r="AA6" s="173">
        <v>338.28750000000002</v>
      </c>
      <c r="AB6" s="173">
        <v>323.36374999999998</v>
      </c>
      <c r="AC6" s="173">
        <v>340.49424999999997</v>
      </c>
      <c r="AD6" s="173">
        <v>367.31</v>
      </c>
      <c r="AE6" s="173">
        <v>335.39799999999997</v>
      </c>
      <c r="AF6" s="173">
        <v>4846.5</v>
      </c>
      <c r="AG6" s="173">
        <v>4767.25</v>
      </c>
      <c r="AH6" s="173">
        <v>4608.5</v>
      </c>
      <c r="AI6" s="173">
        <v>4542.5</v>
      </c>
      <c r="AJ6" s="173">
        <v>4983.25</v>
      </c>
      <c r="AK6" s="173"/>
      <c r="AL6" s="173"/>
      <c r="AM6" s="173"/>
      <c r="AN6" s="173"/>
      <c r="AO6" s="173"/>
    </row>
    <row r="7" spans="1:41">
      <c r="A7" s="174">
        <v>20</v>
      </c>
      <c r="B7" s="178">
        <v>8.7800000000000011</v>
      </c>
      <c r="C7" s="178">
        <v>8.8824999999999985</v>
      </c>
      <c r="D7" s="178">
        <v>8.7575000000000003</v>
      </c>
      <c r="E7" s="178">
        <v>8.76</v>
      </c>
      <c r="F7" s="178">
        <v>8.73</v>
      </c>
      <c r="G7" s="179">
        <v>0.31216666666666665</v>
      </c>
      <c r="H7" s="179">
        <v>0.42700000000000005</v>
      </c>
      <c r="I7" s="179">
        <v>0.70141666666666669</v>
      </c>
      <c r="J7" s="179">
        <v>0.93991666666666662</v>
      </c>
      <c r="K7" s="179">
        <v>1.3810833333333334</v>
      </c>
      <c r="L7" s="173">
        <v>67.801750000000013</v>
      </c>
      <c r="M7" s="173">
        <v>108.678</v>
      </c>
      <c r="N7" s="173">
        <v>154.24091666666666</v>
      </c>
      <c r="O7" s="173">
        <v>107.06283333333334</v>
      </c>
      <c r="P7" s="173">
        <v>313.1463333333333</v>
      </c>
      <c r="Q7" s="179">
        <v>18.260000000000002</v>
      </c>
      <c r="R7" s="179">
        <v>18.462499999999999</v>
      </c>
      <c r="S7" s="179">
        <v>18.824999999999996</v>
      </c>
      <c r="T7" s="179">
        <v>16.442500000000003</v>
      </c>
      <c r="U7" s="179">
        <v>7.4240000000000004</v>
      </c>
      <c r="V7" s="179">
        <v>30.497500000000002</v>
      </c>
      <c r="W7" s="179">
        <v>30.987500000000001</v>
      </c>
      <c r="X7" s="179">
        <v>32.085000000000008</v>
      </c>
      <c r="Y7" s="179">
        <v>35.172499999999999</v>
      </c>
      <c r="Z7" s="179">
        <v>50.352499999999999</v>
      </c>
      <c r="AA7" s="173">
        <v>440.59249999999997</v>
      </c>
      <c r="AB7" s="173">
        <v>490.75</v>
      </c>
      <c r="AC7" s="173">
        <v>542.76499999999999</v>
      </c>
      <c r="AD7" s="173">
        <v>462.76</v>
      </c>
      <c r="AE7" s="173">
        <v>536.19849999999997</v>
      </c>
      <c r="AF7" s="173">
        <v>5670</v>
      </c>
      <c r="AG7" s="173">
        <v>5996</v>
      </c>
      <c r="AH7" s="173">
        <v>5483.25</v>
      </c>
      <c r="AI7" s="173">
        <v>5582.5</v>
      </c>
      <c r="AJ7" s="173">
        <v>6493.25</v>
      </c>
      <c r="AK7" s="173"/>
      <c r="AL7" s="173"/>
      <c r="AM7" s="173"/>
      <c r="AN7" s="173"/>
      <c r="AO7" s="173"/>
    </row>
    <row r="9" spans="1:41">
      <c r="A9" s="175" t="s">
        <v>158</v>
      </c>
    </row>
    <row r="10" spans="1:41" s="176" customFormat="1" ht="38.25">
      <c r="A10" s="180"/>
      <c r="B10" s="180" t="s">
        <v>143</v>
      </c>
      <c r="C10" s="180"/>
      <c r="D10" s="180"/>
      <c r="E10" s="180"/>
      <c r="F10" s="180"/>
      <c r="G10" s="180" t="s">
        <v>151</v>
      </c>
      <c r="H10" s="180"/>
      <c r="I10" s="180"/>
      <c r="J10" s="180"/>
      <c r="K10" s="180"/>
      <c r="L10" s="180" t="s">
        <v>152</v>
      </c>
      <c r="M10" s="180"/>
      <c r="N10" s="180"/>
      <c r="O10" s="180"/>
      <c r="P10" s="180"/>
      <c r="Q10" s="180" t="s">
        <v>153</v>
      </c>
      <c r="R10" s="180"/>
      <c r="S10" s="180"/>
      <c r="T10" s="180"/>
      <c r="U10" s="180"/>
      <c r="V10" s="180" t="s">
        <v>154</v>
      </c>
      <c r="W10" s="180"/>
      <c r="X10" s="180"/>
      <c r="Y10" s="180"/>
      <c r="Z10" s="180"/>
      <c r="AA10" s="180" t="s">
        <v>155</v>
      </c>
      <c r="AB10" s="180"/>
      <c r="AC10" s="180"/>
      <c r="AD10" s="180"/>
      <c r="AE10" s="180"/>
      <c r="AF10" s="180" t="s">
        <v>156</v>
      </c>
      <c r="AG10" s="180"/>
      <c r="AH10" s="180"/>
      <c r="AI10" s="180"/>
      <c r="AJ10" s="180"/>
      <c r="AK10" s="180" t="s">
        <v>144</v>
      </c>
      <c r="AL10" s="180"/>
      <c r="AM10" s="180"/>
      <c r="AN10" s="180"/>
      <c r="AO10" s="180"/>
    </row>
    <row r="11" spans="1:41">
      <c r="B11" s="181">
        <v>16</v>
      </c>
      <c r="C11" s="181">
        <v>24</v>
      </c>
      <c r="D11" s="181">
        <v>32</v>
      </c>
      <c r="E11" s="181">
        <v>40</v>
      </c>
      <c r="F11" s="181">
        <v>48</v>
      </c>
      <c r="G11" s="181">
        <v>16</v>
      </c>
      <c r="H11" s="181">
        <v>24</v>
      </c>
      <c r="I11" s="181">
        <v>32</v>
      </c>
      <c r="J11" s="181">
        <v>40</v>
      </c>
      <c r="K11" s="181">
        <v>48</v>
      </c>
      <c r="L11" s="181">
        <v>16</v>
      </c>
      <c r="M11" s="181">
        <v>24</v>
      </c>
      <c r="N11" s="181">
        <v>32</v>
      </c>
      <c r="O11" s="181">
        <v>40</v>
      </c>
      <c r="P11" s="181">
        <v>48</v>
      </c>
      <c r="Q11" s="181">
        <v>16</v>
      </c>
      <c r="R11" s="181">
        <v>24</v>
      </c>
      <c r="S11" s="181">
        <v>32</v>
      </c>
      <c r="T11" s="181">
        <v>40</v>
      </c>
      <c r="U11" s="181">
        <v>48</v>
      </c>
      <c r="V11" s="181">
        <v>16</v>
      </c>
      <c r="W11" s="181">
        <v>24</v>
      </c>
      <c r="X11" s="181">
        <v>32</v>
      </c>
      <c r="Y11" s="181">
        <v>40</v>
      </c>
      <c r="Z11" s="181">
        <v>48</v>
      </c>
      <c r="AA11" s="181">
        <v>16</v>
      </c>
      <c r="AB11" s="181">
        <v>24</v>
      </c>
      <c r="AC11" s="181">
        <v>32</v>
      </c>
      <c r="AD11" s="181">
        <v>40</v>
      </c>
      <c r="AE11" s="181">
        <v>48</v>
      </c>
      <c r="AF11" s="181">
        <v>16</v>
      </c>
      <c r="AG11" s="181">
        <v>24</v>
      </c>
      <c r="AH11" s="181">
        <v>32</v>
      </c>
      <c r="AI11" s="181">
        <v>40</v>
      </c>
      <c r="AJ11" s="181">
        <v>48</v>
      </c>
      <c r="AK11" s="181">
        <v>16</v>
      </c>
      <c r="AL11" s="181">
        <v>24</v>
      </c>
      <c r="AM11" s="181">
        <v>32</v>
      </c>
      <c r="AN11" s="181">
        <v>40</v>
      </c>
      <c r="AO11" s="181">
        <v>48</v>
      </c>
    </row>
    <row r="12" spans="1:41">
      <c r="A12" s="181">
        <v>0</v>
      </c>
      <c r="B12" s="178">
        <v>4.7383333333333342</v>
      </c>
      <c r="C12" s="178">
        <v>4.6783333333333337</v>
      </c>
      <c r="D12" s="178">
        <v>4.6933333333333342</v>
      </c>
      <c r="E12" s="178">
        <v>4.6583333333333332</v>
      </c>
      <c r="F12" s="178">
        <v>4.4933333333333332</v>
      </c>
      <c r="G12" s="178">
        <v>82.846217202766184</v>
      </c>
      <c r="H12" s="173">
        <v>122.62973103122533</v>
      </c>
      <c r="I12" s="173">
        <v>113.86834005234208</v>
      </c>
      <c r="J12" s="179">
        <v>92.832877702967821</v>
      </c>
      <c r="K12" s="179">
        <v>92.587759794512792</v>
      </c>
      <c r="L12" s="178">
        <v>1.3794914724105611</v>
      </c>
      <c r="M12" s="178">
        <v>2.4194189915175839</v>
      </c>
      <c r="N12" s="178">
        <v>3.4345353858241352</v>
      </c>
      <c r="O12" s="178">
        <v>1.1985245100014466</v>
      </c>
      <c r="P12" s="178">
        <v>1.7529108699892386</v>
      </c>
      <c r="Q12" s="179">
        <v>39.353333333333332</v>
      </c>
      <c r="R12" s="179">
        <v>37.404166666666669</v>
      </c>
      <c r="S12" s="179">
        <v>38.273333333333333</v>
      </c>
      <c r="T12" s="179">
        <v>35.055</v>
      </c>
      <c r="U12" s="179">
        <v>34.175833333333337</v>
      </c>
      <c r="V12" s="179">
        <v>2.0496666666666665</v>
      </c>
      <c r="W12" s="179">
        <v>2.3595000000000002</v>
      </c>
      <c r="X12" s="179">
        <v>3.006416666666667</v>
      </c>
      <c r="Y12" s="179">
        <v>3.4906666666666664</v>
      </c>
      <c r="Z12" s="179">
        <v>4.2075000000000005</v>
      </c>
      <c r="AA12" s="178">
        <v>3.3428333333333349</v>
      </c>
      <c r="AB12" s="178">
        <v>4.6171666666666651</v>
      </c>
      <c r="AC12" s="178">
        <v>6.5519166666666671</v>
      </c>
      <c r="AD12" s="178">
        <v>4.4926666666666693</v>
      </c>
      <c r="AE12" s="178">
        <v>7.1191666666666684</v>
      </c>
      <c r="AF12" s="178">
        <v>41.88333333333334</v>
      </c>
      <c r="AG12" s="178">
        <v>42.41</v>
      </c>
      <c r="AH12" s="178">
        <v>46.111666666666657</v>
      </c>
      <c r="AI12" s="178">
        <v>47.111666666666672</v>
      </c>
      <c r="AJ12" s="178">
        <v>53.055</v>
      </c>
      <c r="AK12" s="173">
        <v>4540</v>
      </c>
      <c r="AL12" s="173">
        <v>5313.333333333333</v>
      </c>
      <c r="AM12" s="173">
        <v>5776.666666666667</v>
      </c>
      <c r="AN12" s="173">
        <v>5746.666666666667</v>
      </c>
      <c r="AO12" s="173">
        <v>5690</v>
      </c>
    </row>
    <row r="13" spans="1:41">
      <c r="A13" s="181">
        <v>6</v>
      </c>
      <c r="B13" s="178">
        <v>6.5233333333333334</v>
      </c>
      <c r="C13" s="178">
        <v>6.6366666666666667</v>
      </c>
      <c r="D13" s="178">
        <v>6.6450000000000005</v>
      </c>
      <c r="E13" s="178">
        <v>6.6049999999999995</v>
      </c>
      <c r="F13" s="178">
        <v>6.6433333333333318</v>
      </c>
      <c r="G13" s="178">
        <v>297.45456757778805</v>
      </c>
      <c r="H13" s="173">
        <v>488.41554148803669</v>
      </c>
      <c r="I13" s="173">
        <v>425.43614599442759</v>
      </c>
      <c r="J13" s="173">
        <v>513.31792797688115</v>
      </c>
      <c r="K13" s="173">
        <v>306.80906358662338</v>
      </c>
      <c r="L13" s="178">
        <v>4.6552539120855672</v>
      </c>
      <c r="M13" s="178">
        <v>6.3708135145553664</v>
      </c>
      <c r="N13" s="178">
        <v>10.717781114425426</v>
      </c>
      <c r="O13" s="178">
        <v>4.3643587036356903</v>
      </c>
      <c r="P13" s="178">
        <v>3.7335972175888412</v>
      </c>
      <c r="Q13" s="179">
        <v>28.850833333333338</v>
      </c>
      <c r="R13" s="179">
        <v>27.839166666666667</v>
      </c>
      <c r="S13" s="179">
        <v>28.668333333333333</v>
      </c>
      <c r="T13" s="179">
        <v>30.006666666666671</v>
      </c>
      <c r="U13" s="179">
        <v>31.227500000000003</v>
      </c>
      <c r="V13" s="179">
        <v>6.7316666666666665</v>
      </c>
      <c r="W13" s="179">
        <v>7.9883333333333333</v>
      </c>
      <c r="X13" s="179">
        <v>9.307500000000001</v>
      </c>
      <c r="Y13" s="179">
        <v>10.034166666666666</v>
      </c>
      <c r="Z13" s="179">
        <v>11.935000000000002</v>
      </c>
      <c r="AA13" s="179">
        <v>14.554909024745266</v>
      </c>
      <c r="AB13" s="179">
        <v>15.440877001455609</v>
      </c>
      <c r="AC13" s="179">
        <v>11.623875545851531</v>
      </c>
      <c r="AD13" s="179">
        <v>12.753926491994184</v>
      </c>
      <c r="AE13" s="179">
        <v>12.608970160116449</v>
      </c>
      <c r="AF13" s="173">
        <v>192.93333333333331</v>
      </c>
      <c r="AG13" s="173">
        <v>201.89999999999998</v>
      </c>
      <c r="AH13" s="173">
        <v>211.21666666666667</v>
      </c>
      <c r="AI13" s="173">
        <v>195.18333333333331</v>
      </c>
      <c r="AJ13" s="173">
        <v>223.20000000000002</v>
      </c>
      <c r="AK13" s="173"/>
      <c r="AL13" s="173"/>
      <c r="AM13" s="173"/>
      <c r="AN13" s="173"/>
      <c r="AO13" s="173"/>
    </row>
    <row r="14" spans="1:41">
      <c r="A14" s="181">
        <v>16</v>
      </c>
      <c r="B14" s="178">
        <v>8.3149999999999995</v>
      </c>
      <c r="C14" s="178">
        <v>8.3666666666666654</v>
      </c>
      <c r="D14" s="178">
        <v>8.3950000000000014</v>
      </c>
      <c r="E14" s="178">
        <v>8.3533333333333353</v>
      </c>
      <c r="F14" s="178">
        <v>8.3899999999999988</v>
      </c>
      <c r="G14" s="178">
        <v>23.439880202980842</v>
      </c>
      <c r="H14" s="173">
        <v>1543.6955062025661</v>
      </c>
      <c r="I14" s="173">
        <v>962.62222409215053</v>
      </c>
      <c r="J14" s="173">
        <v>889.46255880150727</v>
      </c>
      <c r="K14" s="173">
        <v>342.73438635759675</v>
      </c>
      <c r="L14" s="178">
        <v>0.46246490659828821</v>
      </c>
      <c r="M14" s="178">
        <v>2.3826872050673473</v>
      </c>
      <c r="N14" s="178">
        <v>2.8379621856170392</v>
      </c>
      <c r="O14" s="178">
        <v>1.8714497587638501</v>
      </c>
      <c r="P14" s="178">
        <v>2.3075792572471543</v>
      </c>
      <c r="Q14" s="179">
        <v>37.401666666666671</v>
      </c>
      <c r="R14" s="179">
        <v>14.839999999999998</v>
      </c>
      <c r="S14" s="179">
        <v>18.674999999999997</v>
      </c>
      <c r="T14" s="179">
        <v>21.383333333333336</v>
      </c>
      <c r="U14" s="179">
        <v>24.621666666666666</v>
      </c>
      <c r="V14" s="179">
        <v>19.396666666666668</v>
      </c>
      <c r="W14" s="179">
        <v>26.283333333333335</v>
      </c>
      <c r="X14" s="179">
        <v>30.723333333333333</v>
      </c>
      <c r="Y14" s="179">
        <v>36.878333333333337</v>
      </c>
      <c r="Z14" s="179">
        <v>41.708333333333336</v>
      </c>
      <c r="AA14" s="173">
        <v>265.21833333333331</v>
      </c>
      <c r="AB14" s="173">
        <v>268.49333333333334</v>
      </c>
      <c r="AC14" s="173">
        <v>288.685</v>
      </c>
      <c r="AD14" s="173">
        <v>289.53833333333336</v>
      </c>
      <c r="AE14" s="173">
        <v>297.05333333333328</v>
      </c>
      <c r="AF14" s="173">
        <v>3990.1666666666665</v>
      </c>
      <c r="AG14" s="173">
        <v>3848</v>
      </c>
      <c r="AH14" s="173">
        <v>4094.1666666666665</v>
      </c>
      <c r="AI14" s="173">
        <v>4010</v>
      </c>
      <c r="AJ14" s="173">
        <v>4038</v>
      </c>
      <c r="AK14" s="173"/>
      <c r="AL14" s="173"/>
      <c r="AM14" s="173"/>
      <c r="AN14" s="173"/>
      <c r="AO14" s="173"/>
    </row>
    <row r="15" spans="1:41">
      <c r="A15" s="181">
        <v>20</v>
      </c>
      <c r="B15" s="178">
        <v>9.0200000000000014</v>
      </c>
      <c r="C15" s="178">
        <v>8.9683333333333355</v>
      </c>
      <c r="D15" s="178">
        <v>8.9666666666666668</v>
      </c>
      <c r="E15" s="178">
        <v>8.9849999999999994</v>
      </c>
      <c r="F15" s="178">
        <v>8.8316666666666688</v>
      </c>
      <c r="G15" s="178">
        <v>0.13579801474623951</v>
      </c>
      <c r="H15" s="178">
        <v>5.3549250117060936</v>
      </c>
      <c r="I15" s="178">
        <v>5.464238165611401</v>
      </c>
      <c r="J15" s="178">
        <v>4.6418486886146502</v>
      </c>
      <c r="K15" s="179">
        <v>46.353260303930483</v>
      </c>
      <c r="L15" s="178">
        <v>-1.2832059574605892E-2</v>
      </c>
      <c r="M15" s="178">
        <v>-7.9435763924403699E-2</v>
      </c>
      <c r="N15" s="178">
        <v>-2.6051146210468511E-2</v>
      </c>
      <c r="O15" s="178">
        <v>-0.1253054694015166</v>
      </c>
      <c r="P15" s="178">
        <v>0.42200205424791931</v>
      </c>
      <c r="Q15" s="179">
        <v>48.801666666666669</v>
      </c>
      <c r="R15" s="179">
        <v>46.281666666666666</v>
      </c>
      <c r="S15" s="179">
        <v>44.778333333333329</v>
      </c>
      <c r="T15" s="179">
        <v>40.888333333333335</v>
      </c>
      <c r="U15" s="179">
        <v>28.235000000000003</v>
      </c>
      <c r="V15" s="179">
        <v>25.798333333333332</v>
      </c>
      <c r="W15" s="179">
        <v>26.285</v>
      </c>
      <c r="X15" s="179">
        <v>26.786666666666665</v>
      </c>
      <c r="Y15" s="179">
        <v>30.286666666666665</v>
      </c>
      <c r="Z15" s="179">
        <v>44.574999999999996</v>
      </c>
      <c r="AA15" s="173">
        <v>426.5333333333333</v>
      </c>
      <c r="AB15" s="173">
        <v>395.76666666666665</v>
      </c>
      <c r="AC15" s="173">
        <v>469.16833333333335</v>
      </c>
      <c r="AD15" s="173">
        <v>458.00833333333338</v>
      </c>
      <c r="AE15" s="173">
        <v>484.42333333333335</v>
      </c>
      <c r="AF15" s="173">
        <v>5328.5</v>
      </c>
      <c r="AG15" s="173">
        <v>4660</v>
      </c>
      <c r="AH15" s="173">
        <v>4525.5</v>
      </c>
      <c r="AI15" s="173">
        <v>5109.333333333333</v>
      </c>
      <c r="AJ15" s="173">
        <v>5134.333333333333</v>
      </c>
      <c r="AK15" s="173"/>
      <c r="AL15" s="173"/>
      <c r="AM15" s="173"/>
      <c r="AN15" s="173"/>
      <c r="AO15" s="173"/>
    </row>
    <row r="18" spans="1:41">
      <c r="A18" s="175" t="s">
        <v>159</v>
      </c>
      <c r="B18" s="177" t="s">
        <v>161</v>
      </c>
    </row>
    <row r="19" spans="1:41" ht="38.25">
      <c r="A19" s="180"/>
      <c r="B19" s="180" t="s">
        <v>143</v>
      </c>
      <c r="C19" s="180"/>
      <c r="D19" s="180"/>
      <c r="E19" s="180"/>
      <c r="F19" s="180"/>
      <c r="G19" s="180" t="s">
        <v>151</v>
      </c>
      <c r="H19" s="180"/>
      <c r="I19" s="180"/>
      <c r="J19" s="180"/>
      <c r="K19" s="180"/>
      <c r="L19" s="180" t="s">
        <v>152</v>
      </c>
      <c r="M19" s="180"/>
      <c r="N19" s="180"/>
      <c r="O19" s="180"/>
      <c r="P19" s="180"/>
      <c r="Q19" s="180" t="s">
        <v>153</v>
      </c>
      <c r="R19" s="180"/>
      <c r="S19" s="180"/>
      <c r="T19" s="180"/>
      <c r="U19" s="180"/>
      <c r="V19" s="180" t="s">
        <v>154</v>
      </c>
      <c r="W19" s="180"/>
      <c r="X19" s="180"/>
      <c r="Y19" s="180"/>
      <c r="Z19" s="180"/>
      <c r="AA19" s="180" t="s">
        <v>155</v>
      </c>
      <c r="AB19" s="180"/>
      <c r="AC19" s="180"/>
      <c r="AD19" s="180"/>
      <c r="AE19" s="180"/>
      <c r="AF19" s="180" t="s">
        <v>156</v>
      </c>
      <c r="AG19" s="180"/>
      <c r="AH19" s="180"/>
      <c r="AI19" s="180"/>
      <c r="AJ19" s="180"/>
      <c r="AK19" s="180" t="s">
        <v>144</v>
      </c>
      <c r="AL19" s="180"/>
      <c r="AM19" s="180"/>
      <c r="AN19" s="180"/>
      <c r="AO19" s="180"/>
    </row>
    <row r="20" spans="1:41">
      <c r="B20" s="181">
        <v>16</v>
      </c>
      <c r="C20" s="181">
        <v>24</v>
      </c>
      <c r="D20" s="181">
        <v>32</v>
      </c>
      <c r="E20" s="181">
        <v>40</v>
      </c>
      <c r="F20" s="181">
        <v>48</v>
      </c>
      <c r="G20" s="181">
        <v>16</v>
      </c>
      <c r="H20" s="181">
        <v>24</v>
      </c>
      <c r="I20" s="181">
        <v>32</v>
      </c>
      <c r="J20" s="181">
        <v>40</v>
      </c>
      <c r="K20" s="181">
        <v>48</v>
      </c>
      <c r="L20" s="181">
        <v>16</v>
      </c>
      <c r="M20" s="181">
        <v>24</v>
      </c>
      <c r="N20" s="181">
        <v>32</v>
      </c>
      <c r="O20" s="181">
        <v>40</v>
      </c>
      <c r="P20" s="181">
        <v>48</v>
      </c>
      <c r="Q20" s="181">
        <v>16</v>
      </c>
      <c r="R20" s="181">
        <v>24</v>
      </c>
      <c r="S20" s="181">
        <v>32</v>
      </c>
      <c r="T20" s="181">
        <v>40</v>
      </c>
      <c r="U20" s="181">
        <v>48</v>
      </c>
      <c r="V20" s="181">
        <v>16</v>
      </c>
      <c r="W20" s="181">
        <v>24</v>
      </c>
      <c r="X20" s="181">
        <v>32</v>
      </c>
      <c r="Y20" s="181">
        <v>40</v>
      </c>
      <c r="Z20" s="181">
        <v>48</v>
      </c>
      <c r="AA20" s="181">
        <v>16</v>
      </c>
      <c r="AB20" s="181">
        <v>24</v>
      </c>
      <c r="AC20" s="181">
        <v>32</v>
      </c>
      <c r="AD20" s="181">
        <v>40</v>
      </c>
      <c r="AE20" s="181">
        <v>48</v>
      </c>
      <c r="AF20" s="181">
        <v>16</v>
      </c>
      <c r="AG20" s="181">
        <v>24</v>
      </c>
      <c r="AH20" s="181">
        <v>32</v>
      </c>
      <c r="AI20" s="181">
        <v>40</v>
      </c>
      <c r="AJ20" s="181">
        <v>48</v>
      </c>
      <c r="AK20" s="181">
        <v>16</v>
      </c>
      <c r="AL20" s="181">
        <v>24</v>
      </c>
      <c r="AM20" s="181">
        <v>32</v>
      </c>
      <c r="AN20" s="181">
        <v>40</v>
      </c>
      <c r="AO20" s="181">
        <v>48</v>
      </c>
    </row>
    <row r="21" spans="1:41">
      <c r="A21" s="181">
        <v>0</v>
      </c>
      <c r="B21" s="178">
        <f>B4-B12</f>
        <v>2.6666666666665506E-2</v>
      </c>
      <c r="C21" s="178">
        <f t="shared" ref="C21:AO21" si="0">C4-C12</f>
        <v>8.4166666666666501E-2</v>
      </c>
      <c r="D21" s="178">
        <f t="shared" si="0"/>
        <v>-3.3333333333334103E-2</v>
      </c>
      <c r="E21" s="178">
        <f t="shared" si="0"/>
        <v>-7.083333333333286E-2</v>
      </c>
      <c r="F21" s="178">
        <f t="shared" si="0"/>
        <v>-8.3333333333328596E-3</v>
      </c>
      <c r="G21" s="173">
        <f t="shared" si="0"/>
        <v>79.564616130567146</v>
      </c>
      <c r="H21" s="173">
        <f t="shared" si="0"/>
        <v>230.14560230210799</v>
      </c>
      <c r="I21" s="173">
        <f t="shared" si="0"/>
        <v>319.54879661432454</v>
      </c>
      <c r="J21" s="173">
        <f t="shared" si="0"/>
        <v>440.36580146369886</v>
      </c>
      <c r="K21" s="173">
        <f t="shared" si="0"/>
        <v>576.96885687215399</v>
      </c>
      <c r="L21" s="173">
        <f t="shared" si="0"/>
        <v>1010.2667585275892</v>
      </c>
      <c r="M21" s="173">
        <f t="shared" si="0"/>
        <v>3118.1547476751493</v>
      </c>
      <c r="N21" s="173">
        <f t="shared" si="0"/>
        <v>5619.6592146141757</v>
      </c>
      <c r="O21" s="173">
        <f t="shared" si="0"/>
        <v>3806.0693921566649</v>
      </c>
      <c r="P21" s="173">
        <f t="shared" si="0"/>
        <v>4139.2928391300111</v>
      </c>
      <c r="Q21" s="179">
        <f t="shared" si="0"/>
        <v>-33.985833333333332</v>
      </c>
      <c r="R21" s="179">
        <f t="shared" si="0"/>
        <v>-33.502166666666668</v>
      </c>
      <c r="S21" s="179">
        <f t="shared" si="0"/>
        <v>-33.599208333333337</v>
      </c>
      <c r="T21" s="179">
        <f t="shared" si="0"/>
        <v>-34.164000000000001</v>
      </c>
      <c r="U21" s="179">
        <f t="shared" si="0"/>
        <v>-33.952738333333336</v>
      </c>
      <c r="V21" s="179">
        <f t="shared" si="0"/>
        <v>-0.21354166666666652</v>
      </c>
      <c r="W21" s="179">
        <f t="shared" si="0"/>
        <v>0.16162499999999991</v>
      </c>
      <c r="X21" s="179">
        <f t="shared" si="0"/>
        <v>-3.5666666666666735E-2</v>
      </c>
      <c r="Y21" s="179">
        <f t="shared" si="0"/>
        <v>0.10383333333333367</v>
      </c>
      <c r="Z21" s="179">
        <f t="shared" si="0"/>
        <v>0.74799999999999933</v>
      </c>
      <c r="AA21" s="179">
        <f t="shared" si="0"/>
        <v>0.15229166666666449</v>
      </c>
      <c r="AB21" s="179">
        <f t="shared" si="0"/>
        <v>0.95845833333333452</v>
      </c>
      <c r="AC21" s="179">
        <f t="shared" si="0"/>
        <v>-0.42929166666666596</v>
      </c>
      <c r="AD21" s="179">
        <f t="shared" si="0"/>
        <v>2.8518333333333317</v>
      </c>
      <c r="AE21" s="179">
        <f t="shared" si="0"/>
        <v>0.29848833333333058</v>
      </c>
      <c r="AF21" s="179">
        <f t="shared" si="0"/>
        <v>-5.2183333333333408</v>
      </c>
      <c r="AG21" s="179">
        <f t="shared" si="0"/>
        <v>-2.9174999999999969</v>
      </c>
      <c r="AH21" s="179">
        <f t="shared" si="0"/>
        <v>-0.44916666666666316</v>
      </c>
      <c r="AI21" s="179">
        <f t="shared" si="0"/>
        <v>8.0458333333333272</v>
      </c>
      <c r="AJ21" s="179">
        <f t="shared" si="0"/>
        <v>9.8325000000000031</v>
      </c>
      <c r="AK21" s="173">
        <f t="shared" si="0"/>
        <v>450</v>
      </c>
      <c r="AL21" s="173">
        <f t="shared" si="0"/>
        <v>581.66666666666697</v>
      </c>
      <c r="AM21" s="173">
        <f t="shared" si="0"/>
        <v>648.33333333333303</v>
      </c>
      <c r="AN21" s="173">
        <f t="shared" si="0"/>
        <v>653.33333333333303</v>
      </c>
      <c r="AO21" s="173">
        <f t="shared" si="0"/>
        <v>675</v>
      </c>
    </row>
    <row r="22" spans="1:41">
      <c r="A22" s="181">
        <v>6</v>
      </c>
      <c r="B22" s="178">
        <f t="shared" ref="B22:Q24" si="1">B5-B13</f>
        <v>4.6666666666666856E-2</v>
      </c>
      <c r="C22" s="178">
        <f t="shared" si="1"/>
        <v>3.8333333333333108E-2</v>
      </c>
      <c r="D22" s="178">
        <f t="shared" si="1"/>
        <v>-1.2500000000001066E-2</v>
      </c>
      <c r="E22" s="178">
        <f t="shared" si="1"/>
        <v>5.5000000000000604E-2</v>
      </c>
      <c r="F22" s="178">
        <f t="shared" si="1"/>
        <v>8.1666666666668775E-2</v>
      </c>
      <c r="G22" s="173">
        <f t="shared" si="1"/>
        <v>-213.94740091112138</v>
      </c>
      <c r="H22" s="173">
        <f t="shared" si="1"/>
        <v>-487.41854148803668</v>
      </c>
      <c r="I22" s="173">
        <f t="shared" si="1"/>
        <v>-424.90122932776092</v>
      </c>
      <c r="J22" s="173">
        <f t="shared" si="1"/>
        <v>-480.19726131021446</v>
      </c>
      <c r="K22" s="173">
        <f t="shared" si="1"/>
        <v>-274.93281358662341</v>
      </c>
      <c r="L22" s="173">
        <f t="shared" si="1"/>
        <v>1844.2380794212477</v>
      </c>
      <c r="M22" s="173">
        <f t="shared" si="1"/>
        <v>6138.3322698187776</v>
      </c>
      <c r="N22" s="173">
        <f t="shared" si="1"/>
        <v>10878.201635552241</v>
      </c>
      <c r="O22" s="173">
        <f t="shared" si="1"/>
        <v>8284.2451412963637</v>
      </c>
      <c r="P22" s="173">
        <f t="shared" si="1"/>
        <v>10436.519902782411</v>
      </c>
      <c r="Q22" s="179">
        <f t="shared" si="1"/>
        <v>-28.614108333333338</v>
      </c>
      <c r="R22" s="179">
        <f t="shared" ref="R22:AO22" si="2">R5-R13</f>
        <v>-27.646829166666667</v>
      </c>
      <c r="S22" s="179">
        <f t="shared" si="2"/>
        <v>-28.422783333333332</v>
      </c>
      <c r="T22" s="179">
        <f t="shared" si="2"/>
        <v>-29.721591666666672</v>
      </c>
      <c r="U22" s="179">
        <f t="shared" si="2"/>
        <v>-30.946550000000002</v>
      </c>
      <c r="V22" s="179">
        <f t="shared" si="2"/>
        <v>-1.5504166666666661</v>
      </c>
      <c r="W22" s="179">
        <f t="shared" si="2"/>
        <v>0.211666666666666</v>
      </c>
      <c r="X22" s="179">
        <f t="shared" si="2"/>
        <v>0.75124999999999886</v>
      </c>
      <c r="Y22" s="179">
        <f t="shared" si="2"/>
        <v>1.8545833333333341</v>
      </c>
      <c r="Z22" s="179">
        <f t="shared" si="2"/>
        <v>2.478749999999998</v>
      </c>
      <c r="AA22" s="179">
        <f t="shared" si="2"/>
        <v>3.7846159752547361</v>
      </c>
      <c r="AB22" s="179">
        <f t="shared" si="2"/>
        <v>0.3811796033478867</v>
      </c>
      <c r="AC22" s="179">
        <f t="shared" si="2"/>
        <v>4.7737895196506575</v>
      </c>
      <c r="AD22" s="179">
        <f t="shared" si="2"/>
        <v>5.2774886826783085</v>
      </c>
      <c r="AE22" s="179">
        <f t="shared" si="2"/>
        <v>8.8502599708879224</v>
      </c>
      <c r="AF22" s="179">
        <f t="shared" si="2"/>
        <v>33.966666666666669</v>
      </c>
      <c r="AG22" s="179">
        <f t="shared" si="2"/>
        <v>31.025000000000006</v>
      </c>
      <c r="AH22" s="179">
        <f t="shared" si="2"/>
        <v>55.283333333333331</v>
      </c>
      <c r="AI22" s="179">
        <f t="shared" si="2"/>
        <v>69.591666666666669</v>
      </c>
      <c r="AJ22" s="179">
        <f t="shared" si="2"/>
        <v>78.575000000000017</v>
      </c>
      <c r="AK22" s="173">
        <f>AK5-AK13</f>
        <v>0</v>
      </c>
      <c r="AL22" s="173">
        <f t="shared" si="2"/>
        <v>0</v>
      </c>
      <c r="AM22" s="173">
        <f t="shared" si="2"/>
        <v>0</v>
      </c>
      <c r="AN22" s="173">
        <f t="shared" si="2"/>
        <v>0</v>
      </c>
      <c r="AO22" s="173">
        <f t="shared" si="2"/>
        <v>0</v>
      </c>
    </row>
    <row r="23" spans="1:41">
      <c r="A23" s="181">
        <v>16</v>
      </c>
      <c r="B23" s="178">
        <f>B6-B14</f>
        <v>-0.11499999999999844</v>
      </c>
      <c r="C23" s="178">
        <f t="shared" si="1"/>
        <v>-9.666666666666579E-2</v>
      </c>
      <c r="D23" s="178">
        <f t="shared" si="1"/>
        <v>-0.13500000000000156</v>
      </c>
      <c r="E23" s="178">
        <f t="shared" si="1"/>
        <v>6.6666666666641561E-3</v>
      </c>
      <c r="F23" s="178">
        <f t="shared" si="1"/>
        <v>2.2500000000000853E-2</v>
      </c>
      <c r="G23" s="173">
        <f t="shared" si="1"/>
        <v>-22.360130202980841</v>
      </c>
      <c r="H23" s="173">
        <f t="shared" si="1"/>
        <v>-1531.3975062025661</v>
      </c>
      <c r="I23" s="173">
        <f t="shared" si="1"/>
        <v>-962.56322409215056</v>
      </c>
      <c r="J23" s="173">
        <f t="shared" si="1"/>
        <v>-889.38814213484056</v>
      </c>
      <c r="K23" s="173">
        <f t="shared" si="1"/>
        <v>-342.47563635759673</v>
      </c>
      <c r="L23" s="173">
        <f t="shared" si="1"/>
        <v>95.703451760068376</v>
      </c>
      <c r="M23" s="173">
        <f t="shared" si="1"/>
        <v>623.7142294615993</v>
      </c>
      <c r="N23" s="173">
        <f t="shared" si="1"/>
        <v>2663.9698711477163</v>
      </c>
      <c r="O23" s="173">
        <f t="shared" si="1"/>
        <v>2359.2832169079029</v>
      </c>
      <c r="P23" s="173">
        <f t="shared" si="1"/>
        <v>4022.3161707427535</v>
      </c>
      <c r="Q23" s="179">
        <f t="shared" si="1"/>
        <v>-24.431666666666672</v>
      </c>
      <c r="R23" s="179">
        <f t="shared" ref="R23:AO23" si="3">R6-R14</f>
        <v>-11.578749999999998</v>
      </c>
      <c r="S23" s="179">
        <f t="shared" si="3"/>
        <v>-14.519249999999996</v>
      </c>
      <c r="T23" s="179">
        <f t="shared" si="3"/>
        <v>-16.375833333333336</v>
      </c>
      <c r="U23" s="179">
        <f t="shared" si="3"/>
        <v>-19.817166666666665</v>
      </c>
      <c r="V23" s="179">
        <f t="shared" si="3"/>
        <v>1.5458333333333343</v>
      </c>
      <c r="W23" s="179">
        <f t="shared" si="3"/>
        <v>1.091666666666665</v>
      </c>
      <c r="X23" s="179">
        <f t="shared" si="3"/>
        <v>4.7266666666666701</v>
      </c>
      <c r="Y23" s="179">
        <f t="shared" si="3"/>
        <v>5.0041666666666629</v>
      </c>
      <c r="Z23" s="179">
        <f t="shared" si="3"/>
        <v>3.4891666666666694</v>
      </c>
      <c r="AA23" s="179">
        <f t="shared" si="3"/>
        <v>73.069166666666717</v>
      </c>
      <c r="AB23" s="179">
        <f t="shared" si="3"/>
        <v>54.870416666666642</v>
      </c>
      <c r="AC23" s="179">
        <f t="shared" si="3"/>
        <v>51.809249999999963</v>
      </c>
      <c r="AD23" s="179">
        <f t="shared" si="3"/>
        <v>77.771666666666647</v>
      </c>
      <c r="AE23" s="179">
        <f t="shared" si="3"/>
        <v>38.344666666666683</v>
      </c>
      <c r="AF23" s="173">
        <f t="shared" si="3"/>
        <v>856.33333333333348</v>
      </c>
      <c r="AG23" s="173">
        <f t="shared" si="3"/>
        <v>919.25</v>
      </c>
      <c r="AH23" s="173">
        <f t="shared" si="3"/>
        <v>514.33333333333348</v>
      </c>
      <c r="AI23" s="173">
        <f t="shared" si="3"/>
        <v>532.5</v>
      </c>
      <c r="AJ23" s="173">
        <f t="shared" si="3"/>
        <v>945.25</v>
      </c>
      <c r="AK23" s="173">
        <f t="shared" si="3"/>
        <v>0</v>
      </c>
      <c r="AL23" s="173">
        <f t="shared" si="3"/>
        <v>0</v>
      </c>
      <c r="AM23" s="173">
        <f t="shared" si="3"/>
        <v>0</v>
      </c>
      <c r="AN23" s="173">
        <f t="shared" si="3"/>
        <v>0</v>
      </c>
      <c r="AO23" s="173">
        <f t="shared" si="3"/>
        <v>0</v>
      </c>
    </row>
    <row r="24" spans="1:41">
      <c r="A24" s="181">
        <v>20</v>
      </c>
      <c r="B24" s="178">
        <f t="shared" si="1"/>
        <v>-0.24000000000000021</v>
      </c>
      <c r="C24" s="178">
        <f t="shared" si="1"/>
        <v>-8.5833333333336981E-2</v>
      </c>
      <c r="D24" s="178">
        <f t="shared" si="1"/>
        <v>-0.2091666666666665</v>
      </c>
      <c r="E24" s="178">
        <f t="shared" si="1"/>
        <v>-0.22499999999999964</v>
      </c>
      <c r="F24" s="178">
        <f t="shared" si="1"/>
        <v>-0.10166666666666835</v>
      </c>
      <c r="G24" s="178">
        <f t="shared" si="1"/>
        <v>0.17636865192042714</v>
      </c>
      <c r="H24" s="173">
        <f t="shared" si="1"/>
        <v>-4.927925011706094</v>
      </c>
      <c r="I24" s="173">
        <f t="shared" si="1"/>
        <v>-4.7628214989447342</v>
      </c>
      <c r="J24" s="173">
        <f t="shared" si="1"/>
        <v>-3.7019320219479837</v>
      </c>
      <c r="K24" s="173">
        <f t="shared" si="1"/>
        <v>-44.972176970597147</v>
      </c>
      <c r="L24" s="173">
        <f t="shared" si="1"/>
        <v>67.814582059574619</v>
      </c>
      <c r="M24" s="173">
        <f t="shared" si="1"/>
        <v>108.75743576392441</v>
      </c>
      <c r="N24" s="173">
        <f t="shared" si="1"/>
        <v>154.26696781287714</v>
      </c>
      <c r="O24" s="173">
        <f t="shared" si="1"/>
        <v>107.18813880273485</v>
      </c>
      <c r="P24" s="173">
        <f t="shared" si="1"/>
        <v>312.72433127908539</v>
      </c>
      <c r="Q24" s="179">
        <f t="shared" si="1"/>
        <v>-30.541666666666668</v>
      </c>
      <c r="R24" s="179">
        <f t="shared" ref="R24:AO24" si="4">R7-R15</f>
        <v>-27.819166666666668</v>
      </c>
      <c r="S24" s="179">
        <f t="shared" si="4"/>
        <v>-25.953333333333333</v>
      </c>
      <c r="T24" s="179">
        <f t="shared" si="4"/>
        <v>-24.445833333333333</v>
      </c>
      <c r="U24" s="179">
        <f t="shared" si="4"/>
        <v>-20.811000000000003</v>
      </c>
      <c r="V24" s="179">
        <f t="shared" si="4"/>
        <v>4.6991666666666703</v>
      </c>
      <c r="W24" s="179">
        <f t="shared" si="4"/>
        <v>4.7025000000000006</v>
      </c>
      <c r="X24" s="179">
        <f t="shared" si="4"/>
        <v>5.2983333333333427</v>
      </c>
      <c r="Y24" s="179">
        <f t="shared" si="4"/>
        <v>4.8858333333333341</v>
      </c>
      <c r="Z24" s="179">
        <f t="shared" si="4"/>
        <v>5.7775000000000034</v>
      </c>
      <c r="AA24" s="179">
        <f t="shared" si="4"/>
        <v>14.05916666666667</v>
      </c>
      <c r="AB24" s="179">
        <f t="shared" si="4"/>
        <v>94.983333333333348</v>
      </c>
      <c r="AC24" s="179">
        <f t="shared" si="4"/>
        <v>73.596666666666636</v>
      </c>
      <c r="AD24" s="179">
        <f t="shared" si="4"/>
        <v>4.7516666666666083</v>
      </c>
      <c r="AE24" s="179">
        <f t="shared" si="4"/>
        <v>51.775166666666621</v>
      </c>
      <c r="AF24" s="173">
        <f t="shared" si="4"/>
        <v>341.5</v>
      </c>
      <c r="AG24" s="173">
        <f t="shared" si="4"/>
        <v>1336</v>
      </c>
      <c r="AH24" s="173">
        <f t="shared" si="4"/>
        <v>957.75</v>
      </c>
      <c r="AI24" s="173">
        <f t="shared" si="4"/>
        <v>473.16666666666697</v>
      </c>
      <c r="AJ24" s="173">
        <f t="shared" si="4"/>
        <v>1358.916666666667</v>
      </c>
      <c r="AK24" s="173">
        <f t="shared" si="4"/>
        <v>0</v>
      </c>
      <c r="AL24" s="173">
        <f t="shared" si="4"/>
        <v>0</v>
      </c>
      <c r="AM24" s="173">
        <f t="shared" si="4"/>
        <v>0</v>
      </c>
      <c r="AN24" s="173">
        <f t="shared" si="4"/>
        <v>0</v>
      </c>
      <c r="AO24" s="173">
        <f t="shared" si="4"/>
        <v>0</v>
      </c>
    </row>
    <row r="27" spans="1:41">
      <c r="A27" s="175" t="s">
        <v>159</v>
      </c>
      <c r="B27" s="177" t="s">
        <v>162</v>
      </c>
    </row>
    <row r="28" spans="1:41" ht="38.25">
      <c r="A28" s="180"/>
      <c r="B28" s="180" t="s">
        <v>143</v>
      </c>
      <c r="C28" s="180"/>
      <c r="D28" s="180"/>
      <c r="E28" s="180"/>
      <c r="F28" s="180"/>
      <c r="G28" s="180" t="s">
        <v>151</v>
      </c>
      <c r="H28" s="180"/>
      <c r="I28" s="180"/>
      <c r="J28" s="180"/>
      <c r="K28" s="180"/>
      <c r="L28" s="180" t="s">
        <v>152</v>
      </c>
      <c r="M28" s="180"/>
      <c r="N28" s="180"/>
      <c r="O28" s="180"/>
      <c r="P28" s="180"/>
      <c r="Q28" s="180" t="s">
        <v>153</v>
      </c>
      <c r="R28" s="180"/>
      <c r="S28" s="180"/>
      <c r="T28" s="180"/>
      <c r="U28" s="180"/>
      <c r="V28" s="180" t="s">
        <v>154</v>
      </c>
      <c r="W28" s="180"/>
      <c r="X28" s="180"/>
      <c r="Y28" s="180"/>
      <c r="Z28" s="180"/>
      <c r="AA28" s="180" t="s">
        <v>155</v>
      </c>
      <c r="AB28" s="180"/>
      <c r="AC28" s="180"/>
      <c r="AD28" s="180"/>
      <c r="AE28" s="180"/>
      <c r="AF28" s="180" t="s">
        <v>156</v>
      </c>
      <c r="AG28" s="180"/>
      <c r="AH28" s="180"/>
      <c r="AI28" s="180"/>
      <c r="AJ28" s="180"/>
      <c r="AK28" s="180" t="s">
        <v>144</v>
      </c>
      <c r="AL28" s="180"/>
      <c r="AM28" s="180"/>
      <c r="AN28" s="180"/>
      <c r="AO28" s="180"/>
    </row>
    <row r="29" spans="1:41">
      <c r="B29" s="181">
        <v>16</v>
      </c>
      <c r="C29" s="181">
        <v>24</v>
      </c>
      <c r="D29" s="181">
        <v>32</v>
      </c>
      <c r="E29" s="181">
        <v>40</v>
      </c>
      <c r="F29" s="181">
        <v>48</v>
      </c>
      <c r="G29" s="181">
        <v>16</v>
      </c>
      <c r="H29" s="181">
        <v>24</v>
      </c>
      <c r="I29" s="181">
        <v>32</v>
      </c>
      <c r="J29" s="181">
        <v>40</v>
      </c>
      <c r="K29" s="181">
        <v>48</v>
      </c>
      <c r="L29" s="181">
        <v>16</v>
      </c>
      <c r="M29" s="181">
        <v>24</v>
      </c>
      <c r="N29" s="181">
        <v>32</v>
      </c>
      <c r="O29" s="181">
        <v>40</v>
      </c>
      <c r="P29" s="181">
        <v>48</v>
      </c>
      <c r="Q29" s="181">
        <v>16</v>
      </c>
      <c r="R29" s="181">
        <v>24</v>
      </c>
      <c r="S29" s="181">
        <v>32</v>
      </c>
      <c r="T29" s="181">
        <v>40</v>
      </c>
      <c r="U29" s="181">
        <v>48</v>
      </c>
      <c r="V29" s="181">
        <v>16</v>
      </c>
      <c r="W29" s="181">
        <v>24</v>
      </c>
      <c r="X29" s="181">
        <v>32</v>
      </c>
      <c r="Y29" s="181">
        <v>40</v>
      </c>
      <c r="Z29" s="181">
        <v>48</v>
      </c>
      <c r="AA29" s="181">
        <v>16</v>
      </c>
      <c r="AB29" s="181">
        <v>24</v>
      </c>
      <c r="AC29" s="181">
        <v>32</v>
      </c>
      <c r="AD29" s="181">
        <v>40</v>
      </c>
      <c r="AE29" s="181">
        <v>48</v>
      </c>
      <c r="AF29" s="181">
        <v>16</v>
      </c>
      <c r="AG29" s="181">
        <v>24</v>
      </c>
      <c r="AH29" s="181">
        <v>32</v>
      </c>
      <c r="AI29" s="181">
        <v>40</v>
      </c>
      <c r="AJ29" s="181">
        <v>48</v>
      </c>
      <c r="AK29" s="181">
        <v>16</v>
      </c>
      <c r="AL29" s="181">
        <v>24</v>
      </c>
      <c r="AM29" s="181">
        <v>32</v>
      </c>
      <c r="AN29" s="181">
        <v>40</v>
      </c>
      <c r="AO29" s="181">
        <v>48</v>
      </c>
    </row>
    <row r="30" spans="1:41">
      <c r="A30" s="181">
        <v>0</v>
      </c>
      <c r="B30" s="178">
        <f>B12-B4</f>
        <v>-2.6666666666665506E-2</v>
      </c>
      <c r="C30" s="178">
        <f t="shared" ref="C30:AO32" si="5">C12-C4</f>
        <v>-8.4166666666666501E-2</v>
      </c>
      <c r="D30" s="178">
        <f t="shared" si="5"/>
        <v>3.3333333333334103E-2</v>
      </c>
      <c r="E30" s="178">
        <f t="shared" si="5"/>
        <v>7.083333333333286E-2</v>
      </c>
      <c r="F30" s="178">
        <f t="shared" si="5"/>
        <v>8.3333333333328596E-3</v>
      </c>
      <c r="G30" s="178">
        <f t="shared" si="5"/>
        <v>-79.564616130567146</v>
      </c>
      <c r="H30" s="182">
        <f t="shared" si="5"/>
        <v>-230.14560230210799</v>
      </c>
      <c r="I30" s="179">
        <f t="shared" si="5"/>
        <v>-319.54879661432454</v>
      </c>
      <c r="J30" s="179">
        <f t="shared" si="5"/>
        <v>-440.36580146369886</v>
      </c>
      <c r="K30" s="179">
        <f t="shared" si="5"/>
        <v>-576.96885687215399</v>
      </c>
      <c r="L30" s="173">
        <f t="shared" si="5"/>
        <v>-1010.2667585275892</v>
      </c>
      <c r="M30" s="173">
        <f t="shared" si="5"/>
        <v>-3118.1547476751493</v>
      </c>
      <c r="N30" s="173">
        <f t="shared" si="5"/>
        <v>-5619.6592146141757</v>
      </c>
      <c r="O30" s="173">
        <f t="shared" si="5"/>
        <v>-3806.0693921566649</v>
      </c>
      <c r="P30" s="173">
        <f t="shared" si="5"/>
        <v>-4139.2928391300111</v>
      </c>
      <c r="Q30" s="179">
        <f t="shared" si="5"/>
        <v>33.985833333333332</v>
      </c>
      <c r="R30" s="179">
        <f t="shared" si="5"/>
        <v>33.502166666666668</v>
      </c>
      <c r="S30" s="179">
        <f t="shared" si="5"/>
        <v>33.599208333333337</v>
      </c>
      <c r="T30" s="179">
        <f t="shared" si="5"/>
        <v>34.164000000000001</v>
      </c>
      <c r="U30" s="179">
        <f t="shared" si="5"/>
        <v>33.952738333333336</v>
      </c>
      <c r="V30" s="179">
        <f t="shared" si="5"/>
        <v>0.21354166666666652</v>
      </c>
      <c r="W30" s="179">
        <f t="shared" si="5"/>
        <v>-0.16162499999999991</v>
      </c>
      <c r="X30" s="179">
        <f t="shared" si="5"/>
        <v>3.5666666666666735E-2</v>
      </c>
      <c r="Y30" s="179">
        <f t="shared" si="5"/>
        <v>-0.10383333333333367</v>
      </c>
      <c r="Z30" s="179">
        <f t="shared" si="5"/>
        <v>-0.74799999999999933</v>
      </c>
      <c r="AA30" s="179">
        <f t="shared" si="5"/>
        <v>-0.15229166666666449</v>
      </c>
      <c r="AB30" s="179">
        <f t="shared" si="5"/>
        <v>-0.95845833333333452</v>
      </c>
      <c r="AC30" s="179">
        <f t="shared" si="5"/>
        <v>0.42929166666666596</v>
      </c>
      <c r="AD30" s="179">
        <f t="shared" si="5"/>
        <v>-2.8518333333333317</v>
      </c>
      <c r="AE30" s="179">
        <f t="shared" si="5"/>
        <v>-0.29848833333333058</v>
      </c>
      <c r="AF30" s="179">
        <f t="shared" si="5"/>
        <v>5.2183333333333408</v>
      </c>
      <c r="AG30" s="179">
        <f t="shared" si="5"/>
        <v>2.9174999999999969</v>
      </c>
      <c r="AH30" s="179">
        <f t="shared" si="5"/>
        <v>0.44916666666666316</v>
      </c>
      <c r="AI30" s="179">
        <f t="shared" si="5"/>
        <v>-8.0458333333333272</v>
      </c>
      <c r="AJ30" s="179">
        <f t="shared" si="5"/>
        <v>-9.8325000000000031</v>
      </c>
      <c r="AK30" s="179">
        <f t="shared" si="5"/>
        <v>-450</v>
      </c>
      <c r="AL30" s="179">
        <f t="shared" si="5"/>
        <v>-581.66666666666697</v>
      </c>
      <c r="AM30" s="179">
        <f t="shared" si="5"/>
        <v>-648.33333333333303</v>
      </c>
      <c r="AN30" s="179">
        <f t="shared" si="5"/>
        <v>-653.33333333333303</v>
      </c>
      <c r="AO30" s="179">
        <f t="shared" si="5"/>
        <v>-675</v>
      </c>
    </row>
    <row r="31" spans="1:41">
      <c r="A31" s="181">
        <v>6</v>
      </c>
      <c r="B31" s="178">
        <f t="shared" ref="B31:Q32" si="6">B13-B5</f>
        <v>-4.6666666666666856E-2</v>
      </c>
      <c r="C31" s="178">
        <f t="shared" si="6"/>
        <v>-3.8333333333333108E-2</v>
      </c>
      <c r="D31" s="178">
        <f t="shared" si="6"/>
        <v>1.2500000000001066E-2</v>
      </c>
      <c r="E31" s="178">
        <f t="shared" si="6"/>
        <v>-5.5000000000000604E-2</v>
      </c>
      <c r="F31" s="178">
        <f t="shared" si="6"/>
        <v>-8.1666666666668775E-2</v>
      </c>
      <c r="G31" s="178">
        <f t="shared" si="6"/>
        <v>213.94740091112138</v>
      </c>
      <c r="H31" s="182">
        <f t="shared" si="6"/>
        <v>487.41854148803668</v>
      </c>
      <c r="I31" s="179">
        <f t="shared" si="6"/>
        <v>424.90122932776092</v>
      </c>
      <c r="J31" s="179">
        <f t="shared" si="6"/>
        <v>480.19726131021446</v>
      </c>
      <c r="K31" s="179">
        <f t="shared" si="6"/>
        <v>274.93281358662341</v>
      </c>
      <c r="L31" s="173">
        <f t="shared" si="6"/>
        <v>-1844.2380794212477</v>
      </c>
      <c r="M31" s="173">
        <f t="shared" si="6"/>
        <v>-6138.3322698187776</v>
      </c>
      <c r="N31" s="173">
        <f t="shared" si="6"/>
        <v>-10878.201635552241</v>
      </c>
      <c r="O31" s="173">
        <f t="shared" si="6"/>
        <v>-8284.2451412963637</v>
      </c>
      <c r="P31" s="173">
        <f t="shared" si="6"/>
        <v>-10436.519902782411</v>
      </c>
      <c r="Q31" s="179">
        <f t="shared" si="6"/>
        <v>28.614108333333338</v>
      </c>
      <c r="R31" s="179">
        <f t="shared" si="5"/>
        <v>27.646829166666667</v>
      </c>
      <c r="S31" s="179">
        <f t="shared" si="5"/>
        <v>28.422783333333332</v>
      </c>
      <c r="T31" s="179">
        <f t="shared" si="5"/>
        <v>29.721591666666672</v>
      </c>
      <c r="U31" s="179">
        <f t="shared" si="5"/>
        <v>30.946550000000002</v>
      </c>
      <c r="V31" s="179">
        <f t="shared" si="5"/>
        <v>1.5504166666666661</v>
      </c>
      <c r="W31" s="179">
        <f t="shared" si="5"/>
        <v>-0.211666666666666</v>
      </c>
      <c r="X31" s="179">
        <f t="shared" si="5"/>
        <v>-0.75124999999999886</v>
      </c>
      <c r="Y31" s="179">
        <f t="shared" si="5"/>
        <v>-1.8545833333333341</v>
      </c>
      <c r="Z31" s="179">
        <f t="shared" si="5"/>
        <v>-2.478749999999998</v>
      </c>
      <c r="AA31" s="179">
        <f t="shared" si="5"/>
        <v>-3.7846159752547361</v>
      </c>
      <c r="AB31" s="179">
        <f t="shared" si="5"/>
        <v>-0.3811796033478867</v>
      </c>
      <c r="AC31" s="179">
        <f t="shared" si="5"/>
        <v>-4.7737895196506575</v>
      </c>
      <c r="AD31" s="179">
        <f t="shared" si="5"/>
        <v>-5.2774886826783085</v>
      </c>
      <c r="AE31" s="179">
        <f t="shared" si="5"/>
        <v>-8.8502599708879224</v>
      </c>
      <c r="AF31" s="179">
        <f t="shared" si="5"/>
        <v>-33.966666666666669</v>
      </c>
      <c r="AG31" s="179">
        <f t="shared" si="5"/>
        <v>-31.025000000000006</v>
      </c>
      <c r="AH31" s="179">
        <f t="shared" si="5"/>
        <v>-55.283333333333331</v>
      </c>
      <c r="AI31" s="179">
        <f t="shared" si="5"/>
        <v>-69.591666666666669</v>
      </c>
      <c r="AJ31" s="179">
        <f t="shared" si="5"/>
        <v>-78.575000000000017</v>
      </c>
      <c r="AK31" s="179">
        <f t="shared" si="5"/>
        <v>0</v>
      </c>
      <c r="AL31" s="179">
        <f t="shared" si="5"/>
        <v>0</v>
      </c>
      <c r="AM31" s="179">
        <f t="shared" si="5"/>
        <v>0</v>
      </c>
      <c r="AN31" s="179">
        <f t="shared" si="5"/>
        <v>0</v>
      </c>
      <c r="AO31" s="179">
        <f t="shared" si="5"/>
        <v>0</v>
      </c>
    </row>
    <row r="32" spans="1:41">
      <c r="A32" s="181">
        <v>16</v>
      </c>
      <c r="B32" s="178">
        <f t="shared" si="6"/>
        <v>0.11499999999999844</v>
      </c>
      <c r="C32" s="178">
        <f t="shared" si="5"/>
        <v>9.666666666666579E-2</v>
      </c>
      <c r="D32" s="178">
        <f t="shared" si="5"/>
        <v>0.13500000000000156</v>
      </c>
      <c r="E32" s="178">
        <f t="shared" si="5"/>
        <v>-6.6666666666641561E-3</v>
      </c>
      <c r="F32" s="178">
        <f t="shared" si="5"/>
        <v>-2.2500000000000853E-2</v>
      </c>
      <c r="G32" s="178">
        <f t="shared" si="5"/>
        <v>22.360130202980841</v>
      </c>
      <c r="H32" s="182">
        <f t="shared" si="5"/>
        <v>1531.3975062025661</v>
      </c>
      <c r="I32" s="179">
        <f t="shared" si="5"/>
        <v>962.56322409215056</v>
      </c>
      <c r="J32" s="179">
        <f t="shared" si="5"/>
        <v>889.38814213484056</v>
      </c>
      <c r="K32" s="179">
        <f t="shared" si="5"/>
        <v>342.47563635759673</v>
      </c>
      <c r="L32" s="173">
        <f t="shared" si="5"/>
        <v>-95.703451760068376</v>
      </c>
      <c r="M32" s="173">
        <f t="shared" si="5"/>
        <v>-623.7142294615993</v>
      </c>
      <c r="N32" s="173">
        <f t="shared" si="5"/>
        <v>-2663.9698711477163</v>
      </c>
      <c r="O32" s="173">
        <f t="shared" si="5"/>
        <v>-2359.2832169079029</v>
      </c>
      <c r="P32" s="173">
        <f t="shared" si="5"/>
        <v>-4022.3161707427535</v>
      </c>
      <c r="Q32" s="179">
        <f t="shared" si="5"/>
        <v>24.431666666666672</v>
      </c>
      <c r="R32" s="179">
        <f t="shared" si="5"/>
        <v>11.578749999999998</v>
      </c>
      <c r="S32" s="179">
        <f t="shared" si="5"/>
        <v>14.519249999999996</v>
      </c>
      <c r="T32" s="179">
        <f t="shared" si="5"/>
        <v>16.375833333333336</v>
      </c>
      <c r="U32" s="179">
        <f t="shared" si="5"/>
        <v>19.817166666666665</v>
      </c>
      <c r="V32" s="179">
        <f t="shared" si="5"/>
        <v>-1.5458333333333343</v>
      </c>
      <c r="W32" s="179">
        <f t="shared" si="5"/>
        <v>-1.091666666666665</v>
      </c>
      <c r="X32" s="179">
        <f t="shared" si="5"/>
        <v>-4.7266666666666701</v>
      </c>
      <c r="Y32" s="179">
        <f t="shared" si="5"/>
        <v>-5.0041666666666629</v>
      </c>
      <c r="Z32" s="179">
        <f t="shared" si="5"/>
        <v>-3.4891666666666694</v>
      </c>
      <c r="AA32" s="179">
        <f t="shared" si="5"/>
        <v>-73.069166666666717</v>
      </c>
      <c r="AB32" s="179">
        <f t="shared" si="5"/>
        <v>-54.870416666666642</v>
      </c>
      <c r="AC32" s="179">
        <f t="shared" si="5"/>
        <v>-51.809249999999963</v>
      </c>
      <c r="AD32" s="179">
        <f t="shared" si="5"/>
        <v>-77.771666666666647</v>
      </c>
      <c r="AE32" s="179">
        <f t="shared" si="5"/>
        <v>-38.344666666666683</v>
      </c>
      <c r="AF32" s="179">
        <f t="shared" si="5"/>
        <v>-856.33333333333348</v>
      </c>
      <c r="AG32" s="179">
        <f t="shared" si="5"/>
        <v>-919.25</v>
      </c>
      <c r="AH32" s="179">
        <f t="shared" si="5"/>
        <v>-514.33333333333348</v>
      </c>
      <c r="AI32" s="179">
        <f t="shared" si="5"/>
        <v>-532.5</v>
      </c>
      <c r="AJ32" s="179">
        <f t="shared" si="5"/>
        <v>-945.25</v>
      </c>
      <c r="AK32" s="179">
        <f t="shared" si="5"/>
        <v>0</v>
      </c>
      <c r="AL32" s="179">
        <f t="shared" si="5"/>
        <v>0</v>
      </c>
      <c r="AM32" s="179">
        <f t="shared" si="5"/>
        <v>0</v>
      </c>
      <c r="AN32" s="179">
        <f t="shared" si="5"/>
        <v>0</v>
      </c>
      <c r="AO32" s="179">
        <f t="shared" si="5"/>
        <v>0</v>
      </c>
    </row>
    <row r="33" spans="1:41">
      <c r="A33" s="181">
        <v>20</v>
      </c>
      <c r="B33" s="178">
        <f>B15-B7</f>
        <v>0.24000000000000021</v>
      </c>
      <c r="C33" s="178">
        <f t="shared" ref="C33:AO33" si="7">C15-C7</f>
        <v>8.5833333333336981E-2</v>
      </c>
      <c r="D33" s="178">
        <f t="shared" si="7"/>
        <v>0.2091666666666665</v>
      </c>
      <c r="E33" s="178">
        <f t="shared" si="7"/>
        <v>0.22499999999999964</v>
      </c>
      <c r="F33" s="178">
        <f t="shared" si="7"/>
        <v>0.10166666666666835</v>
      </c>
      <c r="G33" s="178">
        <f t="shared" si="7"/>
        <v>-0.17636865192042714</v>
      </c>
      <c r="H33" s="182">
        <f t="shared" si="7"/>
        <v>4.927925011706094</v>
      </c>
      <c r="I33" s="179">
        <f t="shared" si="7"/>
        <v>4.7628214989447342</v>
      </c>
      <c r="J33" s="179">
        <f t="shared" si="7"/>
        <v>3.7019320219479837</v>
      </c>
      <c r="K33" s="179">
        <f t="shared" si="7"/>
        <v>44.972176970597147</v>
      </c>
      <c r="L33" s="173">
        <f t="shared" si="7"/>
        <v>-67.814582059574619</v>
      </c>
      <c r="M33" s="173">
        <f t="shared" si="7"/>
        <v>-108.75743576392441</v>
      </c>
      <c r="N33" s="173">
        <f t="shared" si="7"/>
        <v>-154.26696781287714</v>
      </c>
      <c r="O33" s="173">
        <f t="shared" si="7"/>
        <v>-107.18813880273485</v>
      </c>
      <c r="P33" s="173">
        <f t="shared" si="7"/>
        <v>-312.72433127908539</v>
      </c>
      <c r="Q33" s="179">
        <f t="shared" si="7"/>
        <v>30.541666666666668</v>
      </c>
      <c r="R33" s="179">
        <f t="shared" si="7"/>
        <v>27.819166666666668</v>
      </c>
      <c r="S33" s="179">
        <f t="shared" si="7"/>
        <v>25.953333333333333</v>
      </c>
      <c r="T33" s="179">
        <f t="shared" si="7"/>
        <v>24.445833333333333</v>
      </c>
      <c r="U33" s="179">
        <f t="shared" si="7"/>
        <v>20.811000000000003</v>
      </c>
      <c r="V33" s="179">
        <f t="shared" si="7"/>
        <v>-4.6991666666666703</v>
      </c>
      <c r="W33" s="179">
        <f t="shared" si="7"/>
        <v>-4.7025000000000006</v>
      </c>
      <c r="X33" s="179">
        <f t="shared" si="7"/>
        <v>-5.2983333333333427</v>
      </c>
      <c r="Y33" s="179">
        <f t="shared" si="7"/>
        <v>-4.8858333333333341</v>
      </c>
      <c r="Z33" s="179">
        <f t="shared" si="7"/>
        <v>-5.7775000000000034</v>
      </c>
      <c r="AA33" s="179">
        <f t="shared" si="7"/>
        <v>-14.05916666666667</v>
      </c>
      <c r="AB33" s="179">
        <f t="shared" si="7"/>
        <v>-94.983333333333348</v>
      </c>
      <c r="AC33" s="179">
        <f t="shared" si="7"/>
        <v>-73.596666666666636</v>
      </c>
      <c r="AD33" s="179">
        <f t="shared" si="7"/>
        <v>-4.7516666666666083</v>
      </c>
      <c r="AE33" s="179">
        <f t="shared" si="7"/>
        <v>-51.775166666666621</v>
      </c>
      <c r="AF33" s="179">
        <f t="shared" si="7"/>
        <v>-341.5</v>
      </c>
      <c r="AG33" s="179">
        <f t="shared" si="7"/>
        <v>-1336</v>
      </c>
      <c r="AH33" s="179">
        <f t="shared" si="7"/>
        <v>-957.75</v>
      </c>
      <c r="AI33" s="179">
        <f t="shared" si="7"/>
        <v>-473.16666666666697</v>
      </c>
      <c r="AJ33" s="179">
        <f t="shared" si="7"/>
        <v>-1358.916666666667</v>
      </c>
      <c r="AK33" s="179">
        <f t="shared" si="7"/>
        <v>0</v>
      </c>
      <c r="AL33" s="179">
        <f t="shared" si="7"/>
        <v>0</v>
      </c>
      <c r="AM33" s="179">
        <f t="shared" si="7"/>
        <v>0</v>
      </c>
      <c r="AN33" s="179">
        <f t="shared" si="7"/>
        <v>0</v>
      </c>
      <c r="AO33" s="179">
        <f t="shared" si="7"/>
        <v>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42"/>
  <sheetViews>
    <sheetView workbookViewId="0">
      <pane xSplit="1" topLeftCell="B1" activePane="topRight" state="frozen"/>
      <selection pane="topRight" activeCell="R13" sqref="R13:W67"/>
    </sheetView>
  </sheetViews>
  <sheetFormatPr defaultRowHeight="12.75"/>
  <cols>
    <col min="1" max="1" width="4" style="3" bestFit="1" customWidth="1"/>
    <col min="2" max="2" width="9.85546875" style="3" bestFit="1" customWidth="1"/>
    <col min="3" max="3" width="4" style="3" bestFit="1" customWidth="1"/>
    <col min="4" max="4" width="4.85546875" style="3" bestFit="1" customWidth="1"/>
    <col min="5" max="5" width="8.85546875" style="3" bestFit="1" customWidth="1"/>
    <col min="6" max="6" width="10.85546875" style="3" bestFit="1" customWidth="1"/>
    <col min="7" max="7" width="5.42578125" style="3" bestFit="1" customWidth="1"/>
    <col min="8" max="8" width="14" style="3" bestFit="1" customWidth="1"/>
    <col min="9" max="9" width="7.42578125" style="108" bestFit="1" customWidth="1"/>
    <col min="10" max="10" width="7.42578125" style="3" customWidth="1"/>
    <col min="11" max="11" width="10.85546875" style="3" bestFit="1" customWidth="1"/>
    <col min="12" max="12" width="10.42578125" style="3" bestFit="1" customWidth="1"/>
    <col min="13" max="15" width="5.7109375" style="3" bestFit="1" customWidth="1"/>
    <col min="16" max="16" width="6.42578125" style="3" bestFit="1" customWidth="1"/>
    <col min="17" max="17" width="9.140625" style="3"/>
    <col min="18" max="18" width="12" style="3" customWidth="1"/>
    <col min="19" max="19" width="9.28515625" style="3" bestFit="1" customWidth="1"/>
    <col min="20" max="20" width="6.7109375" style="3" customWidth="1"/>
    <col min="21" max="21" width="8.28515625" style="3" customWidth="1"/>
    <col min="22" max="22" width="8" style="3" customWidth="1"/>
    <col min="23" max="23" width="7" style="3" customWidth="1"/>
    <col min="24" max="24" width="7.140625" style="3" bestFit="1" customWidth="1"/>
    <col min="25" max="28" width="5.42578125" style="3" customWidth="1"/>
    <col min="29" max="29" width="7.140625" style="3" bestFit="1" customWidth="1"/>
    <col min="30" max="30" width="6.42578125" style="3" bestFit="1" customWidth="1"/>
    <col min="31" max="31" width="7.42578125" style="3" bestFit="1" customWidth="1"/>
    <col min="32" max="32" width="6.42578125" style="3" bestFit="1" customWidth="1"/>
    <col min="33" max="33" width="7.42578125" style="3" bestFit="1" customWidth="1"/>
    <col min="34" max="34" width="5.140625" style="3" customWidth="1"/>
    <col min="35" max="37" width="4.42578125" style="3" bestFit="1" customWidth="1"/>
    <col min="38" max="38" width="3.42578125" style="3" customWidth="1"/>
    <col min="39" max="43" width="4.42578125" style="3" customWidth="1"/>
    <col min="44" max="48" width="5.42578125" style="3" customWidth="1"/>
    <col min="49" max="53" width="6.42578125" style="3" customWidth="1"/>
    <col min="54" max="58" width="4.42578125" style="3" customWidth="1"/>
    <col min="59" max="66" width="6" style="3" customWidth="1"/>
    <col min="67" max="67" width="5" style="3" customWidth="1"/>
    <col min="68" max="68" width="6" style="3" customWidth="1"/>
    <col min="69" max="69" width="5" style="3" customWidth="1"/>
    <col min="70" max="72" width="6" style="3" customWidth="1"/>
    <col min="73" max="73" width="5" style="3" customWidth="1"/>
    <col min="74" max="77" width="6" style="3" customWidth="1"/>
    <col min="78" max="78" width="5" style="3" customWidth="1"/>
    <col min="79" max="92" width="6" style="3" customWidth="1"/>
    <col min="93" max="93" width="5" style="3" customWidth="1"/>
    <col min="94" max="102" width="6" style="3" customWidth="1"/>
    <col min="103" max="103" width="5" style="3" customWidth="1"/>
    <col min="104" max="106" width="6" style="3" customWidth="1"/>
    <col min="107" max="107" width="5" style="3" customWidth="1"/>
    <col min="108" max="117" width="6" style="3" customWidth="1"/>
    <col min="118" max="118" width="5" style="3" customWidth="1"/>
    <col min="119" max="122" width="6" style="3" customWidth="1"/>
    <col min="123" max="123" width="5" style="3" customWidth="1"/>
    <col min="124" max="126" width="6" style="3" customWidth="1"/>
    <col min="127" max="127" width="5" style="3" customWidth="1"/>
    <col min="128" max="130" width="6" style="3" customWidth="1"/>
    <col min="131" max="131" width="5" style="3" customWidth="1"/>
    <col min="132" max="136" width="6" style="3" customWidth="1"/>
    <col min="137" max="137" width="5" style="3" customWidth="1"/>
    <col min="138" max="138" width="4" style="3" customWidth="1"/>
    <col min="139" max="148" width="6" style="3" customWidth="1"/>
    <col min="149" max="157" width="7" style="3" customWidth="1"/>
    <col min="158" max="158" width="6" style="3" customWidth="1"/>
    <col min="159" max="165" width="7" style="3" customWidth="1"/>
    <col min="166" max="166" width="6" style="3" customWidth="1"/>
    <col min="167" max="176" width="7" style="3" customWidth="1"/>
    <col min="177" max="180" width="8" style="3" customWidth="1"/>
    <col min="181" max="181" width="7" style="3" customWidth="1"/>
    <col min="182" max="184" width="8" style="3" customWidth="1"/>
    <col min="185" max="185" width="7" style="3" customWidth="1"/>
    <col min="186" max="202" width="8" style="3" customWidth="1"/>
    <col min="203" max="203" width="7" style="3" customWidth="1"/>
    <col min="204" max="204" width="8" style="3" customWidth="1"/>
    <col min="205" max="205" width="7.28515625" style="3" customWidth="1"/>
    <col min="206" max="206" width="11.28515625" style="3" bestFit="1" customWidth="1"/>
    <col min="207" max="16384" width="9.140625" style="3"/>
  </cols>
  <sheetData>
    <row r="1" spans="1:58" ht="25.5">
      <c r="S1" s="165" t="s">
        <v>134</v>
      </c>
    </row>
    <row r="2" spans="1:58" ht="28.5">
      <c r="A2" s="9" t="s">
        <v>7</v>
      </c>
      <c r="B2" s="10" t="s">
        <v>8</v>
      </c>
      <c r="C2" s="10" t="s">
        <v>9</v>
      </c>
      <c r="D2" s="10" t="s">
        <v>27</v>
      </c>
      <c r="E2" s="10" t="s">
        <v>28</v>
      </c>
      <c r="F2" s="10" t="s">
        <v>10</v>
      </c>
      <c r="G2" s="10" t="s">
        <v>11</v>
      </c>
      <c r="H2" s="12" t="s">
        <v>15</v>
      </c>
      <c r="I2" s="10" t="s">
        <v>16</v>
      </c>
      <c r="J2" s="10" t="s">
        <v>160</v>
      </c>
      <c r="K2" s="13" t="s">
        <v>33</v>
      </c>
      <c r="L2" s="13" t="s">
        <v>34</v>
      </c>
      <c r="M2" s="10" t="s">
        <v>36</v>
      </c>
      <c r="N2" s="10" t="s">
        <v>35</v>
      </c>
      <c r="O2" s="10" t="s">
        <v>38</v>
      </c>
      <c r="P2" s="10" t="s">
        <v>37</v>
      </c>
      <c r="S2" s="166" t="s">
        <v>143</v>
      </c>
      <c r="T2" s="166"/>
      <c r="U2" s="166"/>
      <c r="V2" s="166"/>
      <c r="W2" s="166"/>
      <c r="X2" s="166" t="s">
        <v>151</v>
      </c>
      <c r="Y2" s="166"/>
      <c r="Z2" s="166"/>
      <c r="AA2" s="166"/>
      <c r="AB2" s="166"/>
      <c r="AC2" s="166" t="s">
        <v>152</v>
      </c>
      <c r="AD2" s="166"/>
      <c r="AE2" s="166"/>
      <c r="AF2" s="166"/>
      <c r="AG2" s="166"/>
      <c r="AH2" s="166" t="s">
        <v>153</v>
      </c>
      <c r="AI2" s="166"/>
      <c r="AJ2" s="166"/>
      <c r="AK2" s="166"/>
      <c r="AL2" s="166"/>
      <c r="AM2" s="166" t="s">
        <v>154</v>
      </c>
      <c r="AN2" s="166"/>
      <c r="AO2" s="166"/>
      <c r="AP2" s="166"/>
      <c r="AQ2" s="166"/>
      <c r="AR2" s="166" t="s">
        <v>155</v>
      </c>
      <c r="AS2" s="166"/>
      <c r="AT2" s="166"/>
      <c r="AU2" s="166"/>
      <c r="AV2" s="166"/>
      <c r="AW2" s="166" t="s">
        <v>156</v>
      </c>
      <c r="AX2" s="166"/>
      <c r="AY2" s="166"/>
      <c r="AZ2" s="166"/>
      <c r="BA2" s="166"/>
      <c r="BB2" s="3" t="s">
        <v>144</v>
      </c>
    </row>
    <row r="3" spans="1:58">
      <c r="A3" s="15">
        <f>'Exptl Setup'!A8</f>
        <v>1</v>
      </c>
      <c r="B3" s="15" t="str">
        <f>'Exptl Setup'!B8</f>
        <v>MTT No Till</v>
      </c>
      <c r="C3" s="15" t="str">
        <f>'Exptl Setup'!C8</f>
        <v>a</v>
      </c>
      <c r="D3" s="15">
        <f>'Exptl Setup'!D8</f>
        <v>16</v>
      </c>
      <c r="E3" s="15" t="str">
        <f>'Exptl Setup'!E8</f>
        <v>+</v>
      </c>
      <c r="F3" s="15">
        <f>'Exptl Setup'!F8</f>
        <v>32.000999999999998</v>
      </c>
      <c r="G3" s="18">
        <f>'Exptl Setup'!G8</f>
        <v>25.003144583818834</v>
      </c>
      <c r="H3" s="22">
        <v>0</v>
      </c>
      <c r="I3" s="18"/>
      <c r="J3" s="18"/>
      <c r="K3" s="20">
        <v>174.36099999999999</v>
      </c>
      <c r="L3" s="19">
        <v>1097.1189999999999</v>
      </c>
      <c r="M3" s="21"/>
      <c r="N3" s="21"/>
      <c r="O3" s="19"/>
      <c r="P3" s="19"/>
      <c r="R3" s="165" t="s">
        <v>133</v>
      </c>
      <c r="S3" s="3">
        <v>16</v>
      </c>
      <c r="T3" s="3">
        <v>24</v>
      </c>
      <c r="U3" s="3">
        <v>32</v>
      </c>
      <c r="V3" s="3">
        <v>40</v>
      </c>
      <c r="W3" s="3">
        <v>48</v>
      </c>
      <c r="X3" s="3">
        <v>16</v>
      </c>
      <c r="Y3" s="3">
        <v>24</v>
      </c>
      <c r="Z3" s="3">
        <v>32</v>
      </c>
      <c r="AA3" s="3">
        <v>40</v>
      </c>
      <c r="AB3" s="3">
        <v>48</v>
      </c>
      <c r="AC3" s="3">
        <v>16</v>
      </c>
      <c r="AD3" s="3">
        <v>24</v>
      </c>
      <c r="AE3" s="3">
        <v>32</v>
      </c>
      <c r="AF3" s="3">
        <v>40</v>
      </c>
      <c r="AG3" s="3">
        <v>48</v>
      </c>
      <c r="AH3" s="3">
        <v>16</v>
      </c>
      <c r="AI3" s="3">
        <v>24</v>
      </c>
      <c r="AJ3" s="3">
        <v>32</v>
      </c>
      <c r="AK3" s="3">
        <v>40</v>
      </c>
      <c r="AL3" s="3">
        <v>48</v>
      </c>
      <c r="AM3" s="3">
        <v>16</v>
      </c>
      <c r="AN3" s="3">
        <v>24</v>
      </c>
      <c r="AO3" s="3">
        <v>32</v>
      </c>
      <c r="AP3" s="3">
        <v>40</v>
      </c>
      <c r="AQ3" s="3">
        <v>48</v>
      </c>
      <c r="AR3" s="3">
        <v>16</v>
      </c>
      <c r="AS3" s="3">
        <v>24</v>
      </c>
      <c r="AT3" s="3">
        <v>32</v>
      </c>
      <c r="AU3" s="3">
        <v>40</v>
      </c>
      <c r="AV3" s="3">
        <v>48</v>
      </c>
      <c r="AW3" s="3">
        <v>16</v>
      </c>
      <c r="AX3" s="3">
        <v>24</v>
      </c>
      <c r="AY3" s="3">
        <v>32</v>
      </c>
      <c r="AZ3" s="3">
        <v>40</v>
      </c>
      <c r="BA3" s="3">
        <v>48</v>
      </c>
      <c r="BB3" s="3">
        <v>16</v>
      </c>
      <c r="BC3" s="3">
        <v>24</v>
      </c>
      <c r="BD3" s="3">
        <v>32</v>
      </c>
      <c r="BE3" s="3">
        <v>40</v>
      </c>
      <c r="BF3" s="3">
        <v>48</v>
      </c>
    </row>
    <row r="4" spans="1:58">
      <c r="A4" s="15">
        <f>'Exptl Setup'!A9</f>
        <v>2</v>
      </c>
      <c r="B4" s="15" t="str">
        <f>'Exptl Setup'!B9</f>
        <v>MTT No Till</v>
      </c>
      <c r="C4" s="15" t="str">
        <f>'Exptl Setup'!C9</f>
        <v>b</v>
      </c>
      <c r="D4" s="15">
        <f>'Exptl Setup'!D9</f>
        <v>16</v>
      </c>
      <c r="E4" s="15" t="str">
        <f>'Exptl Setup'!E9</f>
        <v>+</v>
      </c>
      <c r="F4" s="15">
        <f>'Exptl Setup'!F9</f>
        <v>32.003</v>
      </c>
      <c r="G4" s="18">
        <f>'Exptl Setup'!G9</f>
        <v>25.004707231522584</v>
      </c>
      <c r="H4" s="22">
        <v>0</v>
      </c>
      <c r="I4" s="18"/>
      <c r="J4" s="18"/>
      <c r="K4" s="20">
        <v>162.79</v>
      </c>
      <c r="L4" s="19">
        <v>1055.395</v>
      </c>
      <c r="M4" s="21"/>
      <c r="N4" s="21"/>
      <c r="O4" s="19"/>
      <c r="P4" s="19"/>
      <c r="R4" s="162">
        <v>0</v>
      </c>
      <c r="S4" s="171">
        <v>4.7649999999999997</v>
      </c>
      <c r="T4" s="171">
        <v>4.7625000000000002</v>
      </c>
      <c r="U4" s="171">
        <v>4.66</v>
      </c>
      <c r="V4" s="171">
        <v>4.5875000000000004</v>
      </c>
      <c r="W4" s="171">
        <v>4.4850000000000003</v>
      </c>
      <c r="X4" s="171">
        <v>162.41083333333333</v>
      </c>
      <c r="Y4" s="171">
        <v>352.77533333333332</v>
      </c>
      <c r="Z4" s="171">
        <v>433.41713666666664</v>
      </c>
      <c r="AA4" s="171">
        <v>533.19867916666669</v>
      </c>
      <c r="AB4" s="171">
        <v>669.55661666666674</v>
      </c>
      <c r="AC4" s="171">
        <v>1011.6462499999998</v>
      </c>
      <c r="AD4" s="171">
        <v>3120.5741666666668</v>
      </c>
      <c r="AE4" s="171">
        <v>5623.09375</v>
      </c>
      <c r="AF4" s="171">
        <v>3807.2679166666662</v>
      </c>
      <c r="AG4" s="171">
        <v>4141.0457500000002</v>
      </c>
      <c r="AH4" s="171">
        <v>5.3675000000000006</v>
      </c>
      <c r="AI4" s="171">
        <v>3.9020000000000001</v>
      </c>
      <c r="AJ4" s="171">
        <v>4.6741250000000001</v>
      </c>
      <c r="AK4" s="171">
        <v>0.89100000000000001</v>
      </c>
      <c r="AL4" s="171">
        <v>0.22309500000000002</v>
      </c>
      <c r="AM4" s="171">
        <v>1.836125</v>
      </c>
      <c r="AN4" s="171">
        <v>2.5211250000000001</v>
      </c>
      <c r="AO4" s="171">
        <v>2.9707500000000002</v>
      </c>
      <c r="AP4" s="171">
        <v>3.5945</v>
      </c>
      <c r="AQ4" s="171">
        <v>4.9554999999999998</v>
      </c>
      <c r="AR4" s="171">
        <v>3.4951249999999994</v>
      </c>
      <c r="AS4" s="171">
        <v>5.5756249999999996</v>
      </c>
      <c r="AT4" s="171">
        <v>6.1226250000000011</v>
      </c>
      <c r="AU4" s="171">
        <v>7.3445000000000009</v>
      </c>
      <c r="AV4" s="171">
        <v>7.417654999999999</v>
      </c>
      <c r="AW4" s="171">
        <v>36.664999999999999</v>
      </c>
      <c r="AX4" s="171">
        <v>39.4925</v>
      </c>
      <c r="AY4" s="171">
        <v>45.662499999999994</v>
      </c>
      <c r="AZ4" s="171">
        <v>55.157499999999999</v>
      </c>
      <c r="BA4" s="171">
        <v>62.887500000000003</v>
      </c>
      <c r="BB4" s="75">
        <v>4.99</v>
      </c>
      <c r="BC4" s="75">
        <v>5.8949999999999996</v>
      </c>
      <c r="BD4" s="75">
        <v>6.4249999999999998</v>
      </c>
      <c r="BE4" s="75">
        <v>6.4</v>
      </c>
      <c r="BF4" s="75">
        <v>6.3650000000000002</v>
      </c>
    </row>
    <row r="5" spans="1:58">
      <c r="A5" s="15">
        <f>'Exptl Setup'!A10</f>
        <v>3</v>
      </c>
      <c r="B5" s="15" t="str">
        <f>'Exptl Setup'!B10</f>
        <v>MTT No Till</v>
      </c>
      <c r="C5" s="15" t="str">
        <f>'Exptl Setup'!C10</f>
        <v>c</v>
      </c>
      <c r="D5" s="15">
        <f>'Exptl Setup'!D10</f>
        <v>16</v>
      </c>
      <c r="E5" s="15" t="str">
        <f>'Exptl Setup'!E10</f>
        <v>+</v>
      </c>
      <c r="F5" s="15">
        <f>'Exptl Setup'!F10</f>
        <v>31.997</v>
      </c>
      <c r="G5" s="18">
        <f>'Exptl Setup'!G10</f>
        <v>25.000019288411337</v>
      </c>
      <c r="H5" s="22">
        <v>0</v>
      </c>
      <c r="I5" s="18"/>
      <c r="J5" s="18"/>
      <c r="K5" s="20">
        <v>170.678</v>
      </c>
      <c r="L5" s="19">
        <v>1000.239</v>
      </c>
      <c r="M5" s="21"/>
      <c r="N5" s="21"/>
      <c r="O5" s="19"/>
      <c r="P5" s="19"/>
      <c r="R5" s="162">
        <v>6</v>
      </c>
      <c r="S5" s="171">
        <v>6.57</v>
      </c>
      <c r="T5" s="171">
        <v>6.6749999999999998</v>
      </c>
      <c r="U5" s="171">
        <v>6.6324999999999994</v>
      </c>
      <c r="V5" s="171">
        <v>6.66</v>
      </c>
      <c r="W5" s="171">
        <v>6.7250000000000005</v>
      </c>
      <c r="X5" s="171">
        <v>83.507166666666677</v>
      </c>
      <c r="Y5" s="171">
        <v>0.997</v>
      </c>
      <c r="Z5" s="171">
        <v>0.5349166666666666</v>
      </c>
      <c r="AA5" s="171">
        <v>33.120666666666672</v>
      </c>
      <c r="AB5" s="171">
        <v>31.876249999999999</v>
      </c>
      <c r="AC5" s="171">
        <v>1848.8933333333332</v>
      </c>
      <c r="AD5" s="171">
        <v>6144.7030833333329</v>
      </c>
      <c r="AE5" s="171">
        <v>10888.919416666666</v>
      </c>
      <c r="AF5" s="171">
        <v>8288.6094999999987</v>
      </c>
      <c r="AG5" s="171">
        <v>10440.253500000001</v>
      </c>
      <c r="AH5" s="171">
        <v>0.23672499999999999</v>
      </c>
      <c r="AI5" s="171">
        <v>0.19233749999999999</v>
      </c>
      <c r="AJ5" s="171">
        <v>0.24554999999999999</v>
      </c>
      <c r="AK5" s="171">
        <v>0.28507499999999997</v>
      </c>
      <c r="AL5" s="171">
        <v>0.28095000000000003</v>
      </c>
      <c r="AM5" s="171">
        <v>5.1812500000000004</v>
      </c>
      <c r="AN5" s="171">
        <v>8.1999999999999993</v>
      </c>
      <c r="AO5" s="171">
        <v>10.05875</v>
      </c>
      <c r="AP5" s="171">
        <v>11.88875</v>
      </c>
      <c r="AQ5" s="171">
        <v>14.41375</v>
      </c>
      <c r="AR5" s="171">
        <v>18.339525000000002</v>
      </c>
      <c r="AS5" s="171">
        <v>15.822056604803496</v>
      </c>
      <c r="AT5" s="171">
        <v>16.397665065502188</v>
      </c>
      <c r="AU5" s="171">
        <v>18.031415174672492</v>
      </c>
      <c r="AV5" s="171">
        <v>21.459230131004372</v>
      </c>
      <c r="AW5" s="171">
        <v>226.89999999999998</v>
      </c>
      <c r="AX5" s="171">
        <v>232.92499999999998</v>
      </c>
      <c r="AY5" s="171">
        <v>266.5</v>
      </c>
      <c r="AZ5" s="171">
        <v>264.77499999999998</v>
      </c>
      <c r="BA5" s="171">
        <v>301.77500000000003</v>
      </c>
      <c r="BB5" s="75">
        <v>4.4450000000000003</v>
      </c>
      <c r="BC5" s="75">
        <v>5.22</v>
      </c>
      <c r="BD5" s="75">
        <v>5.66</v>
      </c>
      <c r="BE5" s="75">
        <v>5.6750000000000007</v>
      </c>
      <c r="BF5" s="75">
        <v>5.7350000000000003</v>
      </c>
    </row>
    <row r="6" spans="1:58">
      <c r="A6" s="15">
        <f>'Exptl Setup'!A11</f>
        <v>4</v>
      </c>
      <c r="B6" s="15" t="str">
        <f>'Exptl Setup'!B11</f>
        <v>MTT No Till</v>
      </c>
      <c r="C6" s="15" t="str">
        <f>'Exptl Setup'!C11</f>
        <v>d</v>
      </c>
      <c r="D6" s="15">
        <f>'Exptl Setup'!D11</f>
        <v>16</v>
      </c>
      <c r="E6" s="15" t="str">
        <f>'Exptl Setup'!E11</f>
        <v>+</v>
      </c>
      <c r="F6" s="15">
        <f>'Exptl Setup'!F11</f>
        <v>31.997</v>
      </c>
      <c r="G6" s="18">
        <f>'Exptl Setup'!G11</f>
        <v>25.000019288411337</v>
      </c>
      <c r="H6" s="22">
        <v>0</v>
      </c>
      <c r="I6" s="18">
        <v>4.75</v>
      </c>
      <c r="J6" s="18">
        <v>4.96</v>
      </c>
      <c r="K6" s="20">
        <v>165.922</v>
      </c>
      <c r="L6" s="19">
        <v>1003.3819999999999</v>
      </c>
      <c r="M6" s="19">
        <v>6.8400000000000007</v>
      </c>
      <c r="N6" s="19">
        <v>1.9750000000000001</v>
      </c>
      <c r="O6" s="19">
        <v>2.5599999999999996</v>
      </c>
      <c r="P6" s="19">
        <v>37.21</v>
      </c>
      <c r="R6" s="162">
        <v>16</v>
      </c>
      <c r="S6" s="171">
        <v>8.2000000000000011</v>
      </c>
      <c r="T6" s="171">
        <v>8.27</v>
      </c>
      <c r="U6" s="171">
        <v>8.26</v>
      </c>
      <c r="V6" s="171">
        <v>8.36</v>
      </c>
      <c r="W6" s="171">
        <v>8.4124999999999996</v>
      </c>
      <c r="X6" s="171">
        <v>1.07975</v>
      </c>
      <c r="Y6" s="171">
        <v>12.298</v>
      </c>
      <c r="Z6" s="171">
        <v>5.9000000000000004E-2</v>
      </c>
      <c r="AA6" s="171">
        <v>7.4416666666666673E-2</v>
      </c>
      <c r="AB6" s="171">
        <v>0.25874999999999998</v>
      </c>
      <c r="AC6" s="171">
        <v>96.165916666666661</v>
      </c>
      <c r="AD6" s="171">
        <v>626.09691666666663</v>
      </c>
      <c r="AE6" s="171">
        <v>2666.8078333333333</v>
      </c>
      <c r="AF6" s="171">
        <v>2361.1546666666668</v>
      </c>
      <c r="AG6" s="171">
        <v>4024.6237500000007</v>
      </c>
      <c r="AH6" s="171">
        <v>12.969999999999999</v>
      </c>
      <c r="AI6" s="171">
        <v>3.26125</v>
      </c>
      <c r="AJ6" s="171">
        <v>4.1557500000000003</v>
      </c>
      <c r="AK6" s="171">
        <v>5.0075000000000003</v>
      </c>
      <c r="AL6" s="171">
        <v>4.8044999999999991</v>
      </c>
      <c r="AM6" s="171">
        <v>20.942500000000003</v>
      </c>
      <c r="AN6" s="171">
        <v>27.375</v>
      </c>
      <c r="AO6" s="171">
        <v>35.450000000000003</v>
      </c>
      <c r="AP6" s="171">
        <v>41.8825</v>
      </c>
      <c r="AQ6" s="171">
        <v>45.197500000000005</v>
      </c>
      <c r="AR6" s="171">
        <v>338.28750000000002</v>
      </c>
      <c r="AS6" s="171">
        <v>323.36374999999998</v>
      </c>
      <c r="AT6" s="171">
        <v>340.49424999999997</v>
      </c>
      <c r="AU6" s="171">
        <v>367.31</v>
      </c>
      <c r="AV6" s="171">
        <v>335.39799999999997</v>
      </c>
      <c r="AW6" s="171">
        <v>4846.5</v>
      </c>
      <c r="AX6" s="171">
        <v>4767.25</v>
      </c>
      <c r="AY6" s="171">
        <v>4608.5</v>
      </c>
      <c r="AZ6" s="171">
        <v>4542.5</v>
      </c>
      <c r="BA6" s="171">
        <v>4983.25</v>
      </c>
      <c r="BB6" s="75">
        <v>5.37</v>
      </c>
      <c r="BC6" s="75">
        <v>6.0200000000000005</v>
      </c>
      <c r="BD6" s="75">
        <v>6.1899999999999995</v>
      </c>
      <c r="BE6" s="75">
        <v>6.25</v>
      </c>
      <c r="BF6" s="75">
        <v>6.4450000000000003</v>
      </c>
    </row>
    <row r="7" spans="1:58">
      <c r="A7" s="15">
        <f>'Exptl Setup'!A12</f>
        <v>5</v>
      </c>
      <c r="B7" s="15" t="str">
        <f>'Exptl Setup'!B12</f>
        <v>MTT No Till</v>
      </c>
      <c r="C7" s="15" t="str">
        <f>'Exptl Setup'!C12</f>
        <v>e</v>
      </c>
      <c r="D7" s="15">
        <f>'Exptl Setup'!D12</f>
        <v>16</v>
      </c>
      <c r="E7" s="15" t="str">
        <f>'Exptl Setup'!E12</f>
        <v>+</v>
      </c>
      <c r="F7" s="15">
        <f>'Exptl Setup'!F12</f>
        <v>32.008000000000003</v>
      </c>
      <c r="G7" s="18">
        <f>'Exptl Setup'!G12</f>
        <v>25.008613850781956</v>
      </c>
      <c r="H7" s="22">
        <v>0</v>
      </c>
      <c r="I7" s="18">
        <v>4.83</v>
      </c>
      <c r="J7" s="18">
        <v>5</v>
      </c>
      <c r="K7" s="20">
        <v>156.63900000000001</v>
      </c>
      <c r="L7" s="19">
        <v>925.07799999999997</v>
      </c>
      <c r="M7" s="19">
        <v>5.2200000000000006</v>
      </c>
      <c r="N7" s="19">
        <v>1.8074999999999999</v>
      </c>
      <c r="O7" s="19">
        <v>3.6274999999999995</v>
      </c>
      <c r="P7" s="19">
        <v>41.39</v>
      </c>
      <c r="R7" s="162">
        <v>20</v>
      </c>
      <c r="S7" s="171">
        <v>8.7800000000000011</v>
      </c>
      <c r="T7" s="171">
        <v>8.8824999999999985</v>
      </c>
      <c r="U7" s="171">
        <v>8.7575000000000003</v>
      </c>
      <c r="V7" s="171">
        <v>8.76</v>
      </c>
      <c r="W7" s="171">
        <v>8.73</v>
      </c>
      <c r="X7" s="171">
        <v>0.31216666666666665</v>
      </c>
      <c r="Y7" s="171">
        <v>0.42700000000000005</v>
      </c>
      <c r="Z7" s="171">
        <v>0.70141666666666669</v>
      </c>
      <c r="AA7" s="171">
        <v>0.93991666666666662</v>
      </c>
      <c r="AB7" s="171">
        <v>1.3810833333333334</v>
      </c>
      <c r="AC7" s="171">
        <v>67.801750000000013</v>
      </c>
      <c r="AD7" s="171">
        <v>108.678</v>
      </c>
      <c r="AE7" s="171">
        <v>154.24091666666666</v>
      </c>
      <c r="AF7" s="171">
        <v>107.06283333333334</v>
      </c>
      <c r="AG7" s="171">
        <v>313.1463333333333</v>
      </c>
      <c r="AH7" s="171">
        <v>18.260000000000002</v>
      </c>
      <c r="AI7" s="171">
        <v>18.462499999999999</v>
      </c>
      <c r="AJ7" s="171">
        <v>18.824999999999996</v>
      </c>
      <c r="AK7" s="171">
        <v>16.442500000000003</v>
      </c>
      <c r="AL7" s="171">
        <v>7.4240000000000004</v>
      </c>
      <c r="AM7" s="171">
        <v>30.497500000000002</v>
      </c>
      <c r="AN7" s="171">
        <v>30.987500000000001</v>
      </c>
      <c r="AO7" s="171">
        <v>32.085000000000008</v>
      </c>
      <c r="AP7" s="171">
        <v>35.172499999999999</v>
      </c>
      <c r="AQ7" s="171">
        <v>50.352499999999999</v>
      </c>
      <c r="AR7" s="171">
        <v>440.59249999999997</v>
      </c>
      <c r="AS7" s="171">
        <v>490.75</v>
      </c>
      <c r="AT7" s="171">
        <v>542.76499999999999</v>
      </c>
      <c r="AU7" s="171">
        <v>462.76</v>
      </c>
      <c r="AV7" s="171">
        <v>536.19849999999997</v>
      </c>
      <c r="AW7" s="171">
        <v>5670</v>
      </c>
      <c r="AX7" s="171">
        <v>5996</v>
      </c>
      <c r="AY7" s="171">
        <v>5483.25</v>
      </c>
      <c r="AZ7" s="171">
        <v>5582.5</v>
      </c>
      <c r="BA7" s="171">
        <v>6493.25</v>
      </c>
      <c r="BB7" s="75">
        <v>5.8250000000000002</v>
      </c>
      <c r="BC7" s="75">
        <v>5.9749999999999996</v>
      </c>
      <c r="BD7" s="75">
        <v>6.0850000000000009</v>
      </c>
      <c r="BE7" s="75">
        <v>6.1449999999999996</v>
      </c>
      <c r="BF7" s="75">
        <v>6.375</v>
      </c>
    </row>
    <row r="8" spans="1:58" ht="15">
      <c r="A8" s="15">
        <f>'Exptl Setup'!A13</f>
        <v>6</v>
      </c>
      <c r="B8" s="15" t="str">
        <f>'Exptl Setup'!B13</f>
        <v>MTT No Till</v>
      </c>
      <c r="C8" s="15" t="str">
        <f>'Exptl Setup'!C13</f>
        <v>f</v>
      </c>
      <c r="D8" s="15">
        <f>'Exptl Setup'!D13</f>
        <v>16</v>
      </c>
      <c r="E8" s="15" t="str">
        <f>'Exptl Setup'!E13</f>
        <v>+</v>
      </c>
      <c r="F8" s="15">
        <f>'Exptl Setup'!F13</f>
        <v>31.997</v>
      </c>
      <c r="G8" s="18">
        <f>'Exptl Setup'!G13</f>
        <v>25.000019288411337</v>
      </c>
      <c r="H8" s="22">
        <v>0</v>
      </c>
      <c r="I8" s="18"/>
      <c r="J8" s="18"/>
      <c r="K8" s="20">
        <v>165.90600000000001</v>
      </c>
      <c r="L8" s="19">
        <v>1091.9749999999999</v>
      </c>
      <c r="M8" s="21"/>
      <c r="N8" s="21"/>
      <c r="O8" s="19"/>
      <c r="P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8" ht="15">
      <c r="A9" s="15">
        <f>'Exptl Setup'!A14</f>
        <v>7</v>
      </c>
      <c r="B9" s="15" t="str">
        <f>'Exptl Setup'!B14</f>
        <v>MTT No Till</v>
      </c>
      <c r="C9" s="15" t="str">
        <f>'Exptl Setup'!C14</f>
        <v>a</v>
      </c>
      <c r="D9" s="15">
        <f>'Exptl Setup'!D14</f>
        <v>16</v>
      </c>
      <c r="E9" s="15" t="str">
        <f>'Exptl Setup'!E14</f>
        <v>+</v>
      </c>
      <c r="F9" s="15">
        <f>'Exptl Setup'!F14</f>
        <v>31.997</v>
      </c>
      <c r="G9" s="18">
        <f>'Exptl Setup'!G14</f>
        <v>25.000019288411337</v>
      </c>
      <c r="H9" s="22">
        <v>6</v>
      </c>
      <c r="I9" s="18"/>
      <c r="J9" s="18"/>
      <c r="K9" s="20">
        <v>148.60400000000001</v>
      </c>
      <c r="L9" s="19">
        <v>1994.4760000000001</v>
      </c>
      <c r="M9" s="19"/>
      <c r="N9" s="19"/>
      <c r="O9" s="19"/>
      <c r="P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8" ht="15">
      <c r="A10" s="15">
        <f>'Exptl Setup'!A15</f>
        <v>8</v>
      </c>
      <c r="B10" s="15" t="str">
        <f>'Exptl Setup'!B15</f>
        <v>MTT No Till</v>
      </c>
      <c r="C10" s="15" t="str">
        <f>'Exptl Setup'!C15</f>
        <v>b</v>
      </c>
      <c r="D10" s="15">
        <f>'Exptl Setup'!D15</f>
        <v>16</v>
      </c>
      <c r="E10" s="15" t="str">
        <f>'Exptl Setup'!E15</f>
        <v>+</v>
      </c>
      <c r="F10" s="15">
        <f>'Exptl Setup'!F15</f>
        <v>32.003999999999998</v>
      </c>
      <c r="G10" s="18">
        <f>'Exptl Setup'!G15</f>
        <v>25.005488555374455</v>
      </c>
      <c r="H10" s="22">
        <v>6</v>
      </c>
      <c r="I10" s="18"/>
      <c r="J10" s="18"/>
      <c r="K10" s="20">
        <v>136.786</v>
      </c>
      <c r="L10" s="19">
        <v>1791.2840000000001</v>
      </c>
      <c r="M10" s="19"/>
      <c r="N10" s="19"/>
      <c r="O10" s="19"/>
      <c r="P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8" ht="15">
      <c r="A11" s="15">
        <f>'Exptl Setup'!A16</f>
        <v>9</v>
      </c>
      <c r="B11" s="15" t="str">
        <f>'Exptl Setup'!B16</f>
        <v>MTT No Till</v>
      </c>
      <c r="C11" s="15" t="str">
        <f>'Exptl Setup'!C16</f>
        <v>c</v>
      </c>
      <c r="D11" s="15">
        <f>'Exptl Setup'!D16</f>
        <v>16</v>
      </c>
      <c r="E11" s="15" t="str">
        <f>'Exptl Setup'!E16</f>
        <v>+</v>
      </c>
      <c r="F11" s="15">
        <f>'Exptl Setup'!F16</f>
        <v>32.01</v>
      </c>
      <c r="G11" s="18">
        <f>'Exptl Setup'!G16</f>
        <v>25.010176498485698</v>
      </c>
      <c r="H11" s="22">
        <v>6</v>
      </c>
      <c r="I11" s="18"/>
      <c r="J11" s="23"/>
      <c r="K11" s="20">
        <v>70.864000000000004</v>
      </c>
      <c r="L11" s="19">
        <v>2023.34</v>
      </c>
      <c r="M11" s="19"/>
      <c r="N11" s="19"/>
      <c r="O11" s="19"/>
      <c r="P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8" ht="15">
      <c r="A12" s="15">
        <f>'Exptl Setup'!A17</f>
        <v>10</v>
      </c>
      <c r="B12" s="15" t="str">
        <f>'Exptl Setup'!B17</f>
        <v>MTT No Till</v>
      </c>
      <c r="C12" s="15" t="str">
        <f>'Exptl Setup'!C17</f>
        <v>d</v>
      </c>
      <c r="D12" s="15">
        <f>'Exptl Setup'!D17</f>
        <v>16</v>
      </c>
      <c r="E12" s="15" t="str">
        <f>'Exptl Setup'!E17</f>
        <v>+</v>
      </c>
      <c r="F12" s="15">
        <f>'Exptl Setup'!F17</f>
        <v>31.998999999999999</v>
      </c>
      <c r="G12" s="18">
        <f>'Exptl Setup'!G17</f>
        <v>25.001581936115088</v>
      </c>
      <c r="H12" s="22">
        <v>6</v>
      </c>
      <c r="I12" s="18">
        <v>6.5</v>
      </c>
      <c r="J12" s="18">
        <v>4.4400000000000004</v>
      </c>
      <c r="K12" s="20">
        <v>78.820999999999998</v>
      </c>
      <c r="L12" s="19">
        <v>1878.4480000000001</v>
      </c>
      <c r="M12" s="19">
        <v>0.31609999999999999</v>
      </c>
      <c r="N12" s="19">
        <v>5.1749999999999998</v>
      </c>
      <c r="O12" s="19">
        <v>17.053900000000002</v>
      </c>
      <c r="P12" s="19">
        <v>233.79999999999998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8" ht="15">
      <c r="A13" s="15">
        <f>'Exptl Setup'!A18</f>
        <v>11</v>
      </c>
      <c r="B13" s="15" t="str">
        <f>'Exptl Setup'!B18</f>
        <v>MTT No Till</v>
      </c>
      <c r="C13" s="15" t="str">
        <f>'Exptl Setup'!C18</f>
        <v>e</v>
      </c>
      <c r="D13" s="15">
        <f>'Exptl Setup'!D18</f>
        <v>16</v>
      </c>
      <c r="E13" s="15" t="str">
        <f>'Exptl Setup'!E18</f>
        <v>+</v>
      </c>
      <c r="F13" s="15">
        <f>'Exptl Setup'!F18</f>
        <v>32.003</v>
      </c>
      <c r="G13" s="18">
        <f>'Exptl Setup'!G18</f>
        <v>25.004707231522584</v>
      </c>
      <c r="H13" s="22">
        <v>6</v>
      </c>
      <c r="I13" s="18">
        <v>6.54</v>
      </c>
      <c r="J13" s="18">
        <v>4.5</v>
      </c>
      <c r="K13" s="20">
        <v>115.596</v>
      </c>
      <c r="L13" s="19">
        <v>1865.3019999999999</v>
      </c>
      <c r="M13" s="19">
        <v>0.22474999999999998</v>
      </c>
      <c r="N13" s="19">
        <v>5.4450000000000003</v>
      </c>
      <c r="O13" s="19">
        <v>18.61525</v>
      </c>
      <c r="P13" s="19">
        <v>221.4</v>
      </c>
      <c r="R13"/>
      <c r="S13" t="s">
        <v>143</v>
      </c>
      <c r="T13"/>
      <c r="U13"/>
      <c r="V13"/>
      <c r="W13"/>
    </row>
    <row r="14" spans="1:58" ht="15">
      <c r="A14" s="15">
        <f>'Exptl Setup'!A19</f>
        <v>12</v>
      </c>
      <c r="B14" s="15" t="str">
        <f>'Exptl Setup'!B19</f>
        <v>MTT No Till</v>
      </c>
      <c r="C14" s="15" t="str">
        <f>'Exptl Setup'!C19</f>
        <v>f</v>
      </c>
      <c r="D14" s="15">
        <f>'Exptl Setup'!D19</f>
        <v>16</v>
      </c>
      <c r="E14" s="15" t="str">
        <f>'Exptl Setup'!E19</f>
        <v>+</v>
      </c>
      <c r="F14" s="15">
        <f>'Exptl Setup'!F19</f>
        <v>32.008000000000003</v>
      </c>
      <c r="G14" s="18">
        <f>'Exptl Setup'!G19</f>
        <v>25.008613850781956</v>
      </c>
      <c r="H14" s="22">
        <v>6</v>
      </c>
      <c r="I14" s="18"/>
      <c r="J14" s="18"/>
      <c r="K14" s="20">
        <v>60.183</v>
      </c>
      <c r="L14" s="19">
        <v>1886.7360000000001</v>
      </c>
      <c r="M14" s="19"/>
      <c r="N14" s="19"/>
      <c r="O14" s="19"/>
      <c r="P14" s="19"/>
      <c r="R14"/>
      <c r="S14">
        <v>16</v>
      </c>
      <c r="T14">
        <v>24</v>
      </c>
      <c r="U14">
        <v>32</v>
      </c>
      <c r="V14">
        <v>40</v>
      </c>
      <c r="W14">
        <v>48</v>
      </c>
      <c r="AD14"/>
      <c r="AE14"/>
      <c r="AF14"/>
      <c r="AG14"/>
      <c r="AH14"/>
    </row>
    <row r="15" spans="1:58" ht="15">
      <c r="A15" s="15">
        <f>'Exptl Setup'!A20</f>
        <v>13</v>
      </c>
      <c r="B15" s="15" t="str">
        <f>'Exptl Setup'!B20</f>
        <v>MTT No Till</v>
      </c>
      <c r="C15" s="15" t="str">
        <f>'Exptl Setup'!C20</f>
        <v>a</v>
      </c>
      <c r="D15" s="15">
        <f>'Exptl Setup'!D20</f>
        <v>16</v>
      </c>
      <c r="E15" s="15" t="str">
        <f>'Exptl Setup'!E20</f>
        <v>+</v>
      </c>
      <c r="F15" s="15">
        <f>'Exptl Setup'!F20</f>
        <v>32</v>
      </c>
      <c r="G15" s="18">
        <f>'Exptl Setup'!G20</f>
        <v>25.002363259966963</v>
      </c>
      <c r="H15" s="22">
        <v>16</v>
      </c>
      <c r="I15" s="18"/>
      <c r="J15" s="18"/>
      <c r="K15" s="20">
        <v>1.3540000000000001</v>
      </c>
      <c r="L15" s="19">
        <v>92.308000000000007</v>
      </c>
      <c r="M15" s="19"/>
      <c r="N15" s="19"/>
      <c r="O15" s="19"/>
      <c r="P15" s="19"/>
      <c r="R15">
        <v>0</v>
      </c>
      <c r="S15">
        <v>4.7649999999999997</v>
      </c>
      <c r="T15">
        <v>4.7625000000000002</v>
      </c>
      <c r="U15">
        <v>4.66</v>
      </c>
      <c r="V15">
        <v>4.5875000000000004</v>
      </c>
      <c r="W15">
        <v>4.4850000000000003</v>
      </c>
      <c r="AD15"/>
      <c r="AE15"/>
      <c r="AF15"/>
      <c r="AG15"/>
      <c r="AH15"/>
    </row>
    <row r="16" spans="1:58" ht="15">
      <c r="A16" s="15">
        <f>'Exptl Setup'!A21</f>
        <v>14</v>
      </c>
      <c r="B16" s="15" t="str">
        <f>'Exptl Setup'!B21</f>
        <v>MTT No Till</v>
      </c>
      <c r="C16" s="15" t="str">
        <f>'Exptl Setup'!C21</f>
        <v>b</v>
      </c>
      <c r="D16" s="15">
        <f>'Exptl Setup'!D21</f>
        <v>16</v>
      </c>
      <c r="E16" s="15" t="str">
        <f>'Exptl Setup'!E21</f>
        <v>+</v>
      </c>
      <c r="F16" s="15">
        <f>'Exptl Setup'!F21</f>
        <v>31.995000000000001</v>
      </c>
      <c r="G16" s="18">
        <f>'Exptl Setup'!G21</f>
        <v>24.998456640707591</v>
      </c>
      <c r="H16" s="22">
        <v>16</v>
      </c>
      <c r="I16" s="18"/>
      <c r="J16" s="23"/>
      <c r="K16" s="20">
        <v>1.1659999999999999</v>
      </c>
      <c r="L16" s="19">
        <v>95.450999999999993</v>
      </c>
      <c r="M16" s="19"/>
      <c r="N16" s="19"/>
      <c r="O16" s="19"/>
      <c r="P16" s="19"/>
      <c r="R16">
        <v>6</v>
      </c>
      <c r="S16">
        <v>6.57</v>
      </c>
      <c r="T16">
        <v>6.6749999999999998</v>
      </c>
      <c r="U16">
        <v>6.6324999999999994</v>
      </c>
      <c r="V16">
        <v>6.66</v>
      </c>
      <c r="W16">
        <v>6.7250000000000005</v>
      </c>
      <c r="AD16"/>
      <c r="AE16"/>
      <c r="AF16"/>
      <c r="AG16"/>
      <c r="AH16"/>
    </row>
    <row r="17" spans="1:53" ht="15">
      <c r="A17" s="15">
        <f>'Exptl Setup'!A22</f>
        <v>15</v>
      </c>
      <c r="B17" s="15" t="str">
        <f>'Exptl Setup'!B22</f>
        <v>MTT No Till</v>
      </c>
      <c r="C17" s="15" t="str">
        <f>'Exptl Setup'!C22</f>
        <v>c</v>
      </c>
      <c r="D17" s="15">
        <f>'Exptl Setup'!D22</f>
        <v>16</v>
      </c>
      <c r="E17" s="15" t="str">
        <f>'Exptl Setup'!E22</f>
        <v>+</v>
      </c>
      <c r="F17" s="15">
        <f>'Exptl Setup'!F22</f>
        <v>32.000999999999998</v>
      </c>
      <c r="G17" s="18">
        <f>'Exptl Setup'!G22</f>
        <v>25.003144583818834</v>
      </c>
      <c r="H17" s="22">
        <v>16</v>
      </c>
      <c r="I17" s="18"/>
      <c r="J17" s="23"/>
      <c r="K17" s="20">
        <v>1.1519999999999999</v>
      </c>
      <c r="L17" s="19">
        <v>81.733999999999995</v>
      </c>
      <c r="M17" s="19"/>
      <c r="N17" s="19"/>
      <c r="O17" s="19"/>
      <c r="P17" s="19"/>
      <c r="R17">
        <v>16</v>
      </c>
      <c r="S17">
        <v>8.2000000000000011</v>
      </c>
      <c r="T17">
        <v>8.27</v>
      </c>
      <c r="U17">
        <v>8.26</v>
      </c>
      <c r="V17">
        <v>8.36</v>
      </c>
      <c r="W17">
        <v>8.4124999999999996</v>
      </c>
      <c r="AD17"/>
      <c r="AE17"/>
      <c r="AF17"/>
      <c r="AG17"/>
      <c r="AH17"/>
    </row>
    <row r="18" spans="1:53" ht="15">
      <c r="A18" s="15">
        <f>'Exptl Setup'!A23</f>
        <v>16</v>
      </c>
      <c r="B18" s="15" t="str">
        <f>'Exptl Setup'!B23</f>
        <v>MTT No Till</v>
      </c>
      <c r="C18" s="15" t="str">
        <f>'Exptl Setup'!C23</f>
        <v>d</v>
      </c>
      <c r="D18" s="15">
        <f>'Exptl Setup'!D23</f>
        <v>16</v>
      </c>
      <c r="E18" s="15" t="str">
        <f>'Exptl Setup'!E23</f>
        <v>+</v>
      </c>
      <c r="F18" s="15">
        <f>'Exptl Setup'!F23</f>
        <v>31.997</v>
      </c>
      <c r="G18" s="18">
        <f>'Exptl Setup'!G23</f>
        <v>25.000019288411337</v>
      </c>
      <c r="H18" s="22">
        <v>16</v>
      </c>
      <c r="I18" s="18">
        <v>8.23</v>
      </c>
      <c r="J18" s="18">
        <v>5.52</v>
      </c>
      <c r="K18" s="20">
        <v>1.0880000000000001</v>
      </c>
      <c r="L18" s="19">
        <v>125.744</v>
      </c>
      <c r="M18" s="19">
        <v>13.08</v>
      </c>
      <c r="N18" s="19">
        <v>20.91</v>
      </c>
      <c r="O18" s="19">
        <v>269.20999999999998</v>
      </c>
      <c r="P18" s="19">
        <v>4967</v>
      </c>
      <c r="R18">
        <v>20</v>
      </c>
      <c r="S18">
        <v>8.7800000000000011</v>
      </c>
      <c r="T18">
        <v>8.8824999999999985</v>
      </c>
      <c r="U18">
        <v>8.7575000000000003</v>
      </c>
      <c r="V18">
        <v>8.76</v>
      </c>
      <c r="W18">
        <v>8.73</v>
      </c>
      <c r="AD18"/>
      <c r="AE18"/>
      <c r="AF18"/>
      <c r="AG18"/>
      <c r="AH18"/>
    </row>
    <row r="19" spans="1:53" ht="15">
      <c r="A19" s="15">
        <f>'Exptl Setup'!A24</f>
        <v>17</v>
      </c>
      <c r="B19" s="15" t="str">
        <f>'Exptl Setup'!B24</f>
        <v>MTT No Till</v>
      </c>
      <c r="C19" s="15" t="str">
        <f>'Exptl Setup'!C24</f>
        <v>e</v>
      </c>
      <c r="D19" s="15">
        <f>'Exptl Setup'!D24</f>
        <v>16</v>
      </c>
      <c r="E19" s="15" t="str">
        <f>'Exptl Setup'!E24</f>
        <v>+</v>
      </c>
      <c r="F19" s="15">
        <f>'Exptl Setup'!F24</f>
        <v>31.995000000000001</v>
      </c>
      <c r="G19" s="18">
        <f>'Exptl Setup'!G24</f>
        <v>24.998456640707591</v>
      </c>
      <c r="H19" s="22">
        <v>16</v>
      </c>
      <c r="I19" s="18">
        <v>8.19</v>
      </c>
      <c r="J19" s="18">
        <v>5.34</v>
      </c>
      <c r="K19" s="20">
        <v>1.1299999999999999</v>
      </c>
      <c r="L19" s="19">
        <v>85.448999999999998</v>
      </c>
      <c r="M19" s="19">
        <v>13.21</v>
      </c>
      <c r="N19" s="19">
        <v>21.85</v>
      </c>
      <c r="O19" s="19">
        <v>329.74</v>
      </c>
      <c r="P19" s="19">
        <v>4904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5">
      <c r="A20" s="15">
        <f>'Exptl Setup'!A25</f>
        <v>18</v>
      </c>
      <c r="B20" s="15" t="str">
        <f>'Exptl Setup'!B25</f>
        <v>MTT No Till</v>
      </c>
      <c r="C20" s="15" t="str">
        <f>'Exptl Setup'!C25</f>
        <v>f</v>
      </c>
      <c r="D20" s="15">
        <f>'Exptl Setup'!D25</f>
        <v>16</v>
      </c>
      <c r="E20" s="15" t="str">
        <f>'Exptl Setup'!E25</f>
        <v>+</v>
      </c>
      <c r="F20" s="15">
        <f>'Exptl Setup'!F25</f>
        <v>32</v>
      </c>
      <c r="G20" s="18">
        <f>'Exptl Setup'!G25</f>
        <v>25.002363259966963</v>
      </c>
      <c r="H20" s="22">
        <v>16</v>
      </c>
      <c r="I20" s="18"/>
      <c r="J20" s="18"/>
      <c r="K20" s="20">
        <v>1.06</v>
      </c>
      <c r="L20" s="19">
        <v>76.304000000000002</v>
      </c>
      <c r="M20" s="19"/>
      <c r="N20" s="19"/>
      <c r="O20" s="19"/>
      <c r="P20" s="19"/>
      <c r="R20"/>
      <c r="S20" t="s">
        <v>151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5">
      <c r="A21" s="15">
        <f>'Exptl Setup'!A26</f>
        <v>19</v>
      </c>
      <c r="B21" s="15" t="str">
        <f>'Exptl Setup'!B26</f>
        <v>MTT No Till</v>
      </c>
      <c r="C21" s="15" t="str">
        <f>'Exptl Setup'!C26</f>
        <v>a</v>
      </c>
      <c r="D21" s="15">
        <f>'Exptl Setup'!D26</f>
        <v>16</v>
      </c>
      <c r="E21" s="15" t="str">
        <f>'Exptl Setup'!E26</f>
        <v>+</v>
      </c>
      <c r="F21" s="15">
        <f>'Exptl Setup'!F26</f>
        <v>32.003999999999998</v>
      </c>
      <c r="G21" s="18">
        <f>'Exptl Setup'!G26</f>
        <v>25.005488555374455</v>
      </c>
      <c r="H21" s="22">
        <v>20</v>
      </c>
      <c r="I21" s="18"/>
      <c r="J21" s="18"/>
      <c r="K21" s="20">
        <v>0.27300000000000002</v>
      </c>
      <c r="L21" s="19">
        <v>60.3</v>
      </c>
      <c r="M21" s="19"/>
      <c r="N21" s="19"/>
      <c r="O21" s="19"/>
      <c r="P21" s="19"/>
      <c r="R21"/>
      <c r="S21">
        <v>16</v>
      </c>
      <c r="T21">
        <v>24</v>
      </c>
      <c r="U21">
        <v>32</v>
      </c>
      <c r="V21">
        <v>40</v>
      </c>
      <c r="W21">
        <v>48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5">
      <c r="A22" s="15">
        <f>'Exptl Setup'!A27</f>
        <v>20</v>
      </c>
      <c r="B22" s="15" t="str">
        <f>'Exptl Setup'!B27</f>
        <v>MTT No Till</v>
      </c>
      <c r="C22" s="15" t="str">
        <f>'Exptl Setup'!C27</f>
        <v>b</v>
      </c>
      <c r="D22" s="15">
        <f>'Exptl Setup'!D27</f>
        <v>16</v>
      </c>
      <c r="E22" s="15" t="str">
        <f>'Exptl Setup'!E27</f>
        <v>+</v>
      </c>
      <c r="F22" s="15">
        <f>'Exptl Setup'!F27</f>
        <v>32.002000000000002</v>
      </c>
      <c r="G22" s="18">
        <f>'Exptl Setup'!G27</f>
        <v>25.003925907670713</v>
      </c>
      <c r="H22" s="22">
        <v>20</v>
      </c>
      <c r="I22" s="18"/>
      <c r="J22" s="18"/>
      <c r="K22" s="20">
        <v>0.29499999999999998</v>
      </c>
      <c r="L22" s="19">
        <v>61.442999999999998</v>
      </c>
      <c r="M22" s="19"/>
      <c r="N22" s="19"/>
      <c r="O22" s="19"/>
      <c r="P22" s="19"/>
      <c r="R22">
        <v>0</v>
      </c>
      <c r="S22">
        <v>162.41083333333333</v>
      </c>
      <c r="T22">
        <v>352.77533333333332</v>
      </c>
      <c r="U22">
        <v>433.41713666666664</v>
      </c>
      <c r="V22">
        <v>533.19867916666669</v>
      </c>
      <c r="W22">
        <v>669.55661666666674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5">
      <c r="A23" s="15">
        <f>'Exptl Setup'!A28</f>
        <v>21</v>
      </c>
      <c r="B23" s="15" t="str">
        <f>'Exptl Setup'!B28</f>
        <v>MTT No Till</v>
      </c>
      <c r="C23" s="15" t="str">
        <f>'Exptl Setup'!C28</f>
        <v>c</v>
      </c>
      <c r="D23" s="15">
        <f>'Exptl Setup'!D28</f>
        <v>16</v>
      </c>
      <c r="E23" s="15" t="str">
        <f>'Exptl Setup'!E28</f>
        <v>+</v>
      </c>
      <c r="F23" s="15">
        <f>'Exptl Setup'!F28</f>
        <v>31.995000000000001</v>
      </c>
      <c r="G23" s="18">
        <f>'Exptl Setup'!G28</f>
        <v>24.998456640707591</v>
      </c>
      <c r="H23" s="22">
        <v>20</v>
      </c>
      <c r="I23" s="18"/>
      <c r="J23" s="18"/>
      <c r="K23" s="20">
        <v>0.2</v>
      </c>
      <c r="L23" s="19">
        <v>60.3</v>
      </c>
      <c r="M23" s="19"/>
      <c r="N23" s="19"/>
      <c r="O23" s="19"/>
      <c r="P23" s="19"/>
      <c r="R23">
        <v>6</v>
      </c>
      <c r="S23">
        <v>83.507166666666677</v>
      </c>
      <c r="T23">
        <v>0.997</v>
      </c>
      <c r="U23">
        <v>0.5349166666666666</v>
      </c>
      <c r="V23">
        <v>33.120666666666672</v>
      </c>
      <c r="W23">
        <v>31.876249999999999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5">
      <c r="A24" s="15">
        <f>'Exptl Setup'!A29</f>
        <v>22</v>
      </c>
      <c r="B24" s="15" t="str">
        <f>'Exptl Setup'!B29</f>
        <v>MTT No Till</v>
      </c>
      <c r="C24" s="15" t="str">
        <f>'Exptl Setup'!C29</f>
        <v>d</v>
      </c>
      <c r="D24" s="15">
        <f>'Exptl Setup'!D29</f>
        <v>16</v>
      </c>
      <c r="E24" s="15" t="str">
        <f>'Exptl Setup'!E29</f>
        <v>+</v>
      </c>
      <c r="F24" s="15">
        <f>'Exptl Setup'!F29</f>
        <v>32.005000000000003</v>
      </c>
      <c r="G24" s="18">
        <f>'Exptl Setup'!G29</f>
        <v>25.006269879226334</v>
      </c>
      <c r="H24" s="22">
        <v>20</v>
      </c>
      <c r="I24" s="18">
        <v>9.09</v>
      </c>
      <c r="J24" s="18">
        <v>5.66</v>
      </c>
      <c r="K24" s="20">
        <v>0.214</v>
      </c>
      <c r="L24" s="19">
        <v>62.585999999999999</v>
      </c>
      <c r="M24" s="19">
        <v>18.899999999999999</v>
      </c>
      <c r="N24" s="19">
        <v>30.05</v>
      </c>
      <c r="O24" s="19">
        <v>394.15000000000003</v>
      </c>
      <c r="P24" s="19">
        <v>6550</v>
      </c>
      <c r="R24">
        <v>16</v>
      </c>
      <c r="S24">
        <v>1.07975</v>
      </c>
      <c r="T24">
        <v>12.298</v>
      </c>
      <c r="U24">
        <v>5.9000000000000004E-2</v>
      </c>
      <c r="V24">
        <v>7.4416666666666673E-2</v>
      </c>
      <c r="W24">
        <v>0.25874999999999998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5">
      <c r="A25" s="15">
        <f>'Exptl Setup'!A30</f>
        <v>23</v>
      </c>
      <c r="B25" s="15" t="str">
        <f>'Exptl Setup'!B30</f>
        <v>MTT No Till</v>
      </c>
      <c r="C25" s="15" t="str">
        <f>'Exptl Setup'!C30</f>
        <v>e</v>
      </c>
      <c r="D25" s="15">
        <f>'Exptl Setup'!D30</f>
        <v>16</v>
      </c>
      <c r="E25" s="15" t="str">
        <f>'Exptl Setup'!E30</f>
        <v>+</v>
      </c>
      <c r="F25" s="15">
        <f>'Exptl Setup'!F30</f>
        <v>31.992000000000001</v>
      </c>
      <c r="G25" s="18">
        <f>'Exptl Setup'!G30</f>
        <v>24.996112669151969</v>
      </c>
      <c r="H25" s="22">
        <v>20</v>
      </c>
      <c r="I25" s="18">
        <v>8.61</v>
      </c>
      <c r="J25" s="18">
        <v>5.64</v>
      </c>
      <c r="K25" s="20">
        <v>0.13800000000000001</v>
      </c>
      <c r="L25" s="19">
        <v>62.585999999999999</v>
      </c>
      <c r="M25" s="19">
        <v>17.71</v>
      </c>
      <c r="N25" s="19">
        <v>29.15</v>
      </c>
      <c r="O25" s="19">
        <v>428.14000000000004</v>
      </c>
      <c r="P25" s="19">
        <v>6091</v>
      </c>
      <c r="R25">
        <v>20</v>
      </c>
      <c r="S25">
        <v>0.31216666666666665</v>
      </c>
      <c r="T25">
        <v>0.42700000000000005</v>
      </c>
      <c r="U25">
        <v>0.70141666666666669</v>
      </c>
      <c r="V25">
        <v>0.93991666666666662</v>
      </c>
      <c r="W25">
        <v>1.3810833333333334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5">
      <c r="A26" s="15">
        <f>'Exptl Setup'!A31</f>
        <v>24</v>
      </c>
      <c r="B26" s="15" t="str">
        <f>'Exptl Setup'!B31</f>
        <v>MTT No Till</v>
      </c>
      <c r="C26" s="15" t="str">
        <f>'Exptl Setup'!C31</f>
        <v>f</v>
      </c>
      <c r="D26" s="15">
        <f>'Exptl Setup'!D31</f>
        <v>16</v>
      </c>
      <c r="E26" s="15" t="str">
        <f>'Exptl Setup'!E31</f>
        <v>+</v>
      </c>
      <c r="F26" s="15">
        <f>'Exptl Setup'!F31</f>
        <v>31.995000000000001</v>
      </c>
      <c r="G26" s="18">
        <f>'Exptl Setup'!G31</f>
        <v>24.998456640707591</v>
      </c>
      <c r="H26" s="22">
        <v>20</v>
      </c>
      <c r="I26" s="18"/>
      <c r="J26" s="18"/>
      <c r="K26" s="20">
        <v>0.17299999999999999</v>
      </c>
      <c r="L26" s="19">
        <v>60.872</v>
      </c>
      <c r="M26" s="19"/>
      <c r="N26" s="19"/>
      <c r="O26" s="19"/>
      <c r="P26" s="19"/>
      <c r="R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>
      <c r="A27" s="15">
        <f>'Exptl Setup'!A32</f>
        <v>25</v>
      </c>
      <c r="B27" s="15" t="str">
        <f>'Exptl Setup'!B32</f>
        <v>MTT No Till</v>
      </c>
      <c r="C27" s="15" t="str">
        <f>'Exptl Setup'!C32</f>
        <v>a</v>
      </c>
      <c r="D27" s="15">
        <f>'Exptl Setup'!D32</f>
        <v>16</v>
      </c>
      <c r="E27" s="15" t="str">
        <f>'Exptl Setup'!E32</f>
        <v>-</v>
      </c>
      <c r="F27" s="15">
        <f>'Exptl Setup'!F32</f>
        <v>31.997</v>
      </c>
      <c r="G27" s="18">
        <f>'Exptl Setup'!G32</f>
        <v>25.000019288411337</v>
      </c>
      <c r="H27" s="22">
        <v>0</v>
      </c>
      <c r="I27" s="18"/>
      <c r="J27" s="18"/>
      <c r="K27" s="20">
        <v>160.72200000000001</v>
      </c>
      <c r="L27" s="19">
        <v>954.22799999999995</v>
      </c>
      <c r="M27" s="19"/>
      <c r="N27" s="19"/>
      <c r="O27" s="19"/>
      <c r="P27" s="19"/>
      <c r="R27"/>
      <c r="S27" t="s">
        <v>152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>
      <c r="A28" s="15">
        <f>'Exptl Setup'!A33</f>
        <v>26</v>
      </c>
      <c r="B28" s="15" t="str">
        <f>'Exptl Setup'!B33</f>
        <v>MTT No Till</v>
      </c>
      <c r="C28" s="15" t="str">
        <f>'Exptl Setup'!C33</f>
        <v>b</v>
      </c>
      <c r="D28" s="15">
        <f>'Exptl Setup'!D33</f>
        <v>16</v>
      </c>
      <c r="E28" s="15" t="str">
        <f>'Exptl Setup'!E33</f>
        <v>-</v>
      </c>
      <c r="F28" s="15">
        <f>'Exptl Setup'!F33</f>
        <v>32.006</v>
      </c>
      <c r="G28" s="18">
        <f>'Exptl Setup'!G33</f>
        <v>25.007051203078206</v>
      </c>
      <c r="H28" s="22">
        <v>0</v>
      </c>
      <c r="I28" s="18"/>
      <c r="J28" s="18"/>
      <c r="K28" s="20">
        <v>164.714</v>
      </c>
      <c r="L28" s="19">
        <v>983.09199999999998</v>
      </c>
      <c r="M28" s="19"/>
      <c r="N28" s="19"/>
      <c r="O28" s="19"/>
      <c r="P28" s="19"/>
      <c r="R28"/>
      <c r="S28">
        <v>16</v>
      </c>
      <c r="T28">
        <v>24</v>
      </c>
      <c r="U28">
        <v>32</v>
      </c>
      <c r="V28">
        <v>40</v>
      </c>
      <c r="W28">
        <v>48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>
      <c r="A29" s="15">
        <f>'Exptl Setup'!A34</f>
        <v>27</v>
      </c>
      <c r="B29" s="15" t="str">
        <f>'Exptl Setup'!B34</f>
        <v>MTT No Till</v>
      </c>
      <c r="C29" s="15" t="str">
        <f>'Exptl Setup'!C34</f>
        <v>c</v>
      </c>
      <c r="D29" s="15">
        <f>'Exptl Setup'!D34</f>
        <v>16</v>
      </c>
      <c r="E29" s="15" t="str">
        <f>'Exptl Setup'!E34</f>
        <v>-</v>
      </c>
      <c r="F29" s="15">
        <f>'Exptl Setup'!F34</f>
        <v>31.992999999999999</v>
      </c>
      <c r="G29" s="18">
        <f>'Exptl Setup'!G34</f>
        <v>24.996893993003841</v>
      </c>
      <c r="H29" s="22">
        <v>0</v>
      </c>
      <c r="I29" s="18"/>
      <c r="J29" s="18"/>
      <c r="K29" s="20">
        <v>159.08699999999999</v>
      </c>
      <c r="L29" s="19">
        <v>940.22400000000005</v>
      </c>
      <c r="M29" s="19"/>
      <c r="N29" s="19"/>
      <c r="O29" s="19"/>
      <c r="P29" s="19"/>
      <c r="R29">
        <v>0</v>
      </c>
      <c r="S29">
        <v>1011.6462499999998</v>
      </c>
      <c r="T29">
        <v>3120.5741666666668</v>
      </c>
      <c r="U29">
        <v>5623.09375</v>
      </c>
      <c r="V29">
        <v>3807.2679166666662</v>
      </c>
      <c r="W29">
        <v>4141.0457500000002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">
      <c r="A30" s="15">
        <f>'Exptl Setup'!A35</f>
        <v>28</v>
      </c>
      <c r="B30" s="15" t="str">
        <f>'Exptl Setup'!B35</f>
        <v>MTT No Till</v>
      </c>
      <c r="C30" s="15" t="str">
        <f>'Exptl Setup'!C35</f>
        <v>d</v>
      </c>
      <c r="D30" s="15">
        <f>'Exptl Setup'!D35</f>
        <v>16</v>
      </c>
      <c r="E30" s="15" t="str">
        <f>'Exptl Setup'!E35</f>
        <v>-</v>
      </c>
      <c r="F30" s="15">
        <f>'Exptl Setup'!F35</f>
        <v>32.003</v>
      </c>
      <c r="G30" s="18">
        <f>'Exptl Setup'!G35</f>
        <v>25.004707231522584</v>
      </c>
      <c r="H30" s="22">
        <v>0</v>
      </c>
      <c r="I30" s="18">
        <v>4.76</v>
      </c>
      <c r="J30" s="18">
        <v>4.9800000000000004</v>
      </c>
      <c r="K30" s="20">
        <v>148.226</v>
      </c>
      <c r="L30" s="19">
        <v>876.78099999999995</v>
      </c>
      <c r="M30" s="19">
        <v>4.9649999999999999</v>
      </c>
      <c r="N30" s="19">
        <v>1.6575000000000002</v>
      </c>
      <c r="O30" s="19">
        <v>4.3025000000000002</v>
      </c>
      <c r="P30" s="19">
        <v>30.76</v>
      </c>
      <c r="R30">
        <v>6</v>
      </c>
      <c r="S30">
        <v>1848.8933333333332</v>
      </c>
      <c r="T30">
        <v>6144.7030833333329</v>
      </c>
      <c r="U30">
        <v>10888.919416666666</v>
      </c>
      <c r="V30">
        <v>8288.6094999999987</v>
      </c>
      <c r="W30">
        <v>10440.253500000001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">
      <c r="A31" s="15">
        <f>'Exptl Setup'!A36</f>
        <v>29</v>
      </c>
      <c r="B31" s="15" t="str">
        <f>'Exptl Setup'!B36</f>
        <v>MTT No Till</v>
      </c>
      <c r="C31" s="15" t="str">
        <f>'Exptl Setup'!C36</f>
        <v>e</v>
      </c>
      <c r="D31" s="15">
        <f>'Exptl Setup'!D36</f>
        <v>16</v>
      </c>
      <c r="E31" s="15" t="str">
        <f>'Exptl Setup'!E36</f>
        <v>-</v>
      </c>
      <c r="F31" s="15">
        <f>'Exptl Setup'!F36</f>
        <v>32.003</v>
      </c>
      <c r="G31" s="18">
        <f>'Exptl Setup'!G36</f>
        <v>25.004707231522584</v>
      </c>
      <c r="H31" s="22">
        <v>0</v>
      </c>
      <c r="I31" s="18">
        <v>4.72</v>
      </c>
      <c r="J31" s="18">
        <v>5.0199999999999996</v>
      </c>
      <c r="K31" s="20">
        <v>152.54</v>
      </c>
      <c r="L31" s="19">
        <v>918.79100000000005</v>
      </c>
      <c r="M31" s="19">
        <v>4.4450000000000003</v>
      </c>
      <c r="N31" s="19">
        <v>1.9045000000000001</v>
      </c>
      <c r="O31" s="19">
        <v>3.490499999999999</v>
      </c>
      <c r="P31" s="19">
        <v>37.299999999999997</v>
      </c>
      <c r="R31">
        <v>16</v>
      </c>
      <c r="S31">
        <v>96.165916666666661</v>
      </c>
      <c r="T31">
        <v>626.09691666666663</v>
      </c>
      <c r="U31">
        <v>2666.8078333333333</v>
      </c>
      <c r="V31">
        <v>2361.1546666666668</v>
      </c>
      <c r="W31">
        <v>4024.6237500000007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">
      <c r="A32" s="15">
        <f>'Exptl Setup'!A37</f>
        <v>30</v>
      </c>
      <c r="B32" s="15" t="str">
        <f>'Exptl Setup'!B37</f>
        <v>MTT No Till</v>
      </c>
      <c r="C32" s="15" t="str">
        <f>'Exptl Setup'!C37</f>
        <v>f</v>
      </c>
      <c r="D32" s="15">
        <f>'Exptl Setup'!D37</f>
        <v>16</v>
      </c>
      <c r="E32" s="15" t="str">
        <f>'Exptl Setup'!E37</f>
        <v>-</v>
      </c>
      <c r="F32" s="15">
        <f>'Exptl Setup'!F37</f>
        <v>31.994</v>
      </c>
      <c r="G32" s="18">
        <f>'Exptl Setup'!G37</f>
        <v>24.997675316855716</v>
      </c>
      <c r="H32" s="22">
        <v>0</v>
      </c>
      <c r="I32" s="18"/>
      <c r="J32" s="18"/>
      <c r="K32" s="20">
        <v>167.345</v>
      </c>
      <c r="L32" s="19">
        <v>1293.451</v>
      </c>
      <c r="M32" s="19"/>
      <c r="N32" s="19"/>
      <c r="O32" s="19"/>
      <c r="P32" s="19"/>
      <c r="R32">
        <v>20</v>
      </c>
      <c r="S32">
        <v>67.801750000000013</v>
      </c>
      <c r="T32">
        <v>108.678</v>
      </c>
      <c r="U32">
        <v>154.24091666666666</v>
      </c>
      <c r="V32">
        <v>107.06283333333334</v>
      </c>
      <c r="W32">
        <v>313.1463333333333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5">
      <c r="A33" s="15">
        <f>'Exptl Setup'!A38</f>
        <v>31</v>
      </c>
      <c r="B33" s="15" t="str">
        <f>'Exptl Setup'!B38</f>
        <v>MTT No Till</v>
      </c>
      <c r="C33" s="15" t="str">
        <f>'Exptl Setup'!C38</f>
        <v>a</v>
      </c>
      <c r="D33" s="15">
        <f>'Exptl Setup'!D38</f>
        <v>16</v>
      </c>
      <c r="E33" s="15" t="str">
        <f>'Exptl Setup'!E38</f>
        <v>-</v>
      </c>
      <c r="F33" s="15">
        <f>'Exptl Setup'!F38</f>
        <v>32.000999999999998</v>
      </c>
      <c r="G33" s="18">
        <f>'Exptl Setup'!G38</f>
        <v>25.003144583818834</v>
      </c>
      <c r="H33" s="22">
        <v>6</v>
      </c>
      <c r="I33" s="18"/>
      <c r="J33" s="18"/>
      <c r="K33" s="20">
        <v>67.084999999999994</v>
      </c>
      <c r="L33" s="19">
        <v>1743.559</v>
      </c>
      <c r="M33" s="19"/>
      <c r="N33" s="19"/>
      <c r="O33" s="19"/>
      <c r="P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5">
      <c r="A34" s="15">
        <f>'Exptl Setup'!A39</f>
        <v>32</v>
      </c>
      <c r="B34" s="15" t="str">
        <f>'Exptl Setup'!B39</f>
        <v>MTT No Till</v>
      </c>
      <c r="C34" s="15" t="str">
        <f>'Exptl Setup'!C39</f>
        <v>b</v>
      </c>
      <c r="D34" s="15">
        <f>'Exptl Setup'!D39</f>
        <v>16</v>
      </c>
      <c r="E34" s="15" t="str">
        <f>'Exptl Setup'!E39</f>
        <v>-</v>
      </c>
      <c r="F34" s="15">
        <f>'Exptl Setup'!F39</f>
        <v>31.998000000000001</v>
      </c>
      <c r="G34" s="18">
        <f>'Exptl Setup'!G39</f>
        <v>25.000800612263212</v>
      </c>
      <c r="H34" s="22">
        <v>6</v>
      </c>
      <c r="I34" s="18"/>
      <c r="J34" s="18"/>
      <c r="K34" s="20">
        <v>66.491</v>
      </c>
      <c r="L34" s="19">
        <v>1468.0640000000001</v>
      </c>
      <c r="M34" s="19"/>
      <c r="N34" s="19"/>
      <c r="O34" s="19"/>
      <c r="P34" s="19"/>
      <c r="R34"/>
      <c r="S34" t="s">
        <v>153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5">
      <c r="A35" s="15">
        <f>'Exptl Setup'!A40</f>
        <v>33</v>
      </c>
      <c r="B35" s="15" t="str">
        <f>'Exptl Setup'!B40</f>
        <v>MTT No Till</v>
      </c>
      <c r="C35" s="15" t="str">
        <f>'Exptl Setup'!C40</f>
        <v>c</v>
      </c>
      <c r="D35" s="15">
        <f>'Exptl Setup'!D40</f>
        <v>16</v>
      </c>
      <c r="E35" s="15" t="str">
        <f>'Exptl Setup'!E40</f>
        <v>-</v>
      </c>
      <c r="F35" s="15">
        <f>'Exptl Setup'!F40</f>
        <v>32.000999999999998</v>
      </c>
      <c r="G35" s="18">
        <f>'Exptl Setup'!G40</f>
        <v>25.003144583818834</v>
      </c>
      <c r="H35" s="22">
        <v>6</v>
      </c>
      <c r="I35" s="18"/>
      <c r="J35" s="18"/>
      <c r="K35" s="20">
        <v>75.721000000000004</v>
      </c>
      <c r="L35" s="19">
        <v>1903.3109999999999</v>
      </c>
      <c r="M35" s="19"/>
      <c r="N35" s="19"/>
      <c r="O35" s="19"/>
      <c r="P35" s="19"/>
      <c r="R35"/>
      <c r="S35">
        <v>16</v>
      </c>
      <c r="T35">
        <v>24</v>
      </c>
      <c r="U35">
        <v>32</v>
      </c>
      <c r="V35">
        <v>40</v>
      </c>
      <c r="W35">
        <v>48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ht="15">
      <c r="A36" s="15">
        <f>'Exptl Setup'!A41</f>
        <v>34</v>
      </c>
      <c r="B36" s="15" t="str">
        <f>'Exptl Setup'!B41</f>
        <v>MTT No Till</v>
      </c>
      <c r="C36" s="15" t="str">
        <f>'Exptl Setup'!C41</f>
        <v>d</v>
      </c>
      <c r="D36" s="15">
        <f>'Exptl Setup'!D41</f>
        <v>16</v>
      </c>
      <c r="E36" s="15" t="str">
        <f>'Exptl Setup'!E41</f>
        <v>-</v>
      </c>
      <c r="F36" s="15">
        <f>'Exptl Setup'!F41</f>
        <v>32</v>
      </c>
      <c r="G36" s="18">
        <f>'Exptl Setup'!G41</f>
        <v>25.002363259966963</v>
      </c>
      <c r="H36" s="22">
        <v>6</v>
      </c>
      <c r="I36" s="18">
        <v>6.59</v>
      </c>
      <c r="J36" s="18">
        <v>4.38</v>
      </c>
      <c r="K36" s="20">
        <v>65.471999999999994</v>
      </c>
      <c r="L36" s="19">
        <v>1847.0119999999999</v>
      </c>
      <c r="M36" s="19">
        <v>0.22544999999999998</v>
      </c>
      <c r="N36" s="19">
        <v>4.99</v>
      </c>
      <c r="O36" s="19">
        <v>20.134550000000001</v>
      </c>
      <c r="P36" s="19">
        <v>216.6</v>
      </c>
      <c r="R36">
        <v>0</v>
      </c>
      <c r="S36">
        <v>5.3675000000000006</v>
      </c>
      <c r="T36">
        <v>3.9020000000000001</v>
      </c>
      <c r="U36">
        <v>4.6741250000000001</v>
      </c>
      <c r="V36">
        <v>0.89100000000000001</v>
      </c>
      <c r="W36">
        <v>0.22309500000000002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ht="15">
      <c r="A37" s="15">
        <f>'Exptl Setup'!A42</f>
        <v>35</v>
      </c>
      <c r="B37" s="15" t="str">
        <f>'Exptl Setup'!B42</f>
        <v>MTT No Till</v>
      </c>
      <c r="C37" s="15" t="str">
        <f>'Exptl Setup'!C42</f>
        <v>e</v>
      </c>
      <c r="D37" s="15">
        <f>'Exptl Setup'!D42</f>
        <v>16</v>
      </c>
      <c r="E37" s="15" t="str">
        <f>'Exptl Setup'!E42</f>
        <v>-</v>
      </c>
      <c r="F37" s="15">
        <f>'Exptl Setup'!F42</f>
        <v>32.008000000000003</v>
      </c>
      <c r="G37" s="18">
        <f>'Exptl Setup'!G42</f>
        <v>25.008613850781956</v>
      </c>
      <c r="H37" s="22">
        <v>6</v>
      </c>
      <c r="I37" s="18">
        <v>6.65</v>
      </c>
      <c r="J37" s="18">
        <v>4.46</v>
      </c>
      <c r="K37" s="20">
        <v>51.396999999999998</v>
      </c>
      <c r="L37" s="19">
        <v>2008.479</v>
      </c>
      <c r="M37" s="19">
        <v>0.18059999999999998</v>
      </c>
      <c r="N37" s="19">
        <v>5.1149999999999993</v>
      </c>
      <c r="O37" s="19">
        <v>17.554400000000005</v>
      </c>
      <c r="P37" s="19">
        <v>235.79999999999998</v>
      </c>
      <c r="R37">
        <v>6</v>
      </c>
      <c r="S37">
        <v>0.23672499999999999</v>
      </c>
      <c r="T37">
        <v>0.19233749999999999</v>
      </c>
      <c r="U37">
        <v>0.24554999999999999</v>
      </c>
      <c r="V37">
        <v>0.28507499999999997</v>
      </c>
      <c r="W37">
        <v>0.28095000000000003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15">
      <c r="A38" s="15">
        <f>'Exptl Setup'!A43</f>
        <v>36</v>
      </c>
      <c r="B38" s="15" t="str">
        <f>'Exptl Setup'!B43</f>
        <v>MTT No Till</v>
      </c>
      <c r="C38" s="15" t="str">
        <f>'Exptl Setup'!C43</f>
        <v>f</v>
      </c>
      <c r="D38" s="15">
        <f>'Exptl Setup'!D43</f>
        <v>16</v>
      </c>
      <c r="E38" s="15" t="str">
        <f>'Exptl Setup'!E43</f>
        <v>-</v>
      </c>
      <c r="F38" s="15">
        <f>'Exptl Setup'!F43</f>
        <v>31.997</v>
      </c>
      <c r="G38" s="18">
        <f>'Exptl Setup'!G43</f>
        <v>25.000019288411337</v>
      </c>
      <c r="H38" s="22">
        <v>6</v>
      </c>
      <c r="I38" s="18"/>
      <c r="J38" s="18"/>
      <c r="K38" s="20">
        <v>65.066000000000003</v>
      </c>
      <c r="L38" s="19">
        <v>1776.7090000000001</v>
      </c>
      <c r="M38" s="19"/>
      <c r="N38" s="19"/>
      <c r="O38" s="19"/>
      <c r="P38" s="19"/>
      <c r="R38">
        <v>16</v>
      </c>
      <c r="S38">
        <v>12.969999999999999</v>
      </c>
      <c r="T38">
        <v>3.26125</v>
      </c>
      <c r="U38">
        <v>4.1557500000000003</v>
      </c>
      <c r="V38">
        <v>5.0075000000000003</v>
      </c>
      <c r="W38">
        <v>4.8044999999999991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ht="15">
      <c r="A39" s="15">
        <f>'Exptl Setup'!A44</f>
        <v>37</v>
      </c>
      <c r="B39" s="15" t="str">
        <f>'Exptl Setup'!B44</f>
        <v>MTT No Till</v>
      </c>
      <c r="C39" s="15" t="str">
        <f>'Exptl Setup'!C44</f>
        <v>a</v>
      </c>
      <c r="D39" s="15">
        <f>'Exptl Setup'!D44</f>
        <v>16</v>
      </c>
      <c r="E39" s="15" t="str">
        <f>'Exptl Setup'!E44</f>
        <v>-</v>
      </c>
      <c r="F39" s="15">
        <f>'Exptl Setup'!F44</f>
        <v>31.995999999999999</v>
      </c>
      <c r="G39" s="18">
        <f>'Exptl Setup'!G44</f>
        <v>24.999237964559462</v>
      </c>
      <c r="H39" s="22">
        <v>16</v>
      </c>
      <c r="I39" s="18"/>
      <c r="J39" s="18"/>
      <c r="K39" s="20">
        <v>1.417</v>
      </c>
      <c r="L39" s="19">
        <v>99.738</v>
      </c>
      <c r="M39" s="19"/>
      <c r="N39" s="19"/>
      <c r="O39" s="19"/>
      <c r="P39" s="19"/>
      <c r="R39">
        <v>20</v>
      </c>
      <c r="S39">
        <v>18.260000000000002</v>
      </c>
      <c r="T39">
        <v>18.462499999999999</v>
      </c>
      <c r="U39">
        <v>18.824999999999996</v>
      </c>
      <c r="V39">
        <v>16.442500000000003</v>
      </c>
      <c r="W39">
        <v>7.4240000000000004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15">
      <c r="A40" s="15">
        <f>'Exptl Setup'!A45</f>
        <v>38</v>
      </c>
      <c r="B40" s="15" t="str">
        <f>'Exptl Setup'!B45</f>
        <v>MTT No Till</v>
      </c>
      <c r="C40" s="15" t="str">
        <f>'Exptl Setup'!C45</f>
        <v>b</v>
      </c>
      <c r="D40" s="15">
        <f>'Exptl Setup'!D45</f>
        <v>16</v>
      </c>
      <c r="E40" s="15" t="str">
        <f>'Exptl Setup'!E45</f>
        <v>-</v>
      </c>
      <c r="F40" s="15">
        <f>'Exptl Setup'!F45</f>
        <v>31.997</v>
      </c>
      <c r="G40" s="18">
        <f>'Exptl Setup'!G45</f>
        <v>25.000019288411337</v>
      </c>
      <c r="H40" s="22">
        <v>16</v>
      </c>
      <c r="I40" s="18"/>
      <c r="J40" s="18"/>
      <c r="K40" s="20">
        <v>0.248</v>
      </c>
      <c r="L40" s="19">
        <v>127.745</v>
      </c>
      <c r="M40" s="19"/>
      <c r="N40" s="19"/>
      <c r="O40" s="19"/>
      <c r="P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ht="15">
      <c r="A41" s="15">
        <f>'Exptl Setup'!A46</f>
        <v>39</v>
      </c>
      <c r="B41" s="15" t="str">
        <f>'Exptl Setup'!B46</f>
        <v>MTT No Till</v>
      </c>
      <c r="C41" s="15" t="str">
        <f>'Exptl Setup'!C46</f>
        <v>c</v>
      </c>
      <c r="D41" s="15">
        <f>'Exptl Setup'!D46</f>
        <v>16</v>
      </c>
      <c r="E41" s="15" t="str">
        <f>'Exptl Setup'!E46</f>
        <v>-</v>
      </c>
      <c r="F41" s="15">
        <f>'Exptl Setup'!F46</f>
        <v>32.003999999999998</v>
      </c>
      <c r="G41" s="18">
        <f>'Exptl Setup'!G46</f>
        <v>25.005488555374455</v>
      </c>
      <c r="H41" s="22">
        <v>16</v>
      </c>
      <c r="I41" s="18"/>
      <c r="J41" s="18"/>
      <c r="K41" s="20">
        <v>1.3180000000000001</v>
      </c>
      <c r="L41" s="19">
        <v>88.021000000000001</v>
      </c>
      <c r="M41" s="19"/>
      <c r="N41" s="19"/>
      <c r="O41" s="19"/>
      <c r="P41" s="19"/>
      <c r="R41"/>
      <c r="S41" t="s">
        <v>154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ht="15">
      <c r="A42" s="15">
        <f>'Exptl Setup'!A47</f>
        <v>40</v>
      </c>
      <c r="B42" s="15" t="str">
        <f>'Exptl Setup'!B47</f>
        <v>MTT No Till</v>
      </c>
      <c r="C42" s="15" t="str">
        <f>'Exptl Setup'!C47</f>
        <v>d</v>
      </c>
      <c r="D42" s="15">
        <f>'Exptl Setup'!D47</f>
        <v>16</v>
      </c>
      <c r="E42" s="15" t="str">
        <f>'Exptl Setup'!E47</f>
        <v>-</v>
      </c>
      <c r="F42" s="15">
        <f>'Exptl Setup'!F47</f>
        <v>32.01</v>
      </c>
      <c r="G42" s="18">
        <f>'Exptl Setup'!G47</f>
        <v>25.010176498485698</v>
      </c>
      <c r="H42" s="22">
        <v>16</v>
      </c>
      <c r="I42" s="18">
        <v>8.16</v>
      </c>
      <c r="J42" s="18">
        <v>5.3</v>
      </c>
      <c r="K42" s="20">
        <v>0.999</v>
      </c>
      <c r="L42" s="19">
        <v>79.447999999999993</v>
      </c>
      <c r="M42" s="19">
        <v>12.97</v>
      </c>
      <c r="N42" s="19">
        <v>20.07</v>
      </c>
      <c r="O42" s="19">
        <v>374.15999999999997</v>
      </c>
      <c r="P42" s="19">
        <v>4760</v>
      </c>
      <c r="R42"/>
      <c r="S42">
        <v>16</v>
      </c>
      <c r="T42">
        <v>24</v>
      </c>
      <c r="U42">
        <v>32</v>
      </c>
      <c r="V42">
        <v>40</v>
      </c>
      <c r="W42">
        <v>48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ht="15">
      <c r="A43" s="15">
        <f>'Exptl Setup'!A48</f>
        <v>41</v>
      </c>
      <c r="B43" s="15" t="str">
        <f>'Exptl Setup'!B48</f>
        <v>MTT No Till</v>
      </c>
      <c r="C43" s="15" t="str">
        <f>'Exptl Setup'!C48</f>
        <v>e</v>
      </c>
      <c r="D43" s="15">
        <f>'Exptl Setup'!D48</f>
        <v>16</v>
      </c>
      <c r="E43" s="15" t="str">
        <f>'Exptl Setup'!E48</f>
        <v>-</v>
      </c>
      <c r="F43" s="15">
        <f>'Exptl Setup'!F48</f>
        <v>31.998000000000001</v>
      </c>
      <c r="G43" s="18">
        <f>'Exptl Setup'!G48</f>
        <v>25.000800612263212</v>
      </c>
      <c r="H43" s="22">
        <v>16</v>
      </c>
      <c r="I43" s="18">
        <v>8.2200000000000006</v>
      </c>
      <c r="J43" s="18">
        <v>5.32</v>
      </c>
      <c r="K43" s="20">
        <v>1.0189999999999999</v>
      </c>
      <c r="L43" s="19">
        <v>95.165999999999997</v>
      </c>
      <c r="M43" s="19">
        <v>12.62</v>
      </c>
      <c r="N43" s="19">
        <v>20.94</v>
      </c>
      <c r="O43" s="19">
        <v>380.04</v>
      </c>
      <c r="P43" s="19">
        <v>4755</v>
      </c>
      <c r="R43">
        <v>0</v>
      </c>
      <c r="S43">
        <v>1.836125</v>
      </c>
      <c r="T43">
        <v>2.5211250000000001</v>
      </c>
      <c r="U43">
        <v>2.9707500000000002</v>
      </c>
      <c r="V43">
        <v>3.5945</v>
      </c>
      <c r="W43">
        <v>4.9554999999999998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ht="15">
      <c r="A44" s="15">
        <f>'Exptl Setup'!A49</f>
        <v>42</v>
      </c>
      <c r="B44" s="15" t="str">
        <f>'Exptl Setup'!B49</f>
        <v>MTT No Till</v>
      </c>
      <c r="C44" s="15" t="str">
        <f>'Exptl Setup'!C49</f>
        <v>f</v>
      </c>
      <c r="D44" s="15">
        <f>'Exptl Setup'!D49</f>
        <v>16</v>
      </c>
      <c r="E44" s="15" t="str">
        <f>'Exptl Setup'!E49</f>
        <v>-</v>
      </c>
      <c r="F44" s="15">
        <f>'Exptl Setup'!F49</f>
        <v>31.992999999999999</v>
      </c>
      <c r="G44" s="18">
        <f>'Exptl Setup'!G49</f>
        <v>24.996893993003841</v>
      </c>
      <c r="H44" s="22">
        <v>16</v>
      </c>
      <c r="I44" s="18"/>
      <c r="J44" s="18"/>
      <c r="K44" s="20">
        <v>1.006</v>
      </c>
      <c r="L44" s="19">
        <v>106.883</v>
      </c>
      <c r="M44" s="19"/>
      <c r="N44" s="19"/>
      <c r="O44" s="19"/>
      <c r="P44" s="19"/>
      <c r="R44">
        <v>6</v>
      </c>
      <c r="S44">
        <v>5.1812500000000004</v>
      </c>
      <c r="T44">
        <v>8.1999999999999993</v>
      </c>
      <c r="U44">
        <v>10.05875</v>
      </c>
      <c r="V44">
        <v>11.88875</v>
      </c>
      <c r="W44">
        <v>14.41375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ht="15">
      <c r="A45" s="15">
        <f>'Exptl Setup'!A50</f>
        <v>43</v>
      </c>
      <c r="B45" s="15" t="str">
        <f>'Exptl Setup'!B50</f>
        <v>MTT No Till</v>
      </c>
      <c r="C45" s="15" t="str">
        <f>'Exptl Setup'!C50</f>
        <v>a</v>
      </c>
      <c r="D45" s="15">
        <f>'Exptl Setup'!D50</f>
        <v>16</v>
      </c>
      <c r="E45" s="15" t="str">
        <f>'Exptl Setup'!E50</f>
        <v>-</v>
      </c>
      <c r="F45" s="15">
        <f>'Exptl Setup'!F50</f>
        <v>32.003</v>
      </c>
      <c r="G45" s="18">
        <f>'Exptl Setup'!G50</f>
        <v>25.004707231522584</v>
      </c>
      <c r="H45" s="22">
        <v>20</v>
      </c>
      <c r="I45" s="18"/>
      <c r="J45" s="18"/>
      <c r="K45" s="20">
        <v>1.6639999999999999</v>
      </c>
      <c r="L45" s="19">
        <v>93.165000000000006</v>
      </c>
      <c r="M45" s="19"/>
      <c r="N45" s="19"/>
      <c r="O45" s="19"/>
      <c r="P45" s="19"/>
      <c r="R45">
        <v>16</v>
      </c>
      <c r="S45">
        <v>20.942500000000003</v>
      </c>
      <c r="T45">
        <v>27.375</v>
      </c>
      <c r="U45">
        <v>35.450000000000003</v>
      </c>
      <c r="V45">
        <v>41.8825</v>
      </c>
      <c r="W45">
        <v>45.197500000000005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ht="15">
      <c r="A46" s="15">
        <f>'Exptl Setup'!A51</f>
        <v>44</v>
      </c>
      <c r="B46" s="15" t="str">
        <f>'Exptl Setup'!B51</f>
        <v>MTT No Till</v>
      </c>
      <c r="C46" s="15" t="str">
        <f>'Exptl Setup'!C51</f>
        <v>b</v>
      </c>
      <c r="D46" s="15">
        <f>'Exptl Setup'!D51</f>
        <v>16</v>
      </c>
      <c r="E46" s="15" t="str">
        <f>'Exptl Setup'!E51</f>
        <v>-</v>
      </c>
      <c r="F46" s="15">
        <f>'Exptl Setup'!F51</f>
        <v>32.006999999999998</v>
      </c>
      <c r="G46" s="18">
        <f>'Exptl Setup'!G51</f>
        <v>25.007832526930077</v>
      </c>
      <c r="H46" s="22">
        <v>20</v>
      </c>
      <c r="I46" s="18"/>
      <c r="J46" s="18"/>
      <c r="K46" s="20">
        <v>0.156</v>
      </c>
      <c r="L46" s="19">
        <v>62.301000000000002</v>
      </c>
      <c r="M46" s="19"/>
      <c r="N46" s="19"/>
      <c r="O46" s="19"/>
      <c r="P46" s="19"/>
      <c r="R46">
        <v>20</v>
      </c>
      <c r="S46">
        <v>30.497500000000002</v>
      </c>
      <c r="T46">
        <v>30.987500000000001</v>
      </c>
      <c r="U46">
        <v>32.085000000000008</v>
      </c>
      <c r="V46">
        <v>35.172499999999999</v>
      </c>
      <c r="W46">
        <v>50.352499999999999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ht="15">
      <c r="A47" s="15">
        <f>'Exptl Setup'!A52</f>
        <v>45</v>
      </c>
      <c r="B47" s="15" t="str">
        <f>'Exptl Setup'!B52</f>
        <v>MTT No Till</v>
      </c>
      <c r="C47" s="15" t="str">
        <f>'Exptl Setup'!C52</f>
        <v>c</v>
      </c>
      <c r="D47" s="15">
        <f>'Exptl Setup'!D52</f>
        <v>16</v>
      </c>
      <c r="E47" s="15" t="str">
        <f>'Exptl Setup'!E52</f>
        <v>-</v>
      </c>
      <c r="F47" s="15">
        <f>'Exptl Setup'!F52</f>
        <v>32</v>
      </c>
      <c r="G47" s="18">
        <f>'Exptl Setup'!G52</f>
        <v>25.002363259966963</v>
      </c>
      <c r="H47" s="22">
        <v>20</v>
      </c>
      <c r="I47" s="18"/>
      <c r="J47" s="18"/>
      <c r="K47" s="20">
        <v>0.13200000000000001</v>
      </c>
      <c r="L47" s="19">
        <v>64.015000000000001</v>
      </c>
      <c r="M47" s="19"/>
      <c r="N47" s="19"/>
      <c r="O47" s="19"/>
      <c r="P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ht="15">
      <c r="A48" s="15">
        <f>'Exptl Setup'!A53</f>
        <v>46</v>
      </c>
      <c r="B48" s="15" t="str">
        <f>'Exptl Setup'!B53</f>
        <v>MTT No Till</v>
      </c>
      <c r="C48" s="15" t="str">
        <f>'Exptl Setup'!C53</f>
        <v>d</v>
      </c>
      <c r="D48" s="15">
        <f>'Exptl Setup'!D53</f>
        <v>16</v>
      </c>
      <c r="E48" s="15" t="str">
        <f>'Exptl Setup'!E53</f>
        <v>-</v>
      </c>
      <c r="F48" s="15">
        <f>'Exptl Setup'!F53</f>
        <v>31.998999999999999</v>
      </c>
      <c r="G48" s="18">
        <f>'Exptl Setup'!G53</f>
        <v>25.001581936115088</v>
      </c>
      <c r="H48" s="22">
        <v>20</v>
      </c>
      <c r="I48" s="18">
        <v>8.6199999999999992</v>
      </c>
      <c r="J48" s="18">
        <v>5.94</v>
      </c>
      <c r="K48" s="20">
        <v>0.13</v>
      </c>
      <c r="L48" s="19">
        <v>60.3</v>
      </c>
      <c r="M48" s="19">
        <v>18.48</v>
      </c>
      <c r="N48" s="19">
        <v>30.29</v>
      </c>
      <c r="O48" s="19">
        <v>478.02999999999992</v>
      </c>
      <c r="P48" s="19">
        <v>5269</v>
      </c>
      <c r="R48"/>
      <c r="S48" t="s">
        <v>155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ht="15">
      <c r="A49" s="15">
        <f>'Exptl Setup'!A54</f>
        <v>47</v>
      </c>
      <c r="B49" s="15" t="str">
        <f>'Exptl Setup'!B54</f>
        <v>MTT No Till</v>
      </c>
      <c r="C49" s="15" t="str">
        <f>'Exptl Setup'!C54</f>
        <v>e</v>
      </c>
      <c r="D49" s="15">
        <f>'Exptl Setup'!D54</f>
        <v>16</v>
      </c>
      <c r="E49" s="15" t="str">
        <f>'Exptl Setup'!E54</f>
        <v>-</v>
      </c>
      <c r="F49" s="15">
        <f>'Exptl Setup'!F54</f>
        <v>31.998000000000001</v>
      </c>
      <c r="G49" s="18">
        <f>'Exptl Setup'!G54</f>
        <v>25.000800612263212</v>
      </c>
      <c r="H49" s="22">
        <v>20</v>
      </c>
      <c r="I49" s="18">
        <v>8.8000000000000007</v>
      </c>
      <c r="J49" s="18">
        <v>6.06</v>
      </c>
      <c r="K49" s="20">
        <v>0.158</v>
      </c>
      <c r="L49" s="19">
        <v>102.024</v>
      </c>
      <c r="M49" s="19">
        <v>17.95</v>
      </c>
      <c r="N49" s="19">
        <v>32.5</v>
      </c>
      <c r="O49" s="19">
        <v>462.05</v>
      </c>
      <c r="P49" s="19">
        <v>4770</v>
      </c>
      <c r="R49"/>
      <c r="S49">
        <v>16</v>
      </c>
      <c r="T49">
        <v>24</v>
      </c>
      <c r="U49">
        <v>32</v>
      </c>
      <c r="V49">
        <v>40</v>
      </c>
      <c r="W49">
        <v>48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ht="15">
      <c r="A50" s="15">
        <f>'Exptl Setup'!A55</f>
        <v>48</v>
      </c>
      <c r="B50" s="15" t="str">
        <f>'Exptl Setup'!B55</f>
        <v>MTT No Till</v>
      </c>
      <c r="C50" s="15" t="str">
        <f>'Exptl Setup'!C55</f>
        <v>f</v>
      </c>
      <c r="D50" s="15">
        <f>'Exptl Setup'!D55</f>
        <v>16</v>
      </c>
      <c r="E50" s="15" t="str">
        <f>'Exptl Setup'!E55</f>
        <v>-</v>
      </c>
      <c r="F50" s="15">
        <f>'Exptl Setup'!F55</f>
        <v>31.998000000000001</v>
      </c>
      <c r="G50" s="18">
        <f>'Exptl Setup'!G55</f>
        <v>25.000800612263212</v>
      </c>
      <c r="H50" s="22">
        <v>20</v>
      </c>
      <c r="I50" s="18"/>
      <c r="J50" s="18"/>
      <c r="K50" s="20">
        <v>0.21299999999999999</v>
      </c>
      <c r="L50" s="19">
        <v>63.728999999999999</v>
      </c>
      <c r="M50" s="19"/>
      <c r="N50" s="19"/>
      <c r="O50" s="19"/>
      <c r="P50" s="19"/>
      <c r="R50">
        <v>0</v>
      </c>
      <c r="S50">
        <v>3.4951249999999994</v>
      </c>
      <c r="T50">
        <v>5.5756249999999996</v>
      </c>
      <c r="U50">
        <v>6.1226250000000011</v>
      </c>
      <c r="V50">
        <v>7.3445000000000009</v>
      </c>
      <c r="W50">
        <v>7.417654999999999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ht="15">
      <c r="A51" s="15">
        <f>'Exptl Setup'!A56</f>
        <v>49</v>
      </c>
      <c r="B51" s="15" t="str">
        <f>'Exptl Setup'!B56</f>
        <v>MTT No Till</v>
      </c>
      <c r="C51" s="15" t="str">
        <f>'Exptl Setup'!C56</f>
        <v>a</v>
      </c>
      <c r="D51" s="15">
        <f>'Exptl Setup'!D56</f>
        <v>24</v>
      </c>
      <c r="E51" s="15" t="str">
        <f>'Exptl Setup'!E56</f>
        <v>+</v>
      </c>
      <c r="F51" s="15">
        <f>'Exptl Setup'!F56</f>
        <v>32.003999999999998</v>
      </c>
      <c r="G51" s="18">
        <f>'Exptl Setup'!G56</f>
        <v>25.005488555374455</v>
      </c>
      <c r="H51" s="22">
        <v>0</v>
      </c>
      <c r="I51" s="18"/>
      <c r="J51" s="18"/>
      <c r="K51" s="20">
        <v>376.58800000000002</v>
      </c>
      <c r="L51" s="19">
        <v>3789.703</v>
      </c>
      <c r="M51" s="19"/>
      <c r="N51" s="19"/>
      <c r="O51" s="19"/>
      <c r="P51" s="19"/>
      <c r="R51">
        <v>6</v>
      </c>
      <c r="S51">
        <v>18.339525000000002</v>
      </c>
      <c r="T51">
        <v>15.822056604803496</v>
      </c>
      <c r="U51">
        <v>16.397665065502188</v>
      </c>
      <c r="V51">
        <v>18.031415174672492</v>
      </c>
      <c r="W51">
        <v>21.459230131004372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ht="15">
      <c r="A52" s="15">
        <f>'Exptl Setup'!A57</f>
        <v>50</v>
      </c>
      <c r="B52" s="15" t="str">
        <f>'Exptl Setup'!B57</f>
        <v>MTT No Till</v>
      </c>
      <c r="C52" s="15" t="str">
        <f>'Exptl Setup'!C57</f>
        <v>b</v>
      </c>
      <c r="D52" s="15">
        <f>'Exptl Setup'!D57</f>
        <v>24</v>
      </c>
      <c r="E52" s="15" t="str">
        <f>'Exptl Setup'!E57</f>
        <v>+</v>
      </c>
      <c r="F52" s="15">
        <f>'Exptl Setup'!F57</f>
        <v>32.003</v>
      </c>
      <c r="G52" s="18">
        <f>'Exptl Setup'!G57</f>
        <v>25.004707231522584</v>
      </c>
      <c r="H52" s="22">
        <v>0</v>
      </c>
      <c r="I52" s="18"/>
      <c r="J52" s="18"/>
      <c r="K52" s="20">
        <v>357.09500000000003</v>
      </c>
      <c r="L52" s="19">
        <v>4496.1559999999999</v>
      </c>
      <c r="M52" s="19"/>
      <c r="N52" s="19"/>
      <c r="O52" s="19"/>
      <c r="P52" s="19"/>
      <c r="R52">
        <v>16</v>
      </c>
      <c r="S52">
        <v>338.28750000000002</v>
      </c>
      <c r="T52">
        <v>323.36374999999998</v>
      </c>
      <c r="U52">
        <v>340.49424999999997</v>
      </c>
      <c r="V52">
        <v>367.31</v>
      </c>
      <c r="W52">
        <v>335.39799999999997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ht="15">
      <c r="A53" s="15">
        <f>'Exptl Setup'!A58</f>
        <v>51</v>
      </c>
      <c r="B53" s="15" t="str">
        <f>'Exptl Setup'!B58</f>
        <v>MTT No Till</v>
      </c>
      <c r="C53" s="15" t="str">
        <f>'Exptl Setup'!C58</f>
        <v>c</v>
      </c>
      <c r="D53" s="15">
        <f>'Exptl Setup'!D58</f>
        <v>24</v>
      </c>
      <c r="E53" s="15" t="str">
        <f>'Exptl Setup'!E58</f>
        <v>+</v>
      </c>
      <c r="F53" s="15">
        <f>'Exptl Setup'!F58</f>
        <v>31.998999999999999</v>
      </c>
      <c r="G53" s="18">
        <f>'Exptl Setup'!G58</f>
        <v>25.001581936115088</v>
      </c>
      <c r="H53" s="22">
        <v>0</v>
      </c>
      <c r="I53" s="18"/>
      <c r="J53" s="18"/>
      <c r="K53" s="20">
        <v>397.58800000000002</v>
      </c>
      <c r="L53" s="19">
        <v>2751.6660000000002</v>
      </c>
      <c r="M53" s="19"/>
      <c r="N53" s="19"/>
      <c r="O53" s="19"/>
      <c r="P53" s="19"/>
      <c r="R53">
        <v>20</v>
      </c>
      <c r="S53">
        <v>440.59249999999997</v>
      </c>
      <c r="T53">
        <v>490.75</v>
      </c>
      <c r="U53">
        <v>542.76499999999999</v>
      </c>
      <c r="V53">
        <v>462.76</v>
      </c>
      <c r="W53">
        <v>536.19849999999997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ht="15">
      <c r="A54" s="15">
        <f>'Exptl Setup'!A59</f>
        <v>52</v>
      </c>
      <c r="B54" s="15" t="str">
        <f>'Exptl Setup'!B59</f>
        <v>MTT No Till</v>
      </c>
      <c r="C54" s="15" t="str">
        <f>'Exptl Setup'!C59</f>
        <v>d</v>
      </c>
      <c r="D54" s="15">
        <f>'Exptl Setup'!D59</f>
        <v>24</v>
      </c>
      <c r="E54" s="15" t="str">
        <f>'Exptl Setup'!E59</f>
        <v>+</v>
      </c>
      <c r="F54" s="15">
        <f>'Exptl Setup'!F59</f>
        <v>32.000999999999998</v>
      </c>
      <c r="G54" s="18">
        <f>'Exptl Setup'!G59</f>
        <v>25.003144583818834</v>
      </c>
      <c r="H54" s="22">
        <v>0</v>
      </c>
      <c r="I54" s="18">
        <v>4.8</v>
      </c>
      <c r="J54" s="18">
        <v>5.76</v>
      </c>
      <c r="K54" s="20">
        <v>368.238</v>
      </c>
      <c r="L54" s="19">
        <v>3197.6680000000001</v>
      </c>
      <c r="M54" s="19">
        <v>3.9420000000000002</v>
      </c>
      <c r="N54" s="19">
        <v>2.2595000000000001</v>
      </c>
      <c r="O54" s="19">
        <v>5.5384999999999991</v>
      </c>
      <c r="P54" s="19">
        <v>41.550000000000004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ht="15">
      <c r="A55" s="15">
        <f>'Exptl Setup'!A60</f>
        <v>53</v>
      </c>
      <c r="B55" s="15" t="str">
        <f>'Exptl Setup'!B60</f>
        <v>MTT No Till</v>
      </c>
      <c r="C55" s="15" t="str">
        <f>'Exptl Setup'!C60</f>
        <v>e</v>
      </c>
      <c r="D55" s="15">
        <f>'Exptl Setup'!D60</f>
        <v>24</v>
      </c>
      <c r="E55" s="15" t="str">
        <f>'Exptl Setup'!E60</f>
        <v>+</v>
      </c>
      <c r="F55" s="15">
        <f>'Exptl Setup'!F60</f>
        <v>32.003</v>
      </c>
      <c r="G55" s="18">
        <f>'Exptl Setup'!G60</f>
        <v>25.004707231522584</v>
      </c>
      <c r="H55" s="22">
        <v>0</v>
      </c>
      <c r="I55" s="18">
        <v>4.82</v>
      </c>
      <c r="J55" s="18">
        <v>5.9</v>
      </c>
      <c r="K55" s="20">
        <v>368.63799999999998</v>
      </c>
      <c r="L55" s="19">
        <v>3143.0940000000001</v>
      </c>
      <c r="M55" s="19">
        <v>3.6919999999999997</v>
      </c>
      <c r="N55" s="19">
        <v>2.6284999999999998</v>
      </c>
      <c r="O55" s="19">
        <v>5.5695000000000014</v>
      </c>
      <c r="P55" s="19">
        <v>37.83</v>
      </c>
      <c r="R55"/>
      <c r="S55" t="s">
        <v>156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1:53" ht="15">
      <c r="A56" s="15">
        <f>'Exptl Setup'!A61</f>
        <v>54</v>
      </c>
      <c r="B56" s="15" t="str">
        <f>'Exptl Setup'!B61</f>
        <v>MTT No Till</v>
      </c>
      <c r="C56" s="15" t="str">
        <f>'Exptl Setup'!C61</f>
        <v>f</v>
      </c>
      <c r="D56" s="15">
        <f>'Exptl Setup'!D61</f>
        <v>24</v>
      </c>
      <c r="E56" s="15" t="str">
        <f>'Exptl Setup'!E61</f>
        <v>+</v>
      </c>
      <c r="F56" s="15">
        <f>'Exptl Setup'!F61</f>
        <v>31.998000000000001</v>
      </c>
      <c r="G56" s="18">
        <f>'Exptl Setup'!G61</f>
        <v>25.000800612263212</v>
      </c>
      <c r="H56" s="22">
        <v>0</v>
      </c>
      <c r="I56" s="18"/>
      <c r="J56" s="18"/>
      <c r="K56" s="20">
        <v>392.29500000000002</v>
      </c>
      <c r="L56" s="19">
        <v>3421.61</v>
      </c>
      <c r="M56" s="19"/>
      <c r="N56" s="19"/>
      <c r="O56" s="19"/>
      <c r="P56" s="19"/>
      <c r="R56"/>
      <c r="S56">
        <v>16</v>
      </c>
      <c r="T56">
        <v>24</v>
      </c>
      <c r="U56">
        <v>32</v>
      </c>
      <c r="V56">
        <v>40</v>
      </c>
      <c r="W56">
        <v>48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ht="15">
      <c r="A57" s="15">
        <f>'Exptl Setup'!A62</f>
        <v>55</v>
      </c>
      <c r="B57" s="15" t="str">
        <f>'Exptl Setup'!B62</f>
        <v>MTT No Till</v>
      </c>
      <c r="C57" s="15" t="str">
        <f>'Exptl Setup'!C62</f>
        <v>a</v>
      </c>
      <c r="D57" s="15">
        <f>'Exptl Setup'!D62</f>
        <v>24</v>
      </c>
      <c r="E57" s="15" t="str">
        <f>'Exptl Setup'!E62</f>
        <v>+</v>
      </c>
      <c r="F57" s="15">
        <f>'Exptl Setup'!F62</f>
        <v>31.998000000000001</v>
      </c>
      <c r="G57" s="18">
        <f>'Exptl Setup'!G62</f>
        <v>25.000800612263212</v>
      </c>
      <c r="H57" s="22">
        <v>6</v>
      </c>
      <c r="I57" s="18"/>
      <c r="J57" s="18"/>
      <c r="K57" s="20">
        <v>4.6029999999999998</v>
      </c>
      <c r="L57" s="19">
        <v>85.436999999999998</v>
      </c>
      <c r="M57" s="19"/>
      <c r="N57" s="19"/>
      <c r="O57" s="19"/>
      <c r="P57" s="19"/>
      <c r="R57">
        <v>0</v>
      </c>
      <c r="S57">
        <v>36.664999999999999</v>
      </c>
      <c r="T57">
        <v>39.4925</v>
      </c>
      <c r="U57">
        <v>45.662499999999994</v>
      </c>
      <c r="V57">
        <v>55.157499999999999</v>
      </c>
      <c r="W57">
        <v>62.887500000000003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ht="15">
      <c r="A58" s="15">
        <f>'Exptl Setup'!A63</f>
        <v>56</v>
      </c>
      <c r="B58" s="15" t="str">
        <f>'Exptl Setup'!B63</f>
        <v>MTT No Till</v>
      </c>
      <c r="C58" s="15" t="str">
        <f>'Exptl Setup'!C63</f>
        <v>b</v>
      </c>
      <c r="D58" s="15">
        <f>'Exptl Setup'!D63</f>
        <v>24</v>
      </c>
      <c r="E58" s="15" t="str">
        <f>'Exptl Setup'!E63</f>
        <v>+</v>
      </c>
      <c r="F58" s="15">
        <f>'Exptl Setup'!F63</f>
        <v>31.998999999999999</v>
      </c>
      <c r="G58" s="18">
        <f>'Exptl Setup'!G63</f>
        <v>25.001581936115088</v>
      </c>
      <c r="H58" s="22">
        <v>6</v>
      </c>
      <c r="I58" s="18"/>
      <c r="J58" s="18"/>
      <c r="K58" s="20">
        <v>0.60099999999999998</v>
      </c>
      <c r="L58" s="19">
        <v>6203.3860000000004</v>
      </c>
      <c r="M58" s="19"/>
      <c r="N58" s="19"/>
      <c r="O58" s="19"/>
      <c r="P58" s="19"/>
      <c r="R58">
        <v>6</v>
      </c>
      <c r="S58">
        <v>226.89999999999998</v>
      </c>
      <c r="T58">
        <v>232.92499999999998</v>
      </c>
      <c r="U58">
        <v>266.5</v>
      </c>
      <c r="V58">
        <v>264.77499999999998</v>
      </c>
      <c r="W58">
        <v>301.77500000000003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ht="15">
      <c r="A59" s="15">
        <f>'Exptl Setup'!A64</f>
        <v>57</v>
      </c>
      <c r="B59" s="15" t="str">
        <f>'Exptl Setup'!B64</f>
        <v>MTT No Till</v>
      </c>
      <c r="C59" s="15" t="str">
        <f>'Exptl Setup'!C64</f>
        <v>c</v>
      </c>
      <c r="D59" s="15">
        <f>'Exptl Setup'!D64</f>
        <v>24</v>
      </c>
      <c r="E59" s="15" t="str">
        <f>'Exptl Setup'!E64</f>
        <v>+</v>
      </c>
      <c r="F59" s="15">
        <f>'Exptl Setup'!F64</f>
        <v>32</v>
      </c>
      <c r="G59" s="18">
        <f>'Exptl Setup'!G64</f>
        <v>25.002363259966963</v>
      </c>
      <c r="H59" s="22">
        <v>6</v>
      </c>
      <c r="I59" s="18"/>
      <c r="J59" s="18"/>
      <c r="K59" s="20">
        <v>0.63900000000000001</v>
      </c>
      <c r="L59" s="19">
        <v>5674.2049999999999</v>
      </c>
      <c r="M59" s="19"/>
      <c r="N59" s="19"/>
      <c r="O59" s="19"/>
      <c r="P59" s="19"/>
      <c r="R59">
        <v>16</v>
      </c>
      <c r="S59">
        <v>4846.5</v>
      </c>
      <c r="T59">
        <v>4767.25</v>
      </c>
      <c r="U59">
        <v>4608.5</v>
      </c>
      <c r="V59">
        <v>4542.5</v>
      </c>
      <c r="W59">
        <v>4983.25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ht="15">
      <c r="A60" s="15">
        <f>'Exptl Setup'!A65</f>
        <v>58</v>
      </c>
      <c r="B60" s="15" t="str">
        <f>'Exptl Setup'!B65</f>
        <v>MTT No Till</v>
      </c>
      <c r="C60" s="15" t="str">
        <f>'Exptl Setup'!C65</f>
        <v>d</v>
      </c>
      <c r="D60" s="15">
        <f>'Exptl Setup'!D65</f>
        <v>24</v>
      </c>
      <c r="E60" s="15" t="str">
        <f>'Exptl Setup'!E65</f>
        <v>+</v>
      </c>
      <c r="F60" s="15">
        <f>'Exptl Setup'!F65</f>
        <v>32.006</v>
      </c>
      <c r="G60" s="18">
        <f>'Exptl Setup'!G65</f>
        <v>25.007051203078206</v>
      </c>
      <c r="H60" s="22">
        <v>6</v>
      </c>
      <c r="I60" s="18">
        <v>6.67</v>
      </c>
      <c r="J60" s="18">
        <v>5.0999999999999996</v>
      </c>
      <c r="K60" s="20">
        <v>0.52800000000000002</v>
      </c>
      <c r="L60" s="19">
        <v>5937.6660000000002</v>
      </c>
      <c r="M60" s="19">
        <v>0.21575</v>
      </c>
      <c r="N60" s="19">
        <v>7.9649999999999999</v>
      </c>
      <c r="O60" s="19">
        <v>14.739249999999998</v>
      </c>
      <c r="P60" s="19">
        <v>221.9</v>
      </c>
      <c r="R60">
        <v>20</v>
      </c>
      <c r="S60">
        <v>5670</v>
      </c>
      <c r="T60">
        <v>5996</v>
      </c>
      <c r="U60">
        <v>5483.25</v>
      </c>
      <c r="V60">
        <v>5582.5</v>
      </c>
      <c r="W60">
        <v>6493.25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ht="15">
      <c r="A61" s="15">
        <f>'Exptl Setup'!A66</f>
        <v>59</v>
      </c>
      <c r="B61" s="15" t="str">
        <f>'Exptl Setup'!B66</f>
        <v>MTT No Till</v>
      </c>
      <c r="C61" s="15" t="str">
        <f>'Exptl Setup'!C66</f>
        <v>e</v>
      </c>
      <c r="D61" s="15">
        <f>'Exptl Setup'!D66</f>
        <v>24</v>
      </c>
      <c r="E61" s="15" t="str">
        <f>'Exptl Setup'!E66</f>
        <v>+</v>
      </c>
      <c r="F61" s="15">
        <f>'Exptl Setup'!F66</f>
        <v>31.994</v>
      </c>
      <c r="G61" s="18">
        <f>'Exptl Setup'!G66</f>
        <v>24.997675316855716</v>
      </c>
      <c r="H61" s="22">
        <v>6</v>
      </c>
      <c r="I61" s="18">
        <v>6.67</v>
      </c>
      <c r="J61" s="18">
        <v>5.24</v>
      </c>
      <c r="K61" s="20">
        <v>0.44700000000000001</v>
      </c>
      <c r="L61" s="19">
        <v>6519.1629999999996</v>
      </c>
      <c r="M61" s="19">
        <v>0.18614999999999998</v>
      </c>
      <c r="N61" s="19">
        <v>8.7850000000000001</v>
      </c>
      <c r="O61" s="19">
        <v>20.673850000000002</v>
      </c>
      <c r="P61" s="19">
        <v>241.70000000000002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ht="15">
      <c r="A62" s="15">
        <f>'Exptl Setup'!A67</f>
        <v>60</v>
      </c>
      <c r="B62" s="15" t="str">
        <f>'Exptl Setup'!B67</f>
        <v>MTT No Till</v>
      </c>
      <c r="C62" s="15" t="str">
        <f>'Exptl Setup'!C67</f>
        <v>f</v>
      </c>
      <c r="D62" s="15">
        <f>'Exptl Setup'!D67</f>
        <v>24</v>
      </c>
      <c r="E62" s="15" t="str">
        <f>'Exptl Setup'!E67</f>
        <v>+</v>
      </c>
      <c r="F62" s="15">
        <f>'Exptl Setup'!F67</f>
        <v>31.997</v>
      </c>
      <c r="G62" s="18">
        <f>'Exptl Setup'!G67</f>
        <v>25.000019288411337</v>
      </c>
      <c r="H62" s="22">
        <v>6</v>
      </c>
      <c r="I62" s="18"/>
      <c r="J62" s="18"/>
      <c r="K62" s="20">
        <v>0.40600000000000003</v>
      </c>
      <c r="L62" s="19">
        <v>6414.9080000000004</v>
      </c>
      <c r="M62" s="19"/>
      <c r="N62" s="19"/>
      <c r="O62" s="19"/>
      <c r="P62" s="19"/>
      <c r="R62"/>
      <c r="S62" s="3" t="s">
        <v>144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ht="15">
      <c r="A63" s="15">
        <f>'Exptl Setup'!A68</f>
        <v>61</v>
      </c>
      <c r="B63" s="15" t="str">
        <f>'Exptl Setup'!B68</f>
        <v>MTT No Till</v>
      </c>
      <c r="C63" s="15" t="str">
        <f>'Exptl Setup'!C68</f>
        <v>a</v>
      </c>
      <c r="D63" s="15">
        <f>'Exptl Setup'!D68</f>
        <v>24</v>
      </c>
      <c r="E63" s="15" t="str">
        <f>'Exptl Setup'!E68</f>
        <v>+</v>
      </c>
      <c r="F63" s="15">
        <f>'Exptl Setup'!F68</f>
        <v>31.995999999999999</v>
      </c>
      <c r="G63" s="18">
        <f>'Exptl Setup'!G68</f>
        <v>24.999237964559462</v>
      </c>
      <c r="H63" s="22">
        <v>16</v>
      </c>
      <c r="I63" s="18"/>
      <c r="J63" s="18"/>
      <c r="K63" s="20">
        <v>14.614000000000001</v>
      </c>
      <c r="L63" s="19">
        <v>612.73599999999999</v>
      </c>
      <c r="M63" s="19"/>
      <c r="N63" s="19"/>
      <c r="O63" s="19"/>
      <c r="P63" s="19"/>
      <c r="R63"/>
      <c r="S63" s="3">
        <v>16</v>
      </c>
      <c r="T63" s="3">
        <v>24</v>
      </c>
      <c r="U63" s="3">
        <v>32</v>
      </c>
      <c r="V63" s="3">
        <v>40</v>
      </c>
      <c r="W63" s="3">
        <v>48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ht="15">
      <c r="A64" s="15">
        <f>'Exptl Setup'!A69</f>
        <v>62</v>
      </c>
      <c r="B64" s="15" t="str">
        <f>'Exptl Setup'!B69</f>
        <v>MTT No Till</v>
      </c>
      <c r="C64" s="15" t="str">
        <f>'Exptl Setup'!C69</f>
        <v>b</v>
      </c>
      <c r="D64" s="15">
        <f>'Exptl Setup'!D69</f>
        <v>24</v>
      </c>
      <c r="E64" s="15" t="str">
        <f>'Exptl Setup'!E69</f>
        <v>+</v>
      </c>
      <c r="F64" s="15">
        <f>'Exptl Setup'!F69</f>
        <v>32.003</v>
      </c>
      <c r="G64" s="18">
        <f>'Exptl Setup'!G69</f>
        <v>25.004707231522584</v>
      </c>
      <c r="H64" s="22">
        <v>16</v>
      </c>
      <c r="I64" s="18"/>
      <c r="J64" s="18"/>
      <c r="K64" s="20">
        <v>11.233000000000001</v>
      </c>
      <c r="L64" s="19">
        <v>744.46600000000001</v>
      </c>
      <c r="M64" s="19"/>
      <c r="N64" s="19"/>
      <c r="O64" s="19"/>
      <c r="P64" s="19"/>
      <c r="R64">
        <v>0</v>
      </c>
      <c r="S64" s="3">
        <v>4.99</v>
      </c>
      <c r="T64" s="3">
        <v>5.8949999999999996</v>
      </c>
      <c r="U64" s="3">
        <v>6.4249999999999998</v>
      </c>
      <c r="V64" s="3">
        <v>6.4</v>
      </c>
      <c r="W64" s="3">
        <v>6.3650000000000002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ht="15">
      <c r="A65" s="15">
        <f>'Exptl Setup'!A70</f>
        <v>63</v>
      </c>
      <c r="B65" s="15" t="str">
        <f>'Exptl Setup'!B70</f>
        <v>MTT No Till</v>
      </c>
      <c r="C65" s="15" t="str">
        <f>'Exptl Setup'!C70</f>
        <v>c</v>
      </c>
      <c r="D65" s="15">
        <f>'Exptl Setup'!D70</f>
        <v>24</v>
      </c>
      <c r="E65" s="15" t="str">
        <f>'Exptl Setup'!E70</f>
        <v>+</v>
      </c>
      <c r="F65" s="15">
        <f>'Exptl Setup'!F70</f>
        <v>32.005000000000003</v>
      </c>
      <c r="G65" s="18">
        <f>'Exptl Setup'!G70</f>
        <v>25.006269879226334</v>
      </c>
      <c r="H65" s="22">
        <v>16</v>
      </c>
      <c r="I65" s="18"/>
      <c r="J65" s="18"/>
      <c r="K65" s="20">
        <v>13.46</v>
      </c>
      <c r="L65" s="19">
        <v>739.197</v>
      </c>
      <c r="M65" s="19"/>
      <c r="N65" s="19"/>
      <c r="O65" s="19"/>
      <c r="P65" s="19"/>
      <c r="R65">
        <v>6</v>
      </c>
      <c r="S65" s="3">
        <v>4.4450000000000003</v>
      </c>
      <c r="T65" s="3">
        <v>5.22</v>
      </c>
      <c r="U65" s="3">
        <v>5.66</v>
      </c>
      <c r="V65" s="3">
        <v>5.6750000000000007</v>
      </c>
      <c r="W65" s="3">
        <v>5.7350000000000003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ht="15">
      <c r="A66" s="15">
        <f>'Exptl Setup'!A71</f>
        <v>64</v>
      </c>
      <c r="B66" s="15" t="str">
        <f>'Exptl Setup'!B71</f>
        <v>MTT No Till</v>
      </c>
      <c r="C66" s="15" t="str">
        <f>'Exptl Setup'!C71</f>
        <v>d</v>
      </c>
      <c r="D66" s="15">
        <f>'Exptl Setup'!D71</f>
        <v>24</v>
      </c>
      <c r="E66" s="15" t="str">
        <f>'Exptl Setup'!E71</f>
        <v>+</v>
      </c>
      <c r="F66" s="15">
        <f>'Exptl Setup'!F71</f>
        <v>31.998000000000001</v>
      </c>
      <c r="G66" s="18">
        <f>'Exptl Setup'!G71</f>
        <v>25.000800612263212</v>
      </c>
      <c r="H66" s="22">
        <v>16</v>
      </c>
      <c r="I66" s="18">
        <v>8.27</v>
      </c>
      <c r="J66" s="18">
        <v>5.86</v>
      </c>
      <c r="K66" s="20">
        <v>11.448</v>
      </c>
      <c r="L66" s="19">
        <v>729.78800000000001</v>
      </c>
      <c r="M66" s="19">
        <v>3.35</v>
      </c>
      <c r="N66" s="19">
        <v>28.38</v>
      </c>
      <c r="O66" s="19">
        <v>331.07</v>
      </c>
      <c r="P66" s="19">
        <v>4627</v>
      </c>
      <c r="R66">
        <v>16</v>
      </c>
      <c r="S66" s="3">
        <v>5.37</v>
      </c>
      <c r="T66" s="3">
        <v>6.0200000000000005</v>
      </c>
      <c r="U66" s="3">
        <v>6.1899999999999995</v>
      </c>
      <c r="V66" s="3">
        <v>6.25</v>
      </c>
      <c r="W66" s="3">
        <v>6.4450000000000003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ht="15">
      <c r="A67" s="15">
        <f>'Exptl Setup'!A72</f>
        <v>65</v>
      </c>
      <c r="B67" s="15" t="str">
        <f>'Exptl Setup'!B72</f>
        <v>MTT No Till</v>
      </c>
      <c r="C67" s="15" t="str">
        <f>'Exptl Setup'!C72</f>
        <v>e</v>
      </c>
      <c r="D67" s="15">
        <f>'Exptl Setup'!D72</f>
        <v>24</v>
      </c>
      <c r="E67" s="15" t="str">
        <f>'Exptl Setup'!E72</f>
        <v>+</v>
      </c>
      <c r="F67" s="15">
        <f>'Exptl Setup'!F72</f>
        <v>31.997</v>
      </c>
      <c r="G67" s="18">
        <f>'Exptl Setup'!G72</f>
        <v>25.000019288411337</v>
      </c>
      <c r="H67" s="22">
        <v>16</v>
      </c>
      <c r="I67" s="18">
        <v>8.35</v>
      </c>
      <c r="J67" s="18">
        <v>5.9</v>
      </c>
      <c r="K67" s="20">
        <v>6.2</v>
      </c>
      <c r="L67" s="19">
        <v>735.43399999999997</v>
      </c>
      <c r="M67" s="19">
        <v>3.0449999999999999</v>
      </c>
      <c r="N67" s="19">
        <v>26.36</v>
      </c>
      <c r="O67" s="19">
        <v>328.19499999999999</v>
      </c>
      <c r="P67" s="19">
        <v>4536</v>
      </c>
      <c r="R67">
        <v>20</v>
      </c>
      <c r="S67" s="3">
        <v>5.8250000000000002</v>
      </c>
      <c r="T67" s="3">
        <v>5.9749999999999996</v>
      </c>
      <c r="U67" s="3">
        <v>6.0850000000000009</v>
      </c>
      <c r="V67" s="3">
        <v>6.1449999999999996</v>
      </c>
      <c r="W67" s="3">
        <v>6.375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ht="15">
      <c r="A68" s="15">
        <f>'Exptl Setup'!A73</f>
        <v>66</v>
      </c>
      <c r="B68" s="15" t="str">
        <f>'Exptl Setup'!B73</f>
        <v>MTT No Till</v>
      </c>
      <c r="C68" s="15" t="str">
        <f>'Exptl Setup'!C73</f>
        <v>f</v>
      </c>
      <c r="D68" s="15">
        <f>'Exptl Setup'!D73</f>
        <v>24</v>
      </c>
      <c r="E68" s="15" t="str">
        <f>'Exptl Setup'!E73</f>
        <v>+</v>
      </c>
      <c r="F68" s="15">
        <f>'Exptl Setup'!F73</f>
        <v>32.006</v>
      </c>
      <c r="G68" s="18">
        <f>'Exptl Setup'!G73</f>
        <v>25.007051203078206</v>
      </c>
      <c r="H68" s="22">
        <v>16</v>
      </c>
      <c r="I68" s="18"/>
      <c r="J68" s="18"/>
      <c r="K68" s="20">
        <v>14.455</v>
      </c>
      <c r="L68" s="19">
        <v>611.23</v>
      </c>
      <c r="M68" s="19"/>
      <c r="N68" s="19"/>
      <c r="O68" s="19"/>
      <c r="P68" s="19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1:53" ht="15">
      <c r="A69" s="15">
        <f>'Exptl Setup'!A74</f>
        <v>67</v>
      </c>
      <c r="B69" s="15" t="str">
        <f>'Exptl Setup'!B74</f>
        <v>MTT No Till</v>
      </c>
      <c r="C69" s="15" t="str">
        <f>'Exptl Setup'!C74</f>
        <v>a</v>
      </c>
      <c r="D69" s="15">
        <f>'Exptl Setup'!D74</f>
        <v>24</v>
      </c>
      <c r="E69" s="15" t="str">
        <f>'Exptl Setup'!E74</f>
        <v>+</v>
      </c>
      <c r="F69" s="15">
        <f>'Exptl Setup'!F74</f>
        <v>31.997</v>
      </c>
      <c r="G69" s="18">
        <f>'Exptl Setup'!G74</f>
        <v>25.000019288411337</v>
      </c>
      <c r="H69" s="22">
        <v>20</v>
      </c>
      <c r="I69" s="18"/>
      <c r="J69" s="18"/>
      <c r="K69" s="20">
        <v>0.45900000000000002</v>
      </c>
      <c r="L69" s="19">
        <v>242.761</v>
      </c>
      <c r="M69" s="19"/>
      <c r="N69" s="19"/>
      <c r="O69" s="19"/>
      <c r="P69" s="1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ht="15">
      <c r="A70" s="15">
        <f>'Exptl Setup'!A75</f>
        <v>68</v>
      </c>
      <c r="B70" s="15" t="str">
        <f>'Exptl Setup'!B75</f>
        <v>MTT No Till</v>
      </c>
      <c r="C70" s="15" t="str">
        <f>'Exptl Setup'!C75</f>
        <v>b</v>
      </c>
      <c r="D70" s="15">
        <f>'Exptl Setup'!D75</f>
        <v>24</v>
      </c>
      <c r="E70" s="15" t="str">
        <f>'Exptl Setup'!E75</f>
        <v>+</v>
      </c>
      <c r="F70" s="15">
        <f>'Exptl Setup'!F75</f>
        <v>32</v>
      </c>
      <c r="G70" s="18">
        <f>'Exptl Setup'!G75</f>
        <v>25.002363259966963</v>
      </c>
      <c r="H70" s="22">
        <v>20</v>
      </c>
      <c r="I70" s="18"/>
      <c r="J70" s="18"/>
      <c r="K70" s="20">
        <v>0.41599999999999998</v>
      </c>
      <c r="L70" s="19">
        <v>96.352000000000004</v>
      </c>
      <c r="M70" s="19"/>
      <c r="N70" s="19"/>
      <c r="O70" s="19"/>
      <c r="P70" s="19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ht="15">
      <c r="A71" s="15">
        <f>'Exptl Setup'!A76</f>
        <v>69</v>
      </c>
      <c r="B71" s="15" t="str">
        <f>'Exptl Setup'!B76</f>
        <v>MTT No Till</v>
      </c>
      <c r="C71" s="15" t="str">
        <f>'Exptl Setup'!C76</f>
        <v>c</v>
      </c>
      <c r="D71" s="15">
        <f>'Exptl Setup'!D76</f>
        <v>24</v>
      </c>
      <c r="E71" s="15" t="str">
        <f>'Exptl Setup'!E76</f>
        <v>+</v>
      </c>
      <c r="F71" s="15">
        <f>'Exptl Setup'!F76</f>
        <v>31.997</v>
      </c>
      <c r="G71" s="18">
        <f>'Exptl Setup'!G76</f>
        <v>25.000019288411337</v>
      </c>
      <c r="H71" s="22">
        <v>20</v>
      </c>
      <c r="I71" s="18"/>
      <c r="J71" s="23"/>
      <c r="K71" s="20">
        <v>0.47299999999999998</v>
      </c>
      <c r="L71" s="19">
        <v>77.156999999999996</v>
      </c>
      <c r="M71" s="19"/>
      <c r="N71" s="19"/>
      <c r="O71" s="19"/>
      <c r="P71" s="19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ht="15">
      <c r="A72" s="15">
        <f>'Exptl Setup'!A77</f>
        <v>70</v>
      </c>
      <c r="B72" s="15" t="str">
        <f>'Exptl Setup'!B77</f>
        <v>MTT No Till</v>
      </c>
      <c r="C72" s="15" t="str">
        <f>'Exptl Setup'!C77</f>
        <v>d</v>
      </c>
      <c r="D72" s="15">
        <f>'Exptl Setup'!D77</f>
        <v>24</v>
      </c>
      <c r="E72" s="15" t="str">
        <f>'Exptl Setup'!E77</f>
        <v>+</v>
      </c>
      <c r="F72" s="15">
        <f>'Exptl Setup'!F77</f>
        <v>31.998000000000001</v>
      </c>
      <c r="G72" s="18">
        <f>'Exptl Setup'!G77</f>
        <v>25.000800612263212</v>
      </c>
      <c r="H72" s="22">
        <v>20</v>
      </c>
      <c r="I72" s="18">
        <v>8.94</v>
      </c>
      <c r="J72" s="18">
        <v>5.84</v>
      </c>
      <c r="K72" s="20">
        <v>0.42899999999999999</v>
      </c>
      <c r="L72" s="19">
        <v>205.5</v>
      </c>
      <c r="M72" s="19">
        <v>18.2</v>
      </c>
      <c r="N72" s="19">
        <v>31.23</v>
      </c>
      <c r="O72" s="19">
        <v>554.86999999999989</v>
      </c>
      <c r="P72" s="19">
        <v>4828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ht="15">
      <c r="A73" s="15">
        <f>'Exptl Setup'!A78</f>
        <v>71</v>
      </c>
      <c r="B73" s="15" t="str">
        <f>'Exptl Setup'!B78</f>
        <v>MTT No Till</v>
      </c>
      <c r="C73" s="15" t="str">
        <f>'Exptl Setup'!C78</f>
        <v>e</v>
      </c>
      <c r="D73" s="15">
        <f>'Exptl Setup'!D78</f>
        <v>24</v>
      </c>
      <c r="E73" s="15" t="str">
        <f>'Exptl Setup'!E78</f>
        <v>+</v>
      </c>
      <c r="F73" s="15">
        <f>'Exptl Setup'!F78</f>
        <v>32.002000000000002</v>
      </c>
      <c r="G73" s="18">
        <f>'Exptl Setup'!G78</f>
        <v>25.003925907670713</v>
      </c>
      <c r="H73" s="22">
        <v>20</v>
      </c>
      <c r="I73" s="18">
        <v>9</v>
      </c>
      <c r="J73" s="18">
        <v>5.98</v>
      </c>
      <c r="K73" s="20">
        <v>0.44</v>
      </c>
      <c r="L73" s="19">
        <v>93.340999999999994</v>
      </c>
      <c r="M73" s="19">
        <v>19.079999999999998</v>
      </c>
      <c r="N73" s="19">
        <v>31.88</v>
      </c>
      <c r="O73" s="19">
        <v>519.74</v>
      </c>
      <c r="P73" s="19">
        <v>3796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ht="15">
      <c r="A74" s="15">
        <f>'Exptl Setup'!A79</f>
        <v>72</v>
      </c>
      <c r="B74" s="15" t="str">
        <f>'Exptl Setup'!B79</f>
        <v>MTT No Till</v>
      </c>
      <c r="C74" s="15" t="str">
        <f>'Exptl Setup'!C79</f>
        <v>f</v>
      </c>
      <c r="D74" s="15">
        <f>'Exptl Setup'!D79</f>
        <v>24</v>
      </c>
      <c r="E74" s="15" t="str">
        <f>'Exptl Setup'!E79</f>
        <v>+</v>
      </c>
      <c r="F74" s="15">
        <f>'Exptl Setup'!F79</f>
        <v>31.997</v>
      </c>
      <c r="G74" s="18">
        <f>'Exptl Setup'!G79</f>
        <v>25.000019288411337</v>
      </c>
      <c r="H74" s="22">
        <v>20</v>
      </c>
      <c r="I74" s="18"/>
      <c r="J74" s="18"/>
      <c r="K74" s="20">
        <v>0.39</v>
      </c>
      <c r="L74" s="19">
        <v>101.244</v>
      </c>
      <c r="M74" s="19"/>
      <c r="N74" s="19"/>
      <c r="O74" s="19"/>
      <c r="P74" s="19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ht="15">
      <c r="A75" s="15">
        <f>'Exptl Setup'!A80</f>
        <v>73</v>
      </c>
      <c r="B75" s="15" t="str">
        <f>'Exptl Setup'!B80</f>
        <v>MTT No Till</v>
      </c>
      <c r="C75" s="15" t="str">
        <f>'Exptl Setup'!C80</f>
        <v>a</v>
      </c>
      <c r="D75" s="15">
        <f>'Exptl Setup'!D80</f>
        <v>24</v>
      </c>
      <c r="E75" s="15" t="str">
        <f>'Exptl Setup'!E80</f>
        <v>-</v>
      </c>
      <c r="F75" s="15">
        <f>'Exptl Setup'!F80</f>
        <v>32.002000000000002</v>
      </c>
      <c r="G75" s="18">
        <f>'Exptl Setup'!G80</f>
        <v>25.003925907670713</v>
      </c>
      <c r="H75" s="22">
        <v>0</v>
      </c>
      <c r="I75" s="18"/>
      <c r="J75" s="18"/>
      <c r="K75" s="20">
        <v>386.63600000000002</v>
      </c>
      <c r="L75" s="19">
        <v>3303.8049999999998</v>
      </c>
      <c r="M75" s="19"/>
      <c r="N75" s="19"/>
      <c r="O75" s="19"/>
      <c r="P75" s="19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ht="15">
      <c r="A76" s="15">
        <f>'Exptl Setup'!A81</f>
        <v>74</v>
      </c>
      <c r="B76" s="15" t="str">
        <f>'Exptl Setup'!B81</f>
        <v>MTT No Till</v>
      </c>
      <c r="C76" s="15" t="str">
        <f>'Exptl Setup'!C81</f>
        <v>b</v>
      </c>
      <c r="D76" s="15">
        <f>'Exptl Setup'!D81</f>
        <v>24</v>
      </c>
      <c r="E76" s="15" t="str">
        <f>'Exptl Setup'!E81</f>
        <v>-</v>
      </c>
      <c r="F76" s="15">
        <f>'Exptl Setup'!F81</f>
        <v>31.992000000000001</v>
      </c>
      <c r="G76" s="18">
        <f>'Exptl Setup'!G81</f>
        <v>24.996112669151969</v>
      </c>
      <c r="H76" s="22">
        <v>0</v>
      </c>
      <c r="I76" s="18"/>
      <c r="J76" s="23"/>
      <c r="K76" s="20">
        <v>409.21800000000002</v>
      </c>
      <c r="L76" s="19">
        <v>3177.72</v>
      </c>
      <c r="M76" s="19"/>
      <c r="N76" s="19"/>
      <c r="O76" s="19"/>
      <c r="P76" s="19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ht="15">
      <c r="A77" s="15">
        <f>'Exptl Setup'!A82</f>
        <v>75</v>
      </c>
      <c r="B77" s="15" t="str">
        <f>'Exptl Setup'!B82</f>
        <v>MTT No Till</v>
      </c>
      <c r="C77" s="15" t="str">
        <f>'Exptl Setup'!C82</f>
        <v>c</v>
      </c>
      <c r="D77" s="15">
        <f>'Exptl Setup'!D82</f>
        <v>24</v>
      </c>
      <c r="E77" s="15" t="str">
        <f>'Exptl Setup'!E82</f>
        <v>-</v>
      </c>
      <c r="F77" s="15">
        <f>'Exptl Setup'!F82</f>
        <v>31.998999999999999</v>
      </c>
      <c r="G77" s="18">
        <f>'Exptl Setup'!G82</f>
        <v>25.001581936115088</v>
      </c>
      <c r="H77" s="22">
        <v>0</v>
      </c>
      <c r="I77" s="18"/>
      <c r="J77" s="23"/>
      <c r="K77" s="20">
        <v>373.68900000000002</v>
      </c>
      <c r="L77" s="19">
        <v>3277.8359999999998</v>
      </c>
      <c r="M77" s="19"/>
      <c r="N77" s="19"/>
      <c r="O77" s="19"/>
      <c r="P77" s="19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ht="15">
      <c r="A78" s="15">
        <f>'Exptl Setup'!A83</f>
        <v>76</v>
      </c>
      <c r="B78" s="15" t="str">
        <f>'Exptl Setup'!B83</f>
        <v>MTT No Till</v>
      </c>
      <c r="C78" s="15" t="str">
        <f>'Exptl Setup'!C83</f>
        <v>d</v>
      </c>
      <c r="D78" s="15">
        <f>'Exptl Setup'!D83</f>
        <v>24</v>
      </c>
      <c r="E78" s="15" t="str">
        <f>'Exptl Setup'!E83</f>
        <v>-</v>
      </c>
      <c r="F78" s="15">
        <f>'Exptl Setup'!F83</f>
        <v>32.008000000000003</v>
      </c>
      <c r="G78" s="18">
        <f>'Exptl Setup'!G83</f>
        <v>25.008613850781956</v>
      </c>
      <c r="H78" s="22">
        <v>0</v>
      </c>
      <c r="I78" s="18">
        <v>4.71</v>
      </c>
      <c r="J78" s="23">
        <v>5.88</v>
      </c>
      <c r="K78" s="20">
        <v>1.7210000000000001</v>
      </c>
      <c r="L78" s="19">
        <v>88.070999999999998</v>
      </c>
      <c r="M78" s="19">
        <v>3.8624999999999998</v>
      </c>
      <c r="N78" s="19">
        <v>2.7679999999999998</v>
      </c>
      <c r="O78" s="19">
        <v>6.1544999999999996</v>
      </c>
      <c r="P78" s="19">
        <v>43.67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53" ht="15">
      <c r="A79" s="15">
        <f>'Exptl Setup'!A84</f>
        <v>77</v>
      </c>
      <c r="B79" s="15" t="str">
        <f>'Exptl Setup'!B84</f>
        <v>MTT No Till</v>
      </c>
      <c r="C79" s="15" t="str">
        <f>'Exptl Setup'!C84</f>
        <v>e</v>
      </c>
      <c r="D79" s="15">
        <f>'Exptl Setup'!D84</f>
        <v>24</v>
      </c>
      <c r="E79" s="15" t="str">
        <f>'Exptl Setup'!E84</f>
        <v>-</v>
      </c>
      <c r="F79" s="15">
        <f>'Exptl Setup'!F84</f>
        <v>32.003</v>
      </c>
      <c r="G79" s="18">
        <f>'Exptl Setup'!G84</f>
        <v>25.004707231522584</v>
      </c>
      <c r="H79" s="22">
        <v>0</v>
      </c>
      <c r="I79" s="18">
        <v>4.72</v>
      </c>
      <c r="J79" s="23">
        <v>6.04</v>
      </c>
      <c r="K79" s="20">
        <v>405.82</v>
      </c>
      <c r="L79" s="19">
        <v>3435.16</v>
      </c>
      <c r="M79" s="19">
        <v>4.1115000000000004</v>
      </c>
      <c r="N79" s="19">
        <v>2.4285000000000001</v>
      </c>
      <c r="O79" s="19">
        <v>5.0399999999999983</v>
      </c>
      <c r="P79" s="19">
        <v>34.92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53">
      <c r="A80" s="15">
        <f>'Exptl Setup'!A85</f>
        <v>78</v>
      </c>
      <c r="B80" s="15" t="str">
        <f>'Exptl Setup'!B85</f>
        <v>MTT No Till</v>
      </c>
      <c r="C80" s="15" t="str">
        <f>'Exptl Setup'!C85</f>
        <v>f</v>
      </c>
      <c r="D80" s="15">
        <f>'Exptl Setup'!D85</f>
        <v>24</v>
      </c>
      <c r="E80" s="15" t="str">
        <f>'Exptl Setup'!E85</f>
        <v>-</v>
      </c>
      <c r="F80" s="15">
        <f>'Exptl Setup'!F85</f>
        <v>31.998999999999999</v>
      </c>
      <c r="G80" s="18">
        <f>'Exptl Setup'!G85</f>
        <v>25.001581936115088</v>
      </c>
      <c r="H80" s="22">
        <v>0</v>
      </c>
      <c r="I80" s="18"/>
      <c r="J80" s="18"/>
      <c r="K80" s="20">
        <v>395.77800000000002</v>
      </c>
      <c r="L80" s="19">
        <v>3364.4009999999998</v>
      </c>
      <c r="M80" s="19"/>
      <c r="N80" s="19"/>
      <c r="O80" s="19"/>
      <c r="P80" s="19"/>
    </row>
    <row r="81" spans="1:16">
      <c r="A81" s="15">
        <f>'Exptl Setup'!A86</f>
        <v>79</v>
      </c>
      <c r="B81" s="15" t="str">
        <f>'Exptl Setup'!B86</f>
        <v>MTT No Till</v>
      </c>
      <c r="C81" s="15" t="str">
        <f>'Exptl Setup'!C86</f>
        <v>a</v>
      </c>
      <c r="D81" s="15">
        <f>'Exptl Setup'!D86</f>
        <v>24</v>
      </c>
      <c r="E81" s="15" t="str">
        <f>'Exptl Setup'!E86</f>
        <v>-</v>
      </c>
      <c r="F81" s="15">
        <f>'Exptl Setup'!F86</f>
        <v>31.997</v>
      </c>
      <c r="G81" s="18">
        <f>'Exptl Setup'!G86</f>
        <v>25.000019288411337</v>
      </c>
      <c r="H81" s="22">
        <v>6</v>
      </c>
      <c r="I81" s="18"/>
      <c r="J81" s="23"/>
      <c r="K81" s="20">
        <v>2.46</v>
      </c>
      <c r="L81" s="19">
        <v>6981.35</v>
      </c>
      <c r="M81" s="19"/>
      <c r="N81" s="19"/>
      <c r="O81" s="19"/>
      <c r="P81" s="19"/>
    </row>
    <row r="82" spans="1:16">
      <c r="A82" s="15">
        <f>'Exptl Setup'!A87</f>
        <v>80</v>
      </c>
      <c r="B82" s="15" t="str">
        <f>'Exptl Setup'!B87</f>
        <v>MTT No Till</v>
      </c>
      <c r="C82" s="15" t="str">
        <f>'Exptl Setup'!C87</f>
        <v>b</v>
      </c>
      <c r="D82" s="15">
        <f>'Exptl Setup'!D87</f>
        <v>24</v>
      </c>
      <c r="E82" s="15" t="str">
        <f>'Exptl Setup'!E87</f>
        <v>-</v>
      </c>
      <c r="F82" s="15">
        <f>'Exptl Setup'!F87</f>
        <v>31.995999999999999</v>
      </c>
      <c r="G82" s="18">
        <f>'Exptl Setup'!G87</f>
        <v>24.999237964559462</v>
      </c>
      <c r="H82" s="22">
        <v>6</v>
      </c>
      <c r="I82" s="18"/>
      <c r="J82" s="23"/>
      <c r="K82" s="20">
        <v>0.56899999999999995</v>
      </c>
      <c r="L82" s="19">
        <v>6849.6189999999997</v>
      </c>
      <c r="M82" s="19"/>
      <c r="N82" s="19"/>
      <c r="O82" s="19"/>
      <c r="P82" s="19"/>
    </row>
    <row r="83" spans="1:16">
      <c r="A83" s="15">
        <f>'Exptl Setup'!A88</f>
        <v>81</v>
      </c>
      <c r="B83" s="15" t="str">
        <f>'Exptl Setup'!B88</f>
        <v>MTT No Till</v>
      </c>
      <c r="C83" s="15" t="str">
        <f>'Exptl Setup'!C88</f>
        <v>c</v>
      </c>
      <c r="D83" s="15">
        <f>'Exptl Setup'!D88</f>
        <v>24</v>
      </c>
      <c r="E83" s="15" t="str">
        <f>'Exptl Setup'!E88</f>
        <v>-</v>
      </c>
      <c r="F83" s="15">
        <f>'Exptl Setup'!F88</f>
        <v>32.01</v>
      </c>
      <c r="G83" s="18">
        <f>'Exptl Setup'!G88</f>
        <v>25.010176498485698</v>
      </c>
      <c r="H83" s="22">
        <v>6</v>
      </c>
      <c r="I83" s="18"/>
      <c r="J83" s="18"/>
      <c r="K83" s="20">
        <v>0.48699999999999999</v>
      </c>
      <c r="L83" s="19">
        <v>6810.1</v>
      </c>
      <c r="M83" s="19"/>
      <c r="N83" s="19"/>
      <c r="O83" s="19"/>
      <c r="P83" s="19"/>
    </row>
    <row r="84" spans="1:16">
      <c r="A84" s="15">
        <f>'Exptl Setup'!A89</f>
        <v>82</v>
      </c>
      <c r="B84" s="15" t="str">
        <f>'Exptl Setup'!B89</f>
        <v>MTT No Till</v>
      </c>
      <c r="C84" s="15" t="str">
        <f>'Exptl Setup'!C89</f>
        <v>d</v>
      </c>
      <c r="D84" s="15">
        <f>'Exptl Setup'!D89</f>
        <v>24</v>
      </c>
      <c r="E84" s="15" t="str">
        <f>'Exptl Setup'!E89</f>
        <v>-</v>
      </c>
      <c r="F84" s="15">
        <f>'Exptl Setup'!F89</f>
        <v>32.003</v>
      </c>
      <c r="G84" s="18">
        <f>'Exptl Setup'!G89</f>
        <v>25.004707231522584</v>
      </c>
      <c r="H84" s="22">
        <v>6</v>
      </c>
      <c r="I84" s="18">
        <v>6.67</v>
      </c>
      <c r="J84" s="18">
        <v>5.2</v>
      </c>
      <c r="K84" s="20">
        <v>0.372</v>
      </c>
      <c r="L84" s="19">
        <v>7250.8329999999996</v>
      </c>
      <c r="M84" s="19">
        <v>0.1958</v>
      </c>
      <c r="N84" s="19">
        <v>7.9649999999999999</v>
      </c>
      <c r="O84" s="19">
        <v>12.389418340611355</v>
      </c>
      <c r="P84" s="19">
        <v>220.2</v>
      </c>
    </row>
    <row r="85" spans="1:16">
      <c r="A85" s="15">
        <f>'Exptl Setup'!A90</f>
        <v>83</v>
      </c>
      <c r="B85" s="15" t="str">
        <f>'Exptl Setup'!B90</f>
        <v>MTT No Till</v>
      </c>
      <c r="C85" s="15" t="str">
        <f>'Exptl Setup'!C90</f>
        <v>e</v>
      </c>
      <c r="D85" s="15">
        <f>'Exptl Setup'!D90</f>
        <v>24</v>
      </c>
      <c r="E85" s="15" t="str">
        <f>'Exptl Setup'!E90</f>
        <v>-</v>
      </c>
      <c r="F85" s="15">
        <f>'Exptl Setup'!F90</f>
        <v>31.995999999999999</v>
      </c>
      <c r="G85" s="18">
        <f>'Exptl Setup'!G90</f>
        <v>24.999237964559462</v>
      </c>
      <c r="H85" s="22">
        <v>6</v>
      </c>
      <c r="I85" s="18">
        <v>6.69</v>
      </c>
      <c r="J85" s="18">
        <v>5.34</v>
      </c>
      <c r="K85" s="20">
        <v>0.38700000000000001</v>
      </c>
      <c r="L85" s="19">
        <v>7971.9639999999999</v>
      </c>
      <c r="M85" s="19">
        <v>0.17165</v>
      </c>
      <c r="N85" s="19">
        <v>8.0850000000000009</v>
      </c>
      <c r="O85" s="19">
        <v>15.485708078602624</v>
      </c>
      <c r="P85" s="19">
        <v>247.89999999999998</v>
      </c>
    </row>
    <row r="86" spans="1:16">
      <c r="A86" s="15">
        <f>'Exptl Setup'!A91</f>
        <v>84</v>
      </c>
      <c r="B86" s="15" t="str">
        <f>'Exptl Setup'!B91</f>
        <v>MTT No Till</v>
      </c>
      <c r="C86" s="15" t="str">
        <f>'Exptl Setup'!C91</f>
        <v>f</v>
      </c>
      <c r="D86" s="15">
        <f>'Exptl Setup'!D91</f>
        <v>24</v>
      </c>
      <c r="E86" s="15" t="str">
        <f>'Exptl Setup'!E91</f>
        <v>-</v>
      </c>
      <c r="F86" s="15">
        <f>'Exptl Setup'!F91</f>
        <v>32.003999999999998</v>
      </c>
      <c r="G86" s="18">
        <f>'Exptl Setup'!G91</f>
        <v>25.005488555374455</v>
      </c>
      <c r="H86" s="22">
        <v>6</v>
      </c>
      <c r="I86" s="18"/>
      <c r="J86" s="23"/>
      <c r="K86" s="20">
        <v>0.46500000000000002</v>
      </c>
      <c r="L86" s="19">
        <v>7037.8059999999996</v>
      </c>
      <c r="M86" s="19"/>
      <c r="N86" s="19"/>
      <c r="O86" s="19"/>
      <c r="P86" s="19"/>
    </row>
    <row r="87" spans="1:16">
      <c r="A87" s="15">
        <f>'Exptl Setup'!A92</f>
        <v>85</v>
      </c>
      <c r="B87" s="15" t="str">
        <f>'Exptl Setup'!B92</f>
        <v>MTT No Till</v>
      </c>
      <c r="C87" s="15" t="str">
        <f>'Exptl Setup'!C92</f>
        <v>a</v>
      </c>
      <c r="D87" s="15">
        <f>'Exptl Setup'!D92</f>
        <v>24</v>
      </c>
      <c r="E87" s="15" t="str">
        <f>'Exptl Setup'!E92</f>
        <v>-</v>
      </c>
      <c r="F87" s="15">
        <f>'Exptl Setup'!F92</f>
        <v>31.995999999999999</v>
      </c>
      <c r="G87" s="18">
        <f>'Exptl Setup'!G92</f>
        <v>24.999237964559462</v>
      </c>
      <c r="H87" s="22">
        <v>16</v>
      </c>
      <c r="I87" s="18"/>
      <c r="J87" s="23"/>
      <c r="K87" s="20">
        <v>12.884</v>
      </c>
      <c r="L87" s="19">
        <v>505.46899999999999</v>
      </c>
      <c r="M87" s="19"/>
      <c r="N87" s="19"/>
      <c r="O87" s="19"/>
      <c r="P87" s="19"/>
    </row>
    <row r="88" spans="1:16">
      <c r="A88" s="15">
        <f>'Exptl Setup'!A93</f>
        <v>86</v>
      </c>
      <c r="B88" s="15" t="str">
        <f>'Exptl Setup'!B93</f>
        <v>MTT No Till</v>
      </c>
      <c r="C88" s="15" t="str">
        <f>'Exptl Setup'!C93</f>
        <v>b</v>
      </c>
      <c r="D88" s="15">
        <f>'Exptl Setup'!D93</f>
        <v>24</v>
      </c>
      <c r="E88" s="15" t="str">
        <f>'Exptl Setup'!E93</f>
        <v>-</v>
      </c>
      <c r="F88" s="15">
        <f>'Exptl Setup'!F93</f>
        <v>31.997</v>
      </c>
      <c r="G88" s="18">
        <f>'Exptl Setup'!G93</f>
        <v>25.000019288411337</v>
      </c>
      <c r="H88" s="22">
        <v>16</v>
      </c>
      <c r="I88" s="18"/>
      <c r="J88" s="18"/>
      <c r="K88" s="20">
        <v>12.266999999999999</v>
      </c>
      <c r="L88" s="19">
        <v>464.82100000000003</v>
      </c>
      <c r="M88" s="19"/>
      <c r="N88" s="19"/>
      <c r="O88" s="19"/>
      <c r="P88" s="19"/>
    </row>
    <row r="89" spans="1:16">
      <c r="A89" s="15">
        <f>'Exptl Setup'!A94</f>
        <v>87</v>
      </c>
      <c r="B89" s="15" t="str">
        <f>'Exptl Setup'!B94</f>
        <v>MTT No Till</v>
      </c>
      <c r="C89" s="15" t="str">
        <f>'Exptl Setup'!C94</f>
        <v>c</v>
      </c>
      <c r="D89" s="15">
        <f>'Exptl Setup'!D94</f>
        <v>24</v>
      </c>
      <c r="E89" s="15" t="str">
        <f>'Exptl Setup'!E94</f>
        <v>-</v>
      </c>
      <c r="F89" s="15">
        <f>'Exptl Setup'!F94</f>
        <v>31.998999999999999</v>
      </c>
      <c r="G89" s="18">
        <f>'Exptl Setup'!G94</f>
        <v>25.001581936115088</v>
      </c>
      <c r="H89" s="22">
        <v>16</v>
      </c>
      <c r="I89" s="18"/>
      <c r="J89" s="18"/>
      <c r="K89" s="20">
        <v>13.260999999999999</v>
      </c>
      <c r="L89" s="19">
        <v>500.2</v>
      </c>
      <c r="M89" s="19"/>
      <c r="N89" s="19"/>
      <c r="O89" s="19"/>
      <c r="P89" s="19"/>
    </row>
    <row r="90" spans="1:16">
      <c r="A90" s="15">
        <f>'Exptl Setup'!A95</f>
        <v>88</v>
      </c>
      <c r="B90" s="15" t="str">
        <f>'Exptl Setup'!B95</f>
        <v>MTT No Till</v>
      </c>
      <c r="C90" s="15" t="str">
        <f>'Exptl Setup'!C95</f>
        <v>d</v>
      </c>
      <c r="D90" s="15">
        <f>'Exptl Setup'!D95</f>
        <v>24</v>
      </c>
      <c r="E90" s="15" t="str">
        <f>'Exptl Setup'!E95</f>
        <v>-</v>
      </c>
      <c r="F90" s="15">
        <f>'Exptl Setup'!F95</f>
        <v>32.009</v>
      </c>
      <c r="G90" s="18">
        <f>'Exptl Setup'!G95</f>
        <v>25.009395174633827</v>
      </c>
      <c r="H90" s="22">
        <v>16</v>
      </c>
      <c r="I90" s="18">
        <v>8.1999999999999993</v>
      </c>
      <c r="J90" s="18">
        <v>6.18</v>
      </c>
      <c r="K90" s="20">
        <v>12.497</v>
      </c>
      <c r="L90" s="19">
        <v>546.87</v>
      </c>
      <c r="M90" s="19">
        <v>3.0739999999999998</v>
      </c>
      <c r="N90" s="19">
        <v>26.01</v>
      </c>
      <c r="O90" s="19">
        <v>291.11599999999999</v>
      </c>
      <c r="P90" s="19">
        <v>4661</v>
      </c>
    </row>
    <row r="91" spans="1:16">
      <c r="A91" s="15">
        <f>'Exptl Setup'!A96</f>
        <v>89</v>
      </c>
      <c r="B91" s="15" t="str">
        <f>'Exptl Setup'!B96</f>
        <v>MTT No Till</v>
      </c>
      <c r="C91" s="15" t="str">
        <f>'Exptl Setup'!C96</f>
        <v>e</v>
      </c>
      <c r="D91" s="15">
        <f>'Exptl Setup'!D96</f>
        <v>24</v>
      </c>
      <c r="E91" s="15" t="str">
        <f>'Exptl Setup'!E96</f>
        <v>-</v>
      </c>
      <c r="F91" s="15">
        <f>'Exptl Setup'!F96</f>
        <v>32.002000000000002</v>
      </c>
      <c r="G91" s="18">
        <f>'Exptl Setup'!G96</f>
        <v>25.003925907670713</v>
      </c>
      <c r="H91" s="22">
        <v>16</v>
      </c>
      <c r="I91" s="18">
        <v>8.26</v>
      </c>
      <c r="J91" s="18">
        <v>6.14</v>
      </c>
      <c r="K91" s="20">
        <v>11.282999999999999</v>
      </c>
      <c r="L91" s="19">
        <v>737.31500000000005</v>
      </c>
      <c r="M91" s="19">
        <v>3.5760000000000001</v>
      </c>
      <c r="N91" s="19">
        <v>28.75</v>
      </c>
      <c r="O91" s="19">
        <v>343.07399999999996</v>
      </c>
      <c r="P91" s="19">
        <v>5245</v>
      </c>
    </row>
    <row r="92" spans="1:16">
      <c r="A92" s="15">
        <f>'Exptl Setup'!A97</f>
        <v>90</v>
      </c>
      <c r="B92" s="15" t="str">
        <f>'Exptl Setup'!B97</f>
        <v>MTT No Till</v>
      </c>
      <c r="C92" s="15" t="str">
        <f>'Exptl Setup'!C97</f>
        <v>f</v>
      </c>
      <c r="D92" s="15">
        <f>'Exptl Setup'!D97</f>
        <v>24</v>
      </c>
      <c r="E92" s="15" t="str">
        <f>'Exptl Setup'!E97</f>
        <v>-</v>
      </c>
      <c r="F92" s="15">
        <f>'Exptl Setup'!F97</f>
        <v>31.995000000000001</v>
      </c>
      <c r="G92" s="18">
        <f>'Exptl Setup'!G97</f>
        <v>24.998456640707591</v>
      </c>
      <c r="H92" s="22">
        <v>16</v>
      </c>
      <c r="I92" s="18"/>
      <c r="J92" s="23"/>
      <c r="K92" s="20">
        <v>13.974</v>
      </c>
      <c r="L92" s="19">
        <v>585.63699999999994</v>
      </c>
      <c r="M92" s="19"/>
      <c r="N92" s="19"/>
      <c r="O92" s="19"/>
      <c r="P92" s="19"/>
    </row>
    <row r="93" spans="1:16">
      <c r="A93" s="15">
        <f>'Exptl Setup'!A98</f>
        <v>91</v>
      </c>
      <c r="B93" s="15" t="str">
        <f>'Exptl Setup'!B98</f>
        <v>MTT No Till</v>
      </c>
      <c r="C93" s="15" t="str">
        <f>'Exptl Setup'!C98</f>
        <v>a</v>
      </c>
      <c r="D93" s="15">
        <f>'Exptl Setup'!D98</f>
        <v>24</v>
      </c>
      <c r="E93" s="15" t="str">
        <f>'Exptl Setup'!E98</f>
        <v>-</v>
      </c>
      <c r="F93" s="15">
        <f>'Exptl Setup'!F98</f>
        <v>31.994</v>
      </c>
      <c r="G93" s="18">
        <f>'Exptl Setup'!G98</f>
        <v>24.997675316855716</v>
      </c>
      <c r="H93" s="22">
        <v>20</v>
      </c>
      <c r="I93" s="18"/>
      <c r="J93" s="23"/>
      <c r="K93" s="20">
        <v>0.82199999999999995</v>
      </c>
      <c r="L93" s="19">
        <v>84.308000000000007</v>
      </c>
      <c r="M93" s="19"/>
      <c r="N93" s="19"/>
      <c r="O93" s="19"/>
      <c r="P93" s="19"/>
    </row>
    <row r="94" spans="1:16">
      <c r="A94" s="15">
        <f>'Exptl Setup'!A99</f>
        <v>92</v>
      </c>
      <c r="B94" s="15" t="str">
        <f>'Exptl Setup'!B99</f>
        <v>MTT No Till</v>
      </c>
      <c r="C94" s="15" t="str">
        <f>'Exptl Setup'!C99</f>
        <v>b</v>
      </c>
      <c r="D94" s="15">
        <f>'Exptl Setup'!D99</f>
        <v>24</v>
      </c>
      <c r="E94" s="15" t="str">
        <f>'Exptl Setup'!E99</f>
        <v>-</v>
      </c>
      <c r="F94" s="15">
        <f>'Exptl Setup'!F99</f>
        <v>32.009</v>
      </c>
      <c r="G94" s="18">
        <f>'Exptl Setup'!G99</f>
        <v>25.009395174633827</v>
      </c>
      <c r="H94" s="22">
        <v>20</v>
      </c>
      <c r="I94" s="18"/>
      <c r="J94" s="23"/>
      <c r="K94" s="20">
        <v>0.57899999999999996</v>
      </c>
      <c r="L94" s="19">
        <v>83.555000000000007</v>
      </c>
      <c r="M94" s="19"/>
      <c r="N94" s="19"/>
      <c r="O94" s="19"/>
      <c r="P94" s="19"/>
    </row>
    <row r="95" spans="1:16">
      <c r="A95" s="15">
        <f>'Exptl Setup'!A100</f>
        <v>93</v>
      </c>
      <c r="B95" s="15" t="str">
        <f>'Exptl Setup'!B100</f>
        <v>MTT No Till</v>
      </c>
      <c r="C95" s="15" t="str">
        <f>'Exptl Setup'!C100</f>
        <v>c</v>
      </c>
      <c r="D95" s="15">
        <f>'Exptl Setup'!D100</f>
        <v>24</v>
      </c>
      <c r="E95" s="15" t="str">
        <f>'Exptl Setup'!E100</f>
        <v>-</v>
      </c>
      <c r="F95" s="15">
        <f>'Exptl Setup'!F100</f>
        <v>31.997</v>
      </c>
      <c r="G95" s="18">
        <f>'Exptl Setup'!G100</f>
        <v>25.000019288411337</v>
      </c>
      <c r="H95" s="22">
        <v>20</v>
      </c>
      <c r="I95" s="18"/>
      <c r="J95" s="23"/>
      <c r="K95" s="20">
        <v>0.36</v>
      </c>
      <c r="L95" s="19">
        <v>84.308000000000007</v>
      </c>
      <c r="M95" s="19"/>
      <c r="N95" s="19"/>
      <c r="O95" s="19"/>
      <c r="P95" s="19"/>
    </row>
    <row r="96" spans="1:16">
      <c r="A96" s="15">
        <f>'Exptl Setup'!A101</f>
        <v>94</v>
      </c>
      <c r="B96" s="15" t="str">
        <f>'Exptl Setup'!B101</f>
        <v>MTT No Till</v>
      </c>
      <c r="C96" s="15" t="str">
        <f>'Exptl Setup'!C101</f>
        <v>d</v>
      </c>
      <c r="D96" s="15">
        <f>'Exptl Setup'!D101</f>
        <v>24</v>
      </c>
      <c r="E96" s="15" t="str">
        <f>'Exptl Setup'!E101</f>
        <v>-</v>
      </c>
      <c r="F96" s="15">
        <f>'Exptl Setup'!F101</f>
        <v>32.009</v>
      </c>
      <c r="G96" s="18">
        <f>'Exptl Setup'!G101</f>
        <v>25.009395174633827</v>
      </c>
      <c r="H96" s="22">
        <v>20</v>
      </c>
      <c r="I96" s="18">
        <v>8.94</v>
      </c>
      <c r="J96" s="18">
        <v>6.06</v>
      </c>
      <c r="K96" s="20">
        <v>0.37</v>
      </c>
      <c r="L96" s="19">
        <v>87.319000000000003</v>
      </c>
      <c r="M96" s="19">
        <v>18.36</v>
      </c>
      <c r="N96" s="19">
        <v>30.56</v>
      </c>
      <c r="O96" s="19">
        <v>428.68</v>
      </c>
      <c r="P96" s="19">
        <v>8225</v>
      </c>
    </row>
    <row r="97" spans="1:16">
      <c r="A97" s="15">
        <f>'Exptl Setup'!A102</f>
        <v>95</v>
      </c>
      <c r="B97" s="15" t="str">
        <f>'Exptl Setup'!B102</f>
        <v>MTT No Till</v>
      </c>
      <c r="C97" s="15" t="str">
        <f>'Exptl Setup'!C102</f>
        <v>e</v>
      </c>
      <c r="D97" s="15">
        <f>'Exptl Setup'!D102</f>
        <v>24</v>
      </c>
      <c r="E97" s="15" t="str">
        <f>'Exptl Setup'!E102</f>
        <v>-</v>
      </c>
      <c r="F97" s="15">
        <f>'Exptl Setup'!F102</f>
        <v>32.000999999999998</v>
      </c>
      <c r="G97" s="18">
        <f>'Exptl Setup'!G102</f>
        <v>25.003144583818834</v>
      </c>
      <c r="H97" s="22">
        <v>20</v>
      </c>
      <c r="I97" s="18">
        <v>8.65</v>
      </c>
      <c r="J97" s="18">
        <v>6.02</v>
      </c>
      <c r="K97" s="20">
        <v>0</v>
      </c>
      <c r="L97" s="19">
        <v>61.348999999999997</v>
      </c>
      <c r="M97" s="19">
        <v>18.21</v>
      </c>
      <c r="N97" s="19">
        <v>30.28</v>
      </c>
      <c r="O97" s="19">
        <v>459.71</v>
      </c>
      <c r="P97" s="19">
        <v>7134.9999999999991</v>
      </c>
    </row>
    <row r="98" spans="1:16">
      <c r="A98" s="15">
        <f>'Exptl Setup'!A103</f>
        <v>96</v>
      </c>
      <c r="B98" s="15" t="str">
        <f>'Exptl Setup'!B103</f>
        <v>MTT No Till</v>
      </c>
      <c r="C98" s="15" t="str">
        <f>'Exptl Setup'!C103</f>
        <v>f</v>
      </c>
      <c r="D98" s="15">
        <f>'Exptl Setup'!D103</f>
        <v>24</v>
      </c>
      <c r="E98" s="15" t="str">
        <f>'Exptl Setup'!E103</f>
        <v>-</v>
      </c>
      <c r="F98" s="15">
        <f>'Exptl Setup'!F103</f>
        <v>31.995000000000001</v>
      </c>
      <c r="G98" s="18">
        <f>'Exptl Setup'!G103</f>
        <v>24.998456640707591</v>
      </c>
      <c r="H98" s="22">
        <v>20</v>
      </c>
      <c r="I98" s="15"/>
      <c r="J98" s="23"/>
      <c r="K98" s="20">
        <v>0.38600000000000001</v>
      </c>
      <c r="L98" s="19">
        <v>86.941999999999993</v>
      </c>
      <c r="M98" s="19"/>
      <c r="N98" s="19"/>
      <c r="O98" s="19"/>
      <c r="P98" s="19"/>
    </row>
    <row r="99" spans="1:16">
      <c r="A99" s="15">
        <f>'Exptl Setup'!A104</f>
        <v>97</v>
      </c>
      <c r="B99" s="15" t="str">
        <f>'Exptl Setup'!B104</f>
        <v>MTT No Till</v>
      </c>
      <c r="C99" s="15" t="str">
        <f>'Exptl Setup'!C104</f>
        <v>a</v>
      </c>
      <c r="D99" s="15">
        <f>'Exptl Setup'!D104</f>
        <v>32</v>
      </c>
      <c r="E99" s="15" t="str">
        <f>'Exptl Setup'!E104</f>
        <v>+</v>
      </c>
      <c r="F99" s="15">
        <f>'Exptl Setup'!F104</f>
        <v>31.995999999999999</v>
      </c>
      <c r="G99" s="18">
        <f>'Exptl Setup'!G104</f>
        <v>24.999237964559462</v>
      </c>
      <c r="H99" s="22">
        <v>0</v>
      </c>
      <c r="I99" s="18"/>
      <c r="J99" s="18"/>
      <c r="K99" s="159">
        <v>450.59087999999997</v>
      </c>
      <c r="L99" s="19">
        <v>4930.2280000000001</v>
      </c>
      <c r="M99" s="19"/>
      <c r="N99" s="19"/>
      <c r="O99" s="19"/>
      <c r="P99" s="19"/>
    </row>
    <row r="100" spans="1:16">
      <c r="A100" s="15">
        <f>'Exptl Setup'!A105</f>
        <v>98</v>
      </c>
      <c r="B100" s="15" t="str">
        <f>'Exptl Setup'!B105</f>
        <v>MTT No Till</v>
      </c>
      <c r="C100" s="15" t="str">
        <f>'Exptl Setup'!C105</f>
        <v>b</v>
      </c>
      <c r="D100" s="15">
        <f>'Exptl Setup'!D105</f>
        <v>32</v>
      </c>
      <c r="E100" s="15" t="str">
        <f>'Exptl Setup'!E105</f>
        <v>+</v>
      </c>
      <c r="F100" s="15">
        <f>'Exptl Setup'!F105</f>
        <v>32.006999999999998</v>
      </c>
      <c r="G100" s="18">
        <f>'Exptl Setup'!G105</f>
        <v>25.007832526930077</v>
      </c>
      <c r="H100" s="22">
        <v>0</v>
      </c>
      <c r="I100" s="18"/>
      <c r="J100" s="18"/>
      <c r="K100" s="159">
        <v>449.59447999999998</v>
      </c>
      <c r="L100" s="19">
        <v>7157.6959999999999</v>
      </c>
      <c r="M100" s="19"/>
      <c r="N100" s="19"/>
      <c r="O100" s="19"/>
      <c r="P100" s="19"/>
    </row>
    <row r="101" spans="1:16">
      <c r="A101" s="15">
        <f>'Exptl Setup'!A106</f>
        <v>99</v>
      </c>
      <c r="B101" s="15" t="str">
        <f>'Exptl Setup'!B106</f>
        <v>MTT No Till</v>
      </c>
      <c r="C101" s="15" t="str">
        <f>'Exptl Setup'!C106</f>
        <v>c</v>
      </c>
      <c r="D101" s="15">
        <f>'Exptl Setup'!D106</f>
        <v>32</v>
      </c>
      <c r="E101" s="15" t="str">
        <f>'Exptl Setup'!E106</f>
        <v>+</v>
      </c>
      <c r="F101" s="15">
        <f>'Exptl Setup'!F106</f>
        <v>31.991</v>
      </c>
      <c r="G101" s="18">
        <f>'Exptl Setup'!G106</f>
        <v>24.995331345300094</v>
      </c>
      <c r="H101" s="22">
        <v>0</v>
      </c>
      <c r="I101" s="18"/>
      <c r="J101" s="18"/>
      <c r="K101" s="159">
        <v>440.85623999999996</v>
      </c>
      <c r="L101" s="19">
        <v>4794.0389999999998</v>
      </c>
      <c r="M101" s="19"/>
      <c r="N101" s="19"/>
      <c r="O101" s="19"/>
      <c r="P101" s="19"/>
    </row>
    <row r="102" spans="1:16">
      <c r="A102" s="15">
        <f>'Exptl Setup'!A107</f>
        <v>100</v>
      </c>
      <c r="B102" s="15" t="str">
        <f>'Exptl Setup'!B107</f>
        <v>MTT No Till</v>
      </c>
      <c r="C102" s="15" t="str">
        <f>'Exptl Setup'!C107</f>
        <v>d</v>
      </c>
      <c r="D102" s="15">
        <f>'Exptl Setup'!D107</f>
        <v>32</v>
      </c>
      <c r="E102" s="15" t="str">
        <f>'Exptl Setup'!E107</f>
        <v>+</v>
      </c>
      <c r="F102" s="15">
        <f>'Exptl Setup'!F107</f>
        <v>31.995999999999999</v>
      </c>
      <c r="G102" s="18">
        <f>'Exptl Setup'!G107</f>
        <v>24.999237964559462</v>
      </c>
      <c r="H102" s="22">
        <v>0</v>
      </c>
      <c r="I102" s="18">
        <v>4.62</v>
      </c>
      <c r="J102" s="18">
        <v>6.38</v>
      </c>
      <c r="K102" s="159">
        <v>451.85799999999995</v>
      </c>
      <c r="L102" s="19">
        <v>5931.9949999999999</v>
      </c>
      <c r="M102" s="19">
        <v>5.6050000000000004</v>
      </c>
      <c r="N102" s="19">
        <v>2.9835000000000003</v>
      </c>
      <c r="O102" s="19">
        <v>6.5465000000000018</v>
      </c>
      <c r="P102" s="19">
        <v>42.569999999999993</v>
      </c>
    </row>
    <row r="103" spans="1:16">
      <c r="A103" s="15">
        <f>'Exptl Setup'!A108</f>
        <v>101</v>
      </c>
      <c r="B103" s="15" t="str">
        <f>'Exptl Setup'!B108</f>
        <v>MTT No Till</v>
      </c>
      <c r="C103" s="15" t="str">
        <f>'Exptl Setup'!C108</f>
        <v>e</v>
      </c>
      <c r="D103" s="15">
        <f>'Exptl Setup'!D108</f>
        <v>32</v>
      </c>
      <c r="E103" s="15" t="str">
        <f>'Exptl Setup'!E108</f>
        <v>+</v>
      </c>
      <c r="F103" s="15">
        <f>'Exptl Setup'!F108</f>
        <v>32.012</v>
      </c>
      <c r="G103" s="18">
        <f>'Exptl Setup'!G108</f>
        <v>25.011739146189448</v>
      </c>
      <c r="H103" s="22">
        <v>0</v>
      </c>
      <c r="I103" s="18">
        <v>4.6399999999999997</v>
      </c>
      <c r="J103" s="18">
        <v>6.48</v>
      </c>
      <c r="K103" s="159">
        <v>441.09499999999997</v>
      </c>
      <c r="L103" s="19">
        <v>4823.2879999999996</v>
      </c>
      <c r="M103" s="19">
        <v>4.5279999999999996</v>
      </c>
      <c r="N103" s="19">
        <v>2.7600000000000002</v>
      </c>
      <c r="O103" s="19">
        <v>6.4520000000000026</v>
      </c>
      <c r="P103" s="19">
        <v>46.5</v>
      </c>
    </row>
    <row r="104" spans="1:16">
      <c r="A104" s="15">
        <f>'Exptl Setup'!A109</f>
        <v>102</v>
      </c>
      <c r="B104" s="15" t="str">
        <f>'Exptl Setup'!B109</f>
        <v>MTT No Till</v>
      </c>
      <c r="C104" s="15" t="str">
        <f>'Exptl Setup'!C109</f>
        <v>f</v>
      </c>
      <c r="D104" s="15">
        <f>'Exptl Setup'!D109</f>
        <v>32</v>
      </c>
      <c r="E104" s="15" t="str">
        <f>'Exptl Setup'!E109</f>
        <v>+</v>
      </c>
      <c r="F104" s="15">
        <f>'Exptl Setup'!F109</f>
        <v>32.005000000000003</v>
      </c>
      <c r="G104" s="18">
        <f>'Exptl Setup'!G109</f>
        <v>25.006269879226334</v>
      </c>
      <c r="H104" s="22">
        <v>0</v>
      </c>
      <c r="I104" s="18"/>
      <c r="J104" s="18"/>
      <c r="K104" s="159">
        <v>456.56363999999996</v>
      </c>
      <c r="L104" s="19">
        <v>5209.4610000000002</v>
      </c>
      <c r="M104" s="19"/>
      <c r="N104" s="19"/>
      <c r="O104" s="19"/>
      <c r="P104" s="19"/>
    </row>
    <row r="105" spans="1:16">
      <c r="A105" s="15">
        <f>'Exptl Setup'!A110</f>
        <v>103</v>
      </c>
      <c r="B105" s="15" t="str">
        <f>'Exptl Setup'!B110</f>
        <v>MTT No Till</v>
      </c>
      <c r="C105" s="15" t="str">
        <f>'Exptl Setup'!C110</f>
        <v>a</v>
      </c>
      <c r="D105" s="15">
        <f>'Exptl Setup'!D110</f>
        <v>32</v>
      </c>
      <c r="E105" s="15" t="str">
        <f>'Exptl Setup'!E110</f>
        <v>+</v>
      </c>
      <c r="F105" s="15">
        <f>'Exptl Setup'!F110</f>
        <v>31.992000000000001</v>
      </c>
      <c r="G105" s="18">
        <f>'Exptl Setup'!G110</f>
        <v>24.996112669151969</v>
      </c>
      <c r="H105" s="22">
        <v>6</v>
      </c>
      <c r="I105" s="18"/>
      <c r="J105" s="18"/>
      <c r="K105" s="20">
        <v>2.7170000000000001</v>
      </c>
      <c r="L105" s="19">
        <v>11662.447</v>
      </c>
      <c r="M105" s="19"/>
      <c r="N105" s="19"/>
      <c r="O105" s="19"/>
      <c r="P105" s="19"/>
    </row>
    <row r="106" spans="1:16">
      <c r="A106" s="15">
        <f>'Exptl Setup'!A111</f>
        <v>104</v>
      </c>
      <c r="B106" s="15" t="str">
        <f>'Exptl Setup'!B111</f>
        <v>MTT No Till</v>
      </c>
      <c r="C106" s="15" t="str">
        <f>'Exptl Setup'!C111</f>
        <v>b</v>
      </c>
      <c r="D106" s="15">
        <f>'Exptl Setup'!D111</f>
        <v>32</v>
      </c>
      <c r="E106" s="15" t="str">
        <f>'Exptl Setup'!E111</f>
        <v>+</v>
      </c>
      <c r="F106" s="15">
        <f>'Exptl Setup'!F111</f>
        <v>31.994</v>
      </c>
      <c r="G106" s="18">
        <f>'Exptl Setup'!G111</f>
        <v>24.997675316855716</v>
      </c>
      <c r="H106" s="22">
        <v>6</v>
      </c>
      <c r="I106" s="18"/>
      <c r="J106" s="18"/>
      <c r="K106" s="20">
        <v>0.20699999999999999</v>
      </c>
      <c r="L106" s="19">
        <v>12013.432000000001</v>
      </c>
      <c r="M106" s="19"/>
      <c r="N106" s="19"/>
      <c r="O106" s="19"/>
      <c r="P106" s="19"/>
    </row>
    <row r="107" spans="1:16">
      <c r="A107" s="15">
        <f>'Exptl Setup'!A112</f>
        <v>105</v>
      </c>
      <c r="B107" s="15" t="str">
        <f>'Exptl Setup'!B112</f>
        <v>MTT No Till</v>
      </c>
      <c r="C107" s="15" t="str">
        <f>'Exptl Setup'!C112</f>
        <v>c</v>
      </c>
      <c r="D107" s="15">
        <f>'Exptl Setup'!D112</f>
        <v>32</v>
      </c>
      <c r="E107" s="15" t="str">
        <f>'Exptl Setup'!E112</f>
        <v>+</v>
      </c>
      <c r="F107" s="15">
        <f>'Exptl Setup'!F112</f>
        <v>32.006999999999998</v>
      </c>
      <c r="G107" s="18">
        <f>'Exptl Setup'!G112</f>
        <v>25.007832526930077</v>
      </c>
      <c r="H107" s="22">
        <v>6</v>
      </c>
      <c r="I107" s="18"/>
      <c r="J107" s="23"/>
      <c r="K107" s="20">
        <v>0.14099999999999999</v>
      </c>
      <c r="L107" s="19">
        <v>11013.036</v>
      </c>
      <c r="M107" s="19"/>
      <c r="N107" s="19"/>
      <c r="O107" s="19"/>
      <c r="P107" s="19"/>
    </row>
    <row r="108" spans="1:16">
      <c r="A108" s="15">
        <f>'Exptl Setup'!A113</f>
        <v>106</v>
      </c>
      <c r="B108" s="15" t="str">
        <f>'Exptl Setup'!B113</f>
        <v>MTT No Till</v>
      </c>
      <c r="C108" s="15" t="str">
        <f>'Exptl Setup'!C113</f>
        <v>d</v>
      </c>
      <c r="D108" s="15">
        <f>'Exptl Setup'!D113</f>
        <v>32</v>
      </c>
      <c r="E108" s="15" t="str">
        <f>'Exptl Setup'!E113</f>
        <v>+</v>
      </c>
      <c r="F108" s="15">
        <f>'Exptl Setup'!F113</f>
        <v>32.002000000000002</v>
      </c>
      <c r="G108" s="18">
        <f>'Exptl Setup'!G113</f>
        <v>25.003925907670713</v>
      </c>
      <c r="H108" s="22">
        <v>6</v>
      </c>
      <c r="I108" s="18">
        <v>6.61</v>
      </c>
      <c r="J108" s="18">
        <v>5.64</v>
      </c>
      <c r="K108" s="20">
        <v>7.1999999999999995E-2</v>
      </c>
      <c r="L108" s="19">
        <v>11822.401</v>
      </c>
      <c r="M108" s="19">
        <v>0.27615000000000001</v>
      </c>
      <c r="N108" s="19">
        <v>10.004999999999999</v>
      </c>
      <c r="O108" s="19">
        <v>17.959024672489086</v>
      </c>
      <c r="P108" s="19">
        <v>303.5</v>
      </c>
    </row>
    <row r="109" spans="1:16">
      <c r="A109" s="15">
        <f>'Exptl Setup'!A114</f>
        <v>107</v>
      </c>
      <c r="B109" s="15" t="str">
        <f>'Exptl Setup'!B114</f>
        <v>MTT No Till</v>
      </c>
      <c r="C109" s="15" t="str">
        <f>'Exptl Setup'!C114</f>
        <v>e</v>
      </c>
      <c r="D109" s="15">
        <f>'Exptl Setup'!D114</f>
        <v>32</v>
      </c>
      <c r="E109" s="15" t="str">
        <f>'Exptl Setup'!E114</f>
        <v>+</v>
      </c>
      <c r="F109" s="15">
        <f>'Exptl Setup'!F114</f>
        <v>31.998999999999999</v>
      </c>
      <c r="G109" s="18">
        <f>'Exptl Setup'!G114</f>
        <v>25.001581936115088</v>
      </c>
      <c r="H109" s="22">
        <v>6</v>
      </c>
      <c r="I109" s="18">
        <v>6.66</v>
      </c>
      <c r="J109" s="18">
        <v>5.64</v>
      </c>
      <c r="K109" s="20">
        <v>0.13500000000000001</v>
      </c>
      <c r="L109" s="19">
        <v>11451.308999999999</v>
      </c>
      <c r="M109" s="19">
        <v>0.21095</v>
      </c>
      <c r="N109" s="19">
        <v>10.004999999999999</v>
      </c>
      <c r="O109" s="19">
        <v>18.613744323144108</v>
      </c>
      <c r="P109" s="19">
        <v>259.89999999999998</v>
      </c>
    </row>
    <row r="110" spans="1:16">
      <c r="A110" s="15">
        <f>'Exptl Setup'!A115</f>
        <v>108</v>
      </c>
      <c r="B110" s="15" t="str">
        <f>'Exptl Setup'!B115</f>
        <v>MTT No Till</v>
      </c>
      <c r="C110" s="15" t="str">
        <f>'Exptl Setup'!C115</f>
        <v>f</v>
      </c>
      <c r="D110" s="15">
        <f>'Exptl Setup'!D115</f>
        <v>32</v>
      </c>
      <c r="E110" s="15" t="str">
        <f>'Exptl Setup'!E115</f>
        <v>+</v>
      </c>
      <c r="F110" s="15">
        <f>'Exptl Setup'!F115</f>
        <v>31.998999999999999</v>
      </c>
      <c r="G110" s="18">
        <f>'Exptl Setup'!G115</f>
        <v>25.001581936115088</v>
      </c>
      <c r="H110" s="22">
        <v>6</v>
      </c>
      <c r="I110" s="18"/>
      <c r="J110" s="18"/>
      <c r="K110" s="20">
        <v>5.3999999999999999E-2</v>
      </c>
      <c r="L110" s="19">
        <v>11620.859</v>
      </c>
      <c r="M110" s="19"/>
      <c r="N110" s="19"/>
      <c r="O110" s="19"/>
      <c r="P110" s="19"/>
    </row>
    <row r="111" spans="1:16">
      <c r="A111" s="15">
        <f>'Exptl Setup'!A116</f>
        <v>109</v>
      </c>
      <c r="B111" s="15" t="str">
        <f>'Exptl Setup'!B116</f>
        <v>MTT No Till</v>
      </c>
      <c r="C111" s="15" t="str">
        <f>'Exptl Setup'!C116</f>
        <v>a</v>
      </c>
      <c r="D111" s="15">
        <f>'Exptl Setup'!D116</f>
        <v>32</v>
      </c>
      <c r="E111" s="15" t="str">
        <f>'Exptl Setup'!E116</f>
        <v>+</v>
      </c>
      <c r="F111" s="15">
        <f>'Exptl Setup'!F116</f>
        <v>31.995000000000001</v>
      </c>
      <c r="G111" s="18">
        <f>'Exptl Setup'!G116</f>
        <v>24.998456640707591</v>
      </c>
      <c r="H111" s="22">
        <v>16</v>
      </c>
      <c r="I111" s="18"/>
      <c r="J111" s="18"/>
      <c r="K111" s="20">
        <v>2.1000000000000001E-2</v>
      </c>
      <c r="L111" s="19">
        <v>1670.83</v>
      </c>
      <c r="M111" s="19"/>
      <c r="N111" s="19"/>
      <c r="O111" s="19"/>
      <c r="P111" s="19"/>
    </row>
    <row r="112" spans="1:16">
      <c r="A112" s="15">
        <f>'Exptl Setup'!A117</f>
        <v>110</v>
      </c>
      <c r="B112" s="15" t="str">
        <f>'Exptl Setup'!B117</f>
        <v>MTT No Till</v>
      </c>
      <c r="C112" s="15" t="str">
        <f>'Exptl Setup'!C117</f>
        <v>b</v>
      </c>
      <c r="D112" s="15">
        <f>'Exptl Setup'!D117</f>
        <v>32</v>
      </c>
      <c r="E112" s="15" t="str">
        <f>'Exptl Setup'!E117</f>
        <v>+</v>
      </c>
      <c r="F112" s="15">
        <f>'Exptl Setup'!F117</f>
        <v>31.998000000000001</v>
      </c>
      <c r="G112" s="18">
        <f>'Exptl Setup'!G117</f>
        <v>25.000800612263212</v>
      </c>
      <c r="H112" s="22">
        <v>16</v>
      </c>
      <c r="I112" s="18"/>
      <c r="J112" s="23"/>
      <c r="K112" s="20">
        <v>0</v>
      </c>
      <c r="L112" s="19">
        <v>2481.1089999999999</v>
      </c>
      <c r="M112" s="19"/>
      <c r="N112" s="19"/>
      <c r="O112" s="19"/>
      <c r="P112" s="19"/>
    </row>
    <row r="113" spans="1:16">
      <c r="A113" s="15">
        <f>'Exptl Setup'!A118</f>
        <v>111</v>
      </c>
      <c r="B113" s="15" t="str">
        <f>'Exptl Setup'!B118</f>
        <v>MTT No Till</v>
      </c>
      <c r="C113" s="15" t="str">
        <f>'Exptl Setup'!C118</f>
        <v>c</v>
      </c>
      <c r="D113" s="15">
        <f>'Exptl Setup'!D118</f>
        <v>32</v>
      </c>
      <c r="E113" s="15" t="str">
        <f>'Exptl Setup'!E118</f>
        <v>+</v>
      </c>
      <c r="F113" s="15">
        <f>'Exptl Setup'!F118</f>
        <v>31.995999999999999</v>
      </c>
      <c r="G113" s="18">
        <f>'Exptl Setup'!G118</f>
        <v>24.999237964559462</v>
      </c>
      <c r="H113" s="22">
        <v>16</v>
      </c>
      <c r="I113" s="18"/>
      <c r="J113" s="23"/>
      <c r="K113" s="20">
        <v>0.68700000000000006</v>
      </c>
      <c r="L113" s="19">
        <v>5808.1450000000004</v>
      </c>
      <c r="M113" s="19"/>
      <c r="N113" s="19"/>
      <c r="O113" s="19"/>
      <c r="P113" s="19"/>
    </row>
    <row r="114" spans="1:16">
      <c r="A114" s="15">
        <f>'Exptl Setup'!A119</f>
        <v>112</v>
      </c>
      <c r="B114" s="15" t="str">
        <f>'Exptl Setup'!B119</f>
        <v>MTT No Till</v>
      </c>
      <c r="C114" s="15" t="str">
        <f>'Exptl Setup'!C119</f>
        <v>d</v>
      </c>
      <c r="D114" s="15">
        <f>'Exptl Setup'!D119</f>
        <v>32</v>
      </c>
      <c r="E114" s="15" t="str">
        <f>'Exptl Setup'!E119</f>
        <v>+</v>
      </c>
      <c r="F114" s="15">
        <f>'Exptl Setup'!F119</f>
        <v>31.995999999999999</v>
      </c>
      <c r="G114" s="18">
        <f>'Exptl Setup'!G119</f>
        <v>24.999237964559462</v>
      </c>
      <c r="H114" s="22">
        <v>16</v>
      </c>
      <c r="I114" s="18">
        <v>8.19</v>
      </c>
      <c r="J114" s="18">
        <v>6.2</v>
      </c>
      <c r="K114" s="20">
        <v>0</v>
      </c>
      <c r="L114" s="19">
        <v>1918.0730000000001</v>
      </c>
      <c r="M114" s="19">
        <v>3.4820000000000002</v>
      </c>
      <c r="N114" s="19">
        <v>31.28</v>
      </c>
      <c r="O114" s="19">
        <v>330.738</v>
      </c>
      <c r="P114" s="19">
        <v>4796</v>
      </c>
    </row>
    <row r="115" spans="1:16">
      <c r="A115" s="15">
        <f>'Exptl Setup'!A120</f>
        <v>113</v>
      </c>
      <c r="B115" s="15" t="str">
        <f>'Exptl Setup'!B120</f>
        <v>MTT No Till</v>
      </c>
      <c r="C115" s="15" t="str">
        <f>'Exptl Setup'!C120</f>
        <v>e</v>
      </c>
      <c r="D115" s="15">
        <f>'Exptl Setup'!D120</f>
        <v>32</v>
      </c>
      <c r="E115" s="15" t="str">
        <f>'Exptl Setup'!E120</f>
        <v>+</v>
      </c>
      <c r="F115" s="15">
        <f>'Exptl Setup'!F120</f>
        <v>32.006999999999998</v>
      </c>
      <c r="G115" s="18">
        <f>'Exptl Setup'!G120</f>
        <v>25.007832526930077</v>
      </c>
      <c r="H115" s="22">
        <v>16</v>
      </c>
      <c r="I115" s="18">
        <v>8.32</v>
      </c>
      <c r="J115" s="18">
        <v>6.34</v>
      </c>
      <c r="K115" s="20">
        <v>0</v>
      </c>
      <c r="L115" s="19">
        <v>2434.0369999999998</v>
      </c>
      <c r="M115" s="19">
        <v>4.2779999999999996</v>
      </c>
      <c r="N115" s="19">
        <v>35.58</v>
      </c>
      <c r="O115" s="19">
        <v>334.04199999999997</v>
      </c>
      <c r="P115" s="19">
        <v>4474</v>
      </c>
    </row>
    <row r="116" spans="1:16">
      <c r="A116" s="15">
        <f>'Exptl Setup'!A121</f>
        <v>114</v>
      </c>
      <c r="B116" s="15" t="str">
        <f>'Exptl Setup'!B121</f>
        <v>MTT No Till</v>
      </c>
      <c r="C116" s="15" t="str">
        <f>'Exptl Setup'!C121</f>
        <v>f</v>
      </c>
      <c r="D116" s="15">
        <f>'Exptl Setup'!D121</f>
        <v>32</v>
      </c>
      <c r="E116" s="15" t="str">
        <f>'Exptl Setup'!E121</f>
        <v>+</v>
      </c>
      <c r="F116" s="15">
        <f>'Exptl Setup'!F121</f>
        <v>31.992000000000001</v>
      </c>
      <c r="G116" s="18">
        <f>'Exptl Setup'!G121</f>
        <v>24.996112669151969</v>
      </c>
      <c r="H116" s="22">
        <v>16</v>
      </c>
      <c r="I116" s="18"/>
      <c r="J116" s="18"/>
      <c r="K116" s="20">
        <v>0</v>
      </c>
      <c r="L116" s="19">
        <v>2126.0120000000002</v>
      </c>
      <c r="M116" s="19"/>
      <c r="N116" s="19"/>
      <c r="O116" s="19"/>
      <c r="P116" s="19"/>
    </row>
    <row r="117" spans="1:16">
      <c r="A117" s="15">
        <f>'Exptl Setup'!A122</f>
        <v>115</v>
      </c>
      <c r="B117" s="15" t="str">
        <f>'Exptl Setup'!B122</f>
        <v>MTT No Till</v>
      </c>
      <c r="C117" s="15" t="str">
        <f>'Exptl Setup'!C122</f>
        <v>a</v>
      </c>
      <c r="D117" s="15">
        <f>'Exptl Setup'!D122</f>
        <v>32</v>
      </c>
      <c r="E117" s="15" t="str">
        <f>'Exptl Setup'!E122</f>
        <v>+</v>
      </c>
      <c r="F117" s="15">
        <f>'Exptl Setup'!F122</f>
        <v>32.005000000000003</v>
      </c>
      <c r="G117" s="18">
        <f>'Exptl Setup'!G122</f>
        <v>25.006269879226334</v>
      </c>
      <c r="H117" s="22">
        <v>20</v>
      </c>
      <c r="I117" s="18"/>
      <c r="J117" s="23"/>
      <c r="K117" s="20">
        <v>0.60799999999999998</v>
      </c>
      <c r="L117" s="19">
        <v>205.655</v>
      </c>
      <c r="M117" s="19"/>
      <c r="N117" s="19"/>
      <c r="O117" s="19"/>
      <c r="P117" s="19"/>
    </row>
    <row r="118" spans="1:16">
      <c r="A118" s="15">
        <f>'Exptl Setup'!A123</f>
        <v>116</v>
      </c>
      <c r="B118" s="15" t="str">
        <f>'Exptl Setup'!B123</f>
        <v>MTT No Till</v>
      </c>
      <c r="C118" s="15" t="str">
        <f>'Exptl Setup'!C123</f>
        <v>b</v>
      </c>
      <c r="D118" s="15">
        <f>'Exptl Setup'!D123</f>
        <v>32</v>
      </c>
      <c r="E118" s="15" t="str">
        <f>'Exptl Setup'!E123</f>
        <v>+</v>
      </c>
      <c r="F118" s="15">
        <f>'Exptl Setup'!F123</f>
        <v>31.997</v>
      </c>
      <c r="G118" s="18">
        <f>'Exptl Setup'!G123</f>
        <v>25.000019288411337</v>
      </c>
      <c r="H118" s="22">
        <v>20</v>
      </c>
      <c r="I118" s="18"/>
      <c r="J118" s="23"/>
      <c r="K118" s="20">
        <v>1.8919999999999999</v>
      </c>
      <c r="L118" s="19">
        <v>260.49599999999998</v>
      </c>
      <c r="M118" s="19"/>
      <c r="N118" s="19"/>
      <c r="O118" s="19"/>
      <c r="P118" s="19"/>
    </row>
    <row r="119" spans="1:16">
      <c r="A119" s="15">
        <f>'Exptl Setup'!A124</f>
        <v>117</v>
      </c>
      <c r="B119" s="15" t="str">
        <f>'Exptl Setup'!B124</f>
        <v>MTT No Till</v>
      </c>
      <c r="C119" s="15" t="str">
        <f>'Exptl Setup'!C124</f>
        <v>c</v>
      </c>
      <c r="D119" s="15">
        <f>'Exptl Setup'!D124</f>
        <v>32</v>
      </c>
      <c r="E119" s="15" t="str">
        <f>'Exptl Setup'!E124</f>
        <v>+</v>
      </c>
      <c r="F119" s="15">
        <f>'Exptl Setup'!F124</f>
        <v>31.995999999999999</v>
      </c>
      <c r="G119" s="18">
        <f>'Exptl Setup'!G124</f>
        <v>24.999237964559462</v>
      </c>
      <c r="H119" s="22">
        <v>20</v>
      </c>
      <c r="I119" s="18"/>
      <c r="J119" s="18"/>
      <c r="K119" s="20">
        <v>0.435</v>
      </c>
      <c r="L119" s="19">
        <v>138.47399999999999</v>
      </c>
      <c r="M119" s="19"/>
      <c r="N119" s="19"/>
      <c r="O119" s="19"/>
      <c r="P119" s="19"/>
    </row>
    <row r="120" spans="1:16">
      <c r="A120" s="15">
        <f>'Exptl Setup'!A125</f>
        <v>118</v>
      </c>
      <c r="B120" s="15" t="str">
        <f>'Exptl Setup'!B125</f>
        <v>MTT No Till</v>
      </c>
      <c r="C120" s="15" t="str">
        <f>'Exptl Setup'!C125</f>
        <v>d</v>
      </c>
      <c r="D120" s="15">
        <f>'Exptl Setup'!D125</f>
        <v>32</v>
      </c>
      <c r="E120" s="15" t="str">
        <f>'Exptl Setup'!E125</f>
        <v>+</v>
      </c>
      <c r="F120" s="15">
        <f>'Exptl Setup'!F125</f>
        <v>31.995000000000001</v>
      </c>
      <c r="G120" s="18">
        <f>'Exptl Setup'!G125</f>
        <v>24.998456640707591</v>
      </c>
      <c r="H120" s="22">
        <v>20</v>
      </c>
      <c r="I120" s="18">
        <v>8.76</v>
      </c>
      <c r="J120" s="18">
        <v>6.2</v>
      </c>
      <c r="K120" s="20">
        <v>0.72699999999999998</v>
      </c>
      <c r="L120" s="19">
        <v>137.56</v>
      </c>
      <c r="M120" s="19">
        <v>19.84</v>
      </c>
      <c r="N120" s="19">
        <v>31.78</v>
      </c>
      <c r="O120" s="19">
        <v>449.08</v>
      </c>
      <c r="P120" s="19">
        <v>4256</v>
      </c>
    </row>
    <row r="121" spans="1:16">
      <c r="A121" s="15">
        <f>'Exptl Setup'!A126</f>
        <v>119</v>
      </c>
      <c r="B121" s="15" t="str">
        <f>'Exptl Setup'!B126</f>
        <v>MTT No Till</v>
      </c>
      <c r="C121" s="15" t="str">
        <f>'Exptl Setup'!C126</f>
        <v>e</v>
      </c>
      <c r="D121" s="15">
        <f>'Exptl Setup'!D126</f>
        <v>32</v>
      </c>
      <c r="E121" s="15" t="str">
        <f>'Exptl Setup'!E126</f>
        <v>+</v>
      </c>
      <c r="F121" s="15">
        <f>'Exptl Setup'!F126</f>
        <v>32.006999999999998</v>
      </c>
      <c r="G121" s="18">
        <f>'Exptl Setup'!G126</f>
        <v>25.007832526930077</v>
      </c>
      <c r="H121" s="22">
        <v>20</v>
      </c>
      <c r="I121" s="18">
        <v>8.74</v>
      </c>
      <c r="J121" s="18">
        <v>6.1</v>
      </c>
      <c r="K121" s="20">
        <v>0.42</v>
      </c>
      <c r="L121" s="19">
        <v>164.98099999999999</v>
      </c>
      <c r="M121" s="19">
        <v>19.79</v>
      </c>
      <c r="N121" s="19">
        <v>35.020000000000003</v>
      </c>
      <c r="O121" s="19">
        <v>520.19000000000005</v>
      </c>
      <c r="P121" s="19">
        <v>5017</v>
      </c>
    </row>
    <row r="122" spans="1:16">
      <c r="A122" s="15">
        <f>'Exptl Setup'!A127</f>
        <v>120</v>
      </c>
      <c r="B122" s="15" t="str">
        <f>'Exptl Setup'!B127</f>
        <v>MTT No Till</v>
      </c>
      <c r="C122" s="15" t="str">
        <f>'Exptl Setup'!C127</f>
        <v>f</v>
      </c>
      <c r="D122" s="15">
        <f>'Exptl Setup'!D127</f>
        <v>32</v>
      </c>
      <c r="E122" s="15" t="str">
        <f>'Exptl Setup'!E127</f>
        <v>+</v>
      </c>
      <c r="F122" s="15">
        <f>'Exptl Setup'!F127</f>
        <v>31.991</v>
      </c>
      <c r="G122" s="18">
        <f>'Exptl Setup'!G127</f>
        <v>24.995331345300094</v>
      </c>
      <c r="H122" s="22">
        <v>20</v>
      </c>
      <c r="I122" s="18"/>
      <c r="J122" s="23"/>
      <c r="K122" s="20">
        <v>0.39200000000000002</v>
      </c>
      <c r="L122" s="19">
        <v>103.741</v>
      </c>
      <c r="M122" s="19"/>
      <c r="N122" s="19"/>
      <c r="O122" s="19"/>
      <c r="P122" s="19"/>
    </row>
    <row r="123" spans="1:16">
      <c r="A123" s="15">
        <f>'Exptl Setup'!A128</f>
        <v>121</v>
      </c>
      <c r="B123" s="15" t="str">
        <f>'Exptl Setup'!B128</f>
        <v>MTT No Till</v>
      </c>
      <c r="C123" s="15" t="str">
        <f>'Exptl Setup'!C128</f>
        <v>a</v>
      </c>
      <c r="D123" s="15">
        <f>'Exptl Setup'!D128</f>
        <v>32</v>
      </c>
      <c r="E123" s="15" t="str">
        <f>'Exptl Setup'!E128</f>
        <v>-</v>
      </c>
      <c r="F123" s="15">
        <f>'Exptl Setup'!F128</f>
        <v>31.995999999999999</v>
      </c>
      <c r="G123" s="18">
        <f>'Exptl Setup'!G128</f>
        <v>24.999237964559462</v>
      </c>
      <c r="H123" s="22">
        <v>0</v>
      </c>
      <c r="I123" s="18"/>
      <c r="J123" s="23"/>
      <c r="K123" s="159">
        <v>441.19839999999999</v>
      </c>
      <c r="L123" s="19">
        <v>4815.518</v>
      </c>
      <c r="M123" s="19"/>
      <c r="N123" s="19"/>
      <c r="O123" s="19"/>
      <c r="P123" s="19"/>
    </row>
    <row r="124" spans="1:16">
      <c r="A124" s="15">
        <f>'Exptl Setup'!A129</f>
        <v>122</v>
      </c>
      <c r="B124" s="15" t="str">
        <f>'Exptl Setup'!B129</f>
        <v>MTT No Till</v>
      </c>
      <c r="C124" s="15" t="str">
        <f>'Exptl Setup'!C129</f>
        <v>b</v>
      </c>
      <c r="D124" s="15">
        <f>'Exptl Setup'!D129</f>
        <v>32</v>
      </c>
      <c r="E124" s="15" t="str">
        <f>'Exptl Setup'!E129</f>
        <v>-</v>
      </c>
      <c r="F124" s="15">
        <f>'Exptl Setup'!F129</f>
        <v>32.003</v>
      </c>
      <c r="G124" s="18">
        <f>'Exptl Setup'!G129</f>
        <v>25.004707231522584</v>
      </c>
      <c r="H124" s="22">
        <v>0</v>
      </c>
      <c r="I124" s="18"/>
      <c r="J124" s="18"/>
      <c r="K124" s="159">
        <v>373.02199999999999</v>
      </c>
      <c r="L124" s="19">
        <v>8502.2209999999995</v>
      </c>
      <c r="M124" s="19"/>
      <c r="N124" s="19"/>
      <c r="O124" s="19"/>
      <c r="P124" s="19"/>
    </row>
    <row r="125" spans="1:16">
      <c r="A125" s="15">
        <f>'Exptl Setup'!A130</f>
        <v>123</v>
      </c>
      <c r="B125" s="15" t="str">
        <f>'Exptl Setup'!B130</f>
        <v>MTT No Till</v>
      </c>
      <c r="C125" s="15" t="str">
        <f>'Exptl Setup'!C130</f>
        <v>c</v>
      </c>
      <c r="D125" s="15">
        <f>'Exptl Setup'!D130</f>
        <v>32</v>
      </c>
      <c r="E125" s="15" t="str">
        <f>'Exptl Setup'!E130</f>
        <v>-</v>
      </c>
      <c r="F125" s="15">
        <f>'Exptl Setup'!F130</f>
        <v>31.994</v>
      </c>
      <c r="G125" s="18">
        <f>'Exptl Setup'!G130</f>
        <v>24.997675316855716</v>
      </c>
      <c r="H125" s="22">
        <v>0</v>
      </c>
      <c r="I125" s="18"/>
      <c r="J125" s="18"/>
      <c r="K125" s="159">
        <v>414.18799999999999</v>
      </c>
      <c r="L125" s="19">
        <v>5421.5140000000001</v>
      </c>
      <c r="M125" s="19"/>
      <c r="N125" s="19"/>
      <c r="O125" s="19"/>
      <c r="P125" s="19"/>
    </row>
    <row r="126" spans="1:16">
      <c r="A126" s="15">
        <f>'Exptl Setup'!A131</f>
        <v>124</v>
      </c>
      <c r="B126" s="15" t="str">
        <f>'Exptl Setup'!B131</f>
        <v>MTT No Till</v>
      </c>
      <c r="C126" s="15" t="str">
        <f>'Exptl Setup'!C131</f>
        <v>d</v>
      </c>
      <c r="D126" s="15">
        <f>'Exptl Setup'!D131</f>
        <v>32</v>
      </c>
      <c r="E126" s="15" t="str">
        <f>'Exptl Setup'!E131</f>
        <v>-</v>
      </c>
      <c r="F126" s="15">
        <f>'Exptl Setup'!F131</f>
        <v>32.006</v>
      </c>
      <c r="G126" s="18">
        <f>'Exptl Setup'!G131</f>
        <v>25.007051203078206</v>
      </c>
      <c r="H126" s="22">
        <v>0</v>
      </c>
      <c r="I126" s="18">
        <v>4.6399999999999997</v>
      </c>
      <c r="J126" s="18">
        <v>6.4</v>
      </c>
      <c r="K126" s="159">
        <v>432.666</v>
      </c>
      <c r="L126" s="19">
        <v>4645.0529999999999</v>
      </c>
      <c r="M126" s="19">
        <v>4.343</v>
      </c>
      <c r="N126" s="19">
        <v>2.9085000000000001</v>
      </c>
      <c r="O126" s="19">
        <v>6.8434999999999988</v>
      </c>
      <c r="P126" s="19">
        <v>51.19</v>
      </c>
    </row>
    <row r="127" spans="1:16">
      <c r="A127" s="15">
        <f>'Exptl Setup'!A132</f>
        <v>125</v>
      </c>
      <c r="B127" s="15" t="str">
        <f>'Exptl Setup'!B132</f>
        <v>MTT No Till</v>
      </c>
      <c r="C127" s="15" t="str">
        <f>'Exptl Setup'!C132</f>
        <v>e</v>
      </c>
      <c r="D127" s="15">
        <f>'Exptl Setup'!D132</f>
        <v>32</v>
      </c>
      <c r="E127" s="15" t="str">
        <f>'Exptl Setup'!E132</f>
        <v>-</v>
      </c>
      <c r="F127" s="15">
        <f>'Exptl Setup'!F132</f>
        <v>31.995000000000001</v>
      </c>
      <c r="G127" s="18">
        <f>'Exptl Setup'!G132</f>
        <v>24.998456640707591</v>
      </c>
      <c r="H127" s="22">
        <v>0</v>
      </c>
      <c r="I127" s="18">
        <v>4.74</v>
      </c>
      <c r="J127" s="18">
        <v>6.44</v>
      </c>
      <c r="K127" s="159">
        <v>434.24900000000002</v>
      </c>
      <c r="L127" s="19">
        <v>5796.72</v>
      </c>
      <c r="M127" s="19">
        <v>4.2204999999999995</v>
      </c>
      <c r="N127" s="19">
        <v>3.2309999999999999</v>
      </c>
      <c r="O127" s="19">
        <v>4.6485000000000003</v>
      </c>
      <c r="P127" s="19">
        <v>42.39</v>
      </c>
    </row>
    <row r="128" spans="1:16">
      <c r="A128" s="15">
        <f>'Exptl Setup'!A133</f>
        <v>126</v>
      </c>
      <c r="B128" s="15" t="str">
        <f>'Exptl Setup'!B133</f>
        <v>MTT No Till</v>
      </c>
      <c r="C128" s="15" t="str">
        <f>'Exptl Setup'!C133</f>
        <v>f</v>
      </c>
      <c r="D128" s="15">
        <f>'Exptl Setup'!D133</f>
        <v>32</v>
      </c>
      <c r="E128" s="15" t="str">
        <f>'Exptl Setup'!E133</f>
        <v>-</v>
      </c>
      <c r="F128" s="15">
        <f>'Exptl Setup'!F133</f>
        <v>32.009</v>
      </c>
      <c r="G128" s="18">
        <f>'Exptl Setup'!G133</f>
        <v>25.009395174633827</v>
      </c>
      <c r="H128" s="22">
        <v>0</v>
      </c>
      <c r="I128" s="18"/>
      <c r="J128" s="23"/>
      <c r="K128" s="159">
        <v>415.12400000000002</v>
      </c>
      <c r="L128" s="19">
        <v>5449.3919999999998</v>
      </c>
      <c r="M128" s="19"/>
      <c r="N128" s="19"/>
      <c r="O128" s="19"/>
      <c r="P128" s="19"/>
    </row>
    <row r="129" spans="1:16">
      <c r="A129" s="15">
        <f>'Exptl Setup'!A134</f>
        <v>127</v>
      </c>
      <c r="B129" s="15" t="str">
        <f>'Exptl Setup'!B134</f>
        <v>MTT No Till</v>
      </c>
      <c r="C129" s="15" t="str">
        <f>'Exptl Setup'!C134</f>
        <v>a</v>
      </c>
      <c r="D129" s="15">
        <f>'Exptl Setup'!D134</f>
        <v>32</v>
      </c>
      <c r="E129" s="15" t="str">
        <f>'Exptl Setup'!E134</f>
        <v>-</v>
      </c>
      <c r="F129" s="15">
        <f>'Exptl Setup'!F134</f>
        <v>31.998999999999999</v>
      </c>
      <c r="G129" s="18">
        <f>'Exptl Setup'!G134</f>
        <v>25.001581936115088</v>
      </c>
      <c r="H129" s="22">
        <v>6</v>
      </c>
      <c r="I129" s="18"/>
      <c r="J129" s="18"/>
      <c r="K129" s="20">
        <v>2.5430000000000001</v>
      </c>
      <c r="L129" s="19">
        <v>10680.789000000001</v>
      </c>
      <c r="M129" s="19"/>
      <c r="N129" s="19"/>
      <c r="O129" s="19"/>
      <c r="P129" s="19"/>
    </row>
    <row r="130" spans="1:16">
      <c r="A130" s="15">
        <f>'Exptl Setup'!A135</f>
        <v>128</v>
      </c>
      <c r="B130" s="15" t="str">
        <f>'Exptl Setup'!B135</f>
        <v>MTT No Till</v>
      </c>
      <c r="C130" s="15" t="str">
        <f>'Exptl Setup'!C135</f>
        <v>b</v>
      </c>
      <c r="D130" s="15">
        <f>'Exptl Setup'!D135</f>
        <v>32</v>
      </c>
      <c r="E130" s="15" t="str">
        <f>'Exptl Setup'!E135</f>
        <v>-</v>
      </c>
      <c r="F130" s="15">
        <f>'Exptl Setup'!F135</f>
        <v>32</v>
      </c>
      <c r="G130" s="18">
        <f>'Exptl Setup'!G135</f>
        <v>25.002363259966963</v>
      </c>
      <c r="H130" s="22">
        <v>6</v>
      </c>
      <c r="I130" s="18"/>
      <c r="J130" s="18"/>
      <c r="K130" s="20">
        <v>0.188</v>
      </c>
      <c r="L130" s="19">
        <v>8850.0059999999994</v>
      </c>
      <c r="M130" s="19"/>
      <c r="N130" s="19"/>
      <c r="O130" s="19"/>
      <c r="P130" s="19"/>
    </row>
    <row r="131" spans="1:16">
      <c r="A131" s="15">
        <f>'Exptl Setup'!A136</f>
        <v>129</v>
      </c>
      <c r="B131" s="15" t="str">
        <f>'Exptl Setup'!B136</f>
        <v>MTT No Till</v>
      </c>
      <c r="C131" s="15" t="str">
        <f>'Exptl Setup'!C136</f>
        <v>c</v>
      </c>
      <c r="D131" s="15">
        <f>'Exptl Setup'!D136</f>
        <v>32</v>
      </c>
      <c r="E131" s="15" t="str">
        <f>'Exptl Setup'!E136</f>
        <v>-</v>
      </c>
      <c r="F131" s="15">
        <f>'Exptl Setup'!F136</f>
        <v>32.012</v>
      </c>
      <c r="G131" s="18">
        <f>'Exptl Setup'!G136</f>
        <v>25.011739146189448</v>
      </c>
      <c r="H131" s="22">
        <v>6</v>
      </c>
      <c r="I131" s="18"/>
      <c r="J131" s="18"/>
      <c r="K131" s="20">
        <v>0.14899999999999999</v>
      </c>
      <c r="L131" s="19">
        <v>10569.735000000001</v>
      </c>
      <c r="M131" s="19"/>
      <c r="N131" s="19"/>
      <c r="O131" s="19"/>
      <c r="P131" s="19"/>
    </row>
    <row r="132" spans="1:16">
      <c r="A132" s="15">
        <f>'Exptl Setup'!A137</f>
        <v>130</v>
      </c>
      <c r="B132" s="15" t="str">
        <f>'Exptl Setup'!B137</f>
        <v>MTT No Till</v>
      </c>
      <c r="C132" s="15" t="str">
        <f>'Exptl Setup'!C137</f>
        <v>d</v>
      </c>
      <c r="D132" s="15">
        <f>'Exptl Setup'!D137</f>
        <v>32</v>
      </c>
      <c r="E132" s="15" t="str">
        <f>'Exptl Setup'!E137</f>
        <v>-</v>
      </c>
      <c r="F132" s="15">
        <f>'Exptl Setup'!F137</f>
        <v>32.003999999999998</v>
      </c>
      <c r="G132" s="18">
        <f>'Exptl Setup'!G137</f>
        <v>25.005488555374455</v>
      </c>
      <c r="H132" s="22">
        <v>6</v>
      </c>
      <c r="I132" s="18">
        <v>6.63</v>
      </c>
      <c r="J132" s="18">
        <v>5.62</v>
      </c>
      <c r="K132" s="20">
        <v>6.4000000000000001E-2</v>
      </c>
      <c r="L132" s="19">
        <v>11282.215</v>
      </c>
      <c r="M132" s="19">
        <v>0.2974</v>
      </c>
      <c r="N132" s="19">
        <v>10.009999999999998</v>
      </c>
      <c r="O132" s="19">
        <v>15.832337991266382</v>
      </c>
      <c r="P132" s="19">
        <v>250.6</v>
      </c>
    </row>
    <row r="133" spans="1:16">
      <c r="A133" s="15">
        <f>'Exptl Setup'!A138</f>
        <v>131</v>
      </c>
      <c r="B133" s="15" t="str">
        <f>'Exptl Setup'!B138</f>
        <v>MTT No Till</v>
      </c>
      <c r="C133" s="15" t="str">
        <f>'Exptl Setup'!C138</f>
        <v>e</v>
      </c>
      <c r="D133" s="15">
        <f>'Exptl Setup'!D138</f>
        <v>32</v>
      </c>
      <c r="E133" s="15" t="str">
        <f>'Exptl Setup'!E138</f>
        <v>-</v>
      </c>
      <c r="F133" s="15">
        <f>'Exptl Setup'!F138</f>
        <v>31.998999999999999</v>
      </c>
      <c r="G133" s="18">
        <f>'Exptl Setup'!G138</f>
        <v>25.001581936115088</v>
      </c>
      <c r="H133" s="22">
        <v>6</v>
      </c>
      <c r="I133" s="18">
        <v>6.63</v>
      </c>
      <c r="J133" s="18">
        <v>5.74</v>
      </c>
      <c r="K133" s="20">
        <v>7.3999999999999996E-2</v>
      </c>
      <c r="L133" s="19">
        <v>11098.954</v>
      </c>
      <c r="M133" s="19">
        <v>0.19769999999999999</v>
      </c>
      <c r="N133" s="19">
        <v>10.215</v>
      </c>
      <c r="O133" s="19">
        <v>13.185553275109173</v>
      </c>
      <c r="P133" s="19">
        <v>252</v>
      </c>
    </row>
    <row r="134" spans="1:16">
      <c r="A134" s="15">
        <f>'Exptl Setup'!A139</f>
        <v>132</v>
      </c>
      <c r="B134" s="15" t="str">
        <f>'Exptl Setup'!B139</f>
        <v>MTT No Till</v>
      </c>
      <c r="C134" s="15" t="str">
        <f>'Exptl Setup'!C139</f>
        <v>f</v>
      </c>
      <c r="D134" s="15">
        <f>'Exptl Setup'!D139</f>
        <v>32</v>
      </c>
      <c r="E134" s="15" t="str">
        <f>'Exptl Setup'!E139</f>
        <v>-</v>
      </c>
      <c r="F134" s="15">
        <f>'Exptl Setup'!F139</f>
        <v>31.995000000000001</v>
      </c>
      <c r="G134" s="18">
        <f>'Exptl Setup'!G139</f>
        <v>24.998456640707591</v>
      </c>
      <c r="H134" s="22">
        <v>6</v>
      </c>
      <c r="I134" s="18"/>
      <c r="J134" s="18"/>
      <c r="K134" s="20">
        <v>7.4999999999999997E-2</v>
      </c>
      <c r="L134" s="19">
        <v>8601.85</v>
      </c>
      <c r="M134" s="19"/>
      <c r="N134" s="19"/>
      <c r="O134" s="19"/>
      <c r="P134" s="19"/>
    </row>
    <row r="135" spans="1:16">
      <c r="A135" s="15">
        <f>'Exptl Setup'!A140</f>
        <v>133</v>
      </c>
      <c r="B135" s="15" t="str">
        <f>'Exptl Setup'!B140</f>
        <v>MTT No Till</v>
      </c>
      <c r="C135" s="15" t="str">
        <f>'Exptl Setup'!C140</f>
        <v>a</v>
      </c>
      <c r="D135" s="15">
        <f>'Exptl Setup'!D140</f>
        <v>32</v>
      </c>
      <c r="E135" s="15" t="str">
        <f>'Exptl Setup'!E140</f>
        <v>-</v>
      </c>
      <c r="F135" s="15">
        <f>'Exptl Setup'!F140</f>
        <v>32</v>
      </c>
      <c r="G135" s="18">
        <f>'Exptl Setup'!G140</f>
        <v>25.002363259966963</v>
      </c>
      <c r="H135" s="22">
        <v>16</v>
      </c>
      <c r="I135" s="18"/>
      <c r="J135" s="18"/>
      <c r="K135" s="20">
        <v>0</v>
      </c>
      <c r="L135" s="19">
        <v>2095.85</v>
      </c>
      <c r="M135" s="19"/>
      <c r="N135" s="19"/>
      <c r="O135" s="19"/>
      <c r="P135" s="19"/>
    </row>
    <row r="136" spans="1:16">
      <c r="A136" s="15">
        <f>'Exptl Setup'!A141</f>
        <v>134</v>
      </c>
      <c r="B136" s="15" t="str">
        <f>'Exptl Setup'!B141</f>
        <v>MTT No Till</v>
      </c>
      <c r="C136" s="15" t="str">
        <f>'Exptl Setup'!C141</f>
        <v>b</v>
      </c>
      <c r="D136" s="15">
        <f>'Exptl Setup'!D141</f>
        <v>32</v>
      </c>
      <c r="E136" s="15" t="str">
        <f>'Exptl Setup'!E141</f>
        <v>-</v>
      </c>
      <c r="F136" s="15">
        <f>'Exptl Setup'!F141</f>
        <v>32.003</v>
      </c>
      <c r="G136" s="18">
        <f>'Exptl Setup'!G141</f>
        <v>25.004707231522584</v>
      </c>
      <c r="H136" s="22">
        <v>16</v>
      </c>
      <c r="I136" s="18"/>
      <c r="J136" s="18"/>
      <c r="K136" s="20">
        <v>0</v>
      </c>
      <c r="L136" s="19">
        <v>2078.4830000000002</v>
      </c>
      <c r="M136" s="19"/>
      <c r="N136" s="19"/>
      <c r="O136" s="19"/>
      <c r="P136" s="19"/>
    </row>
    <row r="137" spans="1:16">
      <c r="A137" s="15">
        <f>'Exptl Setup'!A142</f>
        <v>135</v>
      </c>
      <c r="B137" s="15" t="str">
        <f>'Exptl Setup'!B142</f>
        <v>MTT No Till</v>
      </c>
      <c r="C137" s="15" t="str">
        <f>'Exptl Setup'!C142</f>
        <v>c</v>
      </c>
      <c r="D137" s="15">
        <f>'Exptl Setup'!D142</f>
        <v>32</v>
      </c>
      <c r="E137" s="15" t="str">
        <f>'Exptl Setup'!E142</f>
        <v>-</v>
      </c>
      <c r="F137" s="15">
        <f>'Exptl Setup'!F142</f>
        <v>32.009</v>
      </c>
      <c r="G137" s="18">
        <f>'Exptl Setup'!G142</f>
        <v>25.009395174633827</v>
      </c>
      <c r="H137" s="22">
        <v>16</v>
      </c>
      <c r="I137" s="18"/>
      <c r="J137" s="23"/>
      <c r="K137" s="20">
        <v>0</v>
      </c>
      <c r="L137" s="19">
        <v>2702.3020000000001</v>
      </c>
      <c r="M137" s="19"/>
      <c r="N137" s="19"/>
      <c r="O137" s="19"/>
      <c r="P137" s="19"/>
    </row>
    <row r="138" spans="1:16">
      <c r="A138" s="15">
        <f>'Exptl Setup'!A143</f>
        <v>136</v>
      </c>
      <c r="B138" s="15" t="str">
        <f>'Exptl Setup'!B143</f>
        <v>MTT No Till</v>
      </c>
      <c r="C138" s="15" t="str">
        <f>'Exptl Setup'!C143</f>
        <v>d</v>
      </c>
      <c r="D138" s="15">
        <f>'Exptl Setup'!D143</f>
        <v>32</v>
      </c>
      <c r="E138" s="15" t="str">
        <f>'Exptl Setup'!E143</f>
        <v>-</v>
      </c>
      <c r="F138" s="15">
        <f>'Exptl Setup'!F143</f>
        <v>31.998000000000001</v>
      </c>
      <c r="G138" s="18">
        <f>'Exptl Setup'!G143</f>
        <v>25.000800612263212</v>
      </c>
      <c r="H138" s="22">
        <v>16</v>
      </c>
      <c r="I138" s="18">
        <v>8.24</v>
      </c>
      <c r="J138" s="18">
        <v>6.08</v>
      </c>
      <c r="K138" s="20">
        <v>0</v>
      </c>
      <c r="L138" s="19">
        <v>2098.1350000000002</v>
      </c>
      <c r="M138" s="19">
        <v>4.7460000000000004</v>
      </c>
      <c r="N138" s="19">
        <v>38.020000000000003</v>
      </c>
      <c r="O138" s="19">
        <v>336.93400000000003</v>
      </c>
      <c r="P138" s="19">
        <v>4509</v>
      </c>
    </row>
    <row r="139" spans="1:16">
      <c r="A139" s="15">
        <f>'Exptl Setup'!A144</f>
        <v>137</v>
      </c>
      <c r="B139" s="15" t="str">
        <f>'Exptl Setup'!B144</f>
        <v>MTT No Till</v>
      </c>
      <c r="C139" s="15" t="str">
        <f>'Exptl Setup'!C144</f>
        <v>e</v>
      </c>
      <c r="D139" s="15">
        <f>'Exptl Setup'!D144</f>
        <v>32</v>
      </c>
      <c r="E139" s="15" t="str">
        <f>'Exptl Setup'!E144</f>
        <v>-</v>
      </c>
      <c r="F139" s="15">
        <f>'Exptl Setup'!F144</f>
        <v>32.006</v>
      </c>
      <c r="G139" s="18">
        <f>'Exptl Setup'!G144</f>
        <v>25.007051203078206</v>
      </c>
      <c r="H139" s="22">
        <v>16</v>
      </c>
      <c r="I139" s="18">
        <v>8.2899999999999991</v>
      </c>
      <c r="J139" s="18">
        <v>6.14</v>
      </c>
      <c r="K139" s="20">
        <v>0</v>
      </c>
      <c r="L139" s="19">
        <v>2263.1149999999998</v>
      </c>
      <c r="M139" s="19">
        <v>4.117</v>
      </c>
      <c r="N139" s="19">
        <v>36.92</v>
      </c>
      <c r="O139" s="19">
        <v>360.26299999999998</v>
      </c>
      <c r="P139" s="19">
        <v>4655</v>
      </c>
    </row>
    <row r="140" spans="1:16">
      <c r="A140" s="15">
        <f>'Exptl Setup'!A145</f>
        <v>138</v>
      </c>
      <c r="B140" s="15" t="str">
        <f>'Exptl Setup'!B145</f>
        <v>MTT No Till</v>
      </c>
      <c r="C140" s="15" t="str">
        <f>'Exptl Setup'!C145</f>
        <v>f</v>
      </c>
      <c r="D140" s="15">
        <f>'Exptl Setup'!D145</f>
        <v>32</v>
      </c>
      <c r="E140" s="15" t="str">
        <f>'Exptl Setup'!E145</f>
        <v>-</v>
      </c>
      <c r="F140" s="15">
        <f>'Exptl Setup'!F145</f>
        <v>32.002000000000002</v>
      </c>
      <c r="G140" s="18">
        <f>'Exptl Setup'!G145</f>
        <v>25.003925907670713</v>
      </c>
      <c r="H140" s="22">
        <v>16</v>
      </c>
      <c r="I140" s="18"/>
      <c r="J140" s="18"/>
      <c r="K140" s="20">
        <v>0</v>
      </c>
      <c r="L140" s="19">
        <v>4325.6030000000001</v>
      </c>
      <c r="M140" s="19"/>
      <c r="N140" s="19"/>
      <c r="O140" s="19"/>
      <c r="P140" s="19"/>
    </row>
    <row r="141" spans="1:16">
      <c r="A141" s="15">
        <f>'Exptl Setup'!A146</f>
        <v>139</v>
      </c>
      <c r="B141" s="15" t="str">
        <f>'Exptl Setup'!B146</f>
        <v>MTT No Till</v>
      </c>
      <c r="C141" s="15" t="str">
        <f>'Exptl Setup'!C146</f>
        <v>a</v>
      </c>
      <c r="D141" s="15">
        <f>'Exptl Setup'!D146</f>
        <v>32</v>
      </c>
      <c r="E141" s="15" t="str">
        <f>'Exptl Setup'!E146</f>
        <v>-</v>
      </c>
      <c r="F141" s="15">
        <f>'Exptl Setup'!F146</f>
        <v>31.994</v>
      </c>
      <c r="G141" s="18">
        <f>'Exptl Setup'!G146</f>
        <v>24.997675316855716</v>
      </c>
      <c r="H141" s="22">
        <v>20</v>
      </c>
      <c r="I141" s="18"/>
      <c r="J141" s="18"/>
      <c r="K141" s="20">
        <v>0.54700000000000004</v>
      </c>
      <c r="L141" s="19">
        <v>132.53299999999999</v>
      </c>
      <c r="M141" s="19"/>
      <c r="N141" s="19"/>
      <c r="O141" s="19"/>
      <c r="P141" s="19"/>
    </row>
    <row r="142" spans="1:16">
      <c r="A142" s="15">
        <f>'Exptl Setup'!A147</f>
        <v>140</v>
      </c>
      <c r="B142" s="15" t="str">
        <f>'Exptl Setup'!B147</f>
        <v>MTT No Till</v>
      </c>
      <c r="C142" s="15" t="str">
        <f>'Exptl Setup'!C147</f>
        <v>b</v>
      </c>
      <c r="D142" s="15">
        <f>'Exptl Setup'!D147</f>
        <v>32</v>
      </c>
      <c r="E142" s="15" t="str">
        <f>'Exptl Setup'!E147</f>
        <v>-</v>
      </c>
      <c r="F142" s="15">
        <f>'Exptl Setup'!F147</f>
        <v>32.014000000000003</v>
      </c>
      <c r="G142" s="18">
        <f>'Exptl Setup'!G147</f>
        <v>25.013301793893199</v>
      </c>
      <c r="H142" s="22">
        <v>20</v>
      </c>
      <c r="I142" s="18"/>
      <c r="J142" s="23"/>
      <c r="K142" s="20">
        <v>0.44900000000000001</v>
      </c>
      <c r="L142" s="19">
        <v>107.854</v>
      </c>
      <c r="M142" s="19"/>
      <c r="N142" s="19"/>
      <c r="O142" s="19"/>
      <c r="P142" s="19"/>
    </row>
    <row r="143" spans="1:16">
      <c r="A143" s="15">
        <f>'Exptl Setup'!A148</f>
        <v>141</v>
      </c>
      <c r="B143" s="15" t="str">
        <f>'Exptl Setup'!B148</f>
        <v>MTT No Till</v>
      </c>
      <c r="C143" s="15" t="str">
        <f>'Exptl Setup'!C148</f>
        <v>c</v>
      </c>
      <c r="D143" s="15">
        <f>'Exptl Setup'!D148</f>
        <v>32</v>
      </c>
      <c r="E143" s="15" t="str">
        <f>'Exptl Setup'!E148</f>
        <v>-</v>
      </c>
      <c r="F143" s="15">
        <f>'Exptl Setup'!F148</f>
        <v>31.997</v>
      </c>
      <c r="G143" s="18">
        <f>'Exptl Setup'!G148</f>
        <v>25.000019288411337</v>
      </c>
      <c r="H143" s="22">
        <v>20</v>
      </c>
      <c r="I143" s="18"/>
      <c r="J143" s="23"/>
      <c r="K143" s="20">
        <v>0.54900000000000004</v>
      </c>
      <c r="L143" s="19">
        <v>136.64599999999999</v>
      </c>
      <c r="M143" s="19"/>
      <c r="N143" s="19"/>
      <c r="O143" s="19"/>
      <c r="P143" s="19"/>
    </row>
    <row r="144" spans="1:16">
      <c r="A144" s="15">
        <f>'Exptl Setup'!A149</f>
        <v>142</v>
      </c>
      <c r="B144" s="15" t="str">
        <f>'Exptl Setup'!B149</f>
        <v>MTT No Till</v>
      </c>
      <c r="C144" s="15" t="str">
        <f>'Exptl Setup'!C149</f>
        <v>d</v>
      </c>
      <c r="D144" s="15">
        <f>'Exptl Setup'!D149</f>
        <v>32</v>
      </c>
      <c r="E144" s="15" t="str">
        <f>'Exptl Setup'!E149</f>
        <v>-</v>
      </c>
      <c r="F144" s="15">
        <f>'Exptl Setup'!F149</f>
        <v>32.002000000000002</v>
      </c>
      <c r="G144" s="18">
        <f>'Exptl Setup'!G149</f>
        <v>25.003925907670713</v>
      </c>
      <c r="H144" s="22">
        <v>20</v>
      </c>
      <c r="I144" s="18">
        <v>8.74</v>
      </c>
      <c r="J144" s="18">
        <v>5.96</v>
      </c>
      <c r="K144" s="20">
        <v>0.55800000000000005</v>
      </c>
      <c r="L144" s="19">
        <v>149.899</v>
      </c>
      <c r="M144" s="19">
        <v>17.88</v>
      </c>
      <c r="N144" s="19">
        <v>30.619999999999997</v>
      </c>
      <c r="O144" s="19">
        <v>590.6</v>
      </c>
      <c r="P144" s="19">
        <v>6235</v>
      </c>
    </row>
    <row r="145" spans="1:16">
      <c r="A145" s="15">
        <f>'Exptl Setup'!A150</f>
        <v>143</v>
      </c>
      <c r="B145" s="15" t="str">
        <f>'Exptl Setup'!B150</f>
        <v>MTT No Till</v>
      </c>
      <c r="C145" s="15" t="str">
        <f>'Exptl Setup'!C150</f>
        <v>e</v>
      </c>
      <c r="D145" s="15">
        <f>'Exptl Setup'!D150</f>
        <v>32</v>
      </c>
      <c r="E145" s="15" t="str">
        <f>'Exptl Setup'!E150</f>
        <v>-</v>
      </c>
      <c r="F145" s="15">
        <f>'Exptl Setup'!F150</f>
        <v>32</v>
      </c>
      <c r="G145" s="18">
        <f>'Exptl Setup'!G150</f>
        <v>25.002363259966963</v>
      </c>
      <c r="H145" s="22">
        <v>20</v>
      </c>
      <c r="I145" s="18">
        <v>8.7899999999999991</v>
      </c>
      <c r="J145" s="18">
        <v>6.08</v>
      </c>
      <c r="K145" s="20">
        <v>0.96299999999999997</v>
      </c>
      <c r="L145" s="19">
        <v>193.77199999999999</v>
      </c>
      <c r="M145" s="19">
        <v>17.79</v>
      </c>
      <c r="N145" s="19">
        <v>30.92</v>
      </c>
      <c r="O145" s="19">
        <v>611.19000000000005</v>
      </c>
      <c r="P145" s="19">
        <v>6425</v>
      </c>
    </row>
    <row r="146" spans="1:16">
      <c r="A146" s="15">
        <f>'Exptl Setup'!A151</f>
        <v>144</v>
      </c>
      <c r="B146" s="15" t="str">
        <f>'Exptl Setup'!B151</f>
        <v>MTT No Till</v>
      </c>
      <c r="C146" s="15" t="str">
        <f>'Exptl Setup'!C151</f>
        <v>f</v>
      </c>
      <c r="D146" s="15">
        <f>'Exptl Setup'!D151</f>
        <v>32</v>
      </c>
      <c r="E146" s="15" t="str">
        <f>'Exptl Setup'!E151</f>
        <v>-</v>
      </c>
      <c r="F146" s="15">
        <f>'Exptl Setup'!F151</f>
        <v>31.992000000000001</v>
      </c>
      <c r="G146" s="18">
        <f>'Exptl Setup'!G151</f>
        <v>24.996112669151969</v>
      </c>
      <c r="H146" s="22">
        <v>20</v>
      </c>
      <c r="I146" s="18"/>
      <c r="J146" s="18"/>
      <c r="K146" s="20">
        <v>0.877</v>
      </c>
      <c r="L146" s="19">
        <v>119.28</v>
      </c>
      <c r="M146" s="19"/>
      <c r="N146" s="19"/>
      <c r="O146" s="19"/>
      <c r="P146" s="19"/>
    </row>
    <row r="147" spans="1:16">
      <c r="A147" s="15">
        <f>'Exptl Setup'!A152</f>
        <v>145</v>
      </c>
      <c r="B147" s="15" t="str">
        <f>'Exptl Setup'!B152</f>
        <v>MTT No Till</v>
      </c>
      <c r="C147" s="15" t="str">
        <f>'Exptl Setup'!C152</f>
        <v>a</v>
      </c>
      <c r="D147" s="15">
        <f>'Exptl Setup'!D152</f>
        <v>40</v>
      </c>
      <c r="E147" s="15" t="str">
        <f>'Exptl Setup'!E152</f>
        <v>+</v>
      </c>
      <c r="F147" s="15">
        <f>'Exptl Setup'!F152</f>
        <v>31.995999999999999</v>
      </c>
      <c r="G147" s="18">
        <f>'Exptl Setup'!G152</f>
        <v>24.999237964559462</v>
      </c>
      <c r="H147" s="22">
        <v>0</v>
      </c>
      <c r="I147" s="18"/>
      <c r="J147" s="23"/>
      <c r="K147" s="159">
        <v>564.7114499999999</v>
      </c>
      <c r="L147" s="19">
        <v>3426.951</v>
      </c>
      <c r="M147" s="19"/>
      <c r="N147" s="19"/>
      <c r="O147" s="19"/>
      <c r="P147" s="19"/>
    </row>
    <row r="148" spans="1:16">
      <c r="A148" s="15">
        <f>'Exptl Setup'!A153</f>
        <v>146</v>
      </c>
      <c r="B148" s="15" t="str">
        <f>'Exptl Setup'!B153</f>
        <v>MTT No Till</v>
      </c>
      <c r="C148" s="15" t="str">
        <f>'Exptl Setup'!C153</f>
        <v>b</v>
      </c>
      <c r="D148" s="15">
        <f>'Exptl Setup'!D153</f>
        <v>40</v>
      </c>
      <c r="E148" s="15" t="str">
        <f>'Exptl Setup'!E153</f>
        <v>+</v>
      </c>
      <c r="F148" s="15">
        <f>'Exptl Setup'!F153</f>
        <v>32.002000000000002</v>
      </c>
      <c r="G148" s="18">
        <f>'Exptl Setup'!G153</f>
        <v>25.003925907670713</v>
      </c>
      <c r="H148" s="22">
        <v>0</v>
      </c>
      <c r="I148" s="18"/>
      <c r="J148" s="23"/>
      <c r="K148" s="159">
        <v>511.23924999999991</v>
      </c>
      <c r="L148" s="19">
        <v>3327.9720000000002</v>
      </c>
      <c r="M148" s="19"/>
      <c r="N148" s="19"/>
      <c r="O148" s="19"/>
      <c r="P148" s="19"/>
    </row>
    <row r="149" spans="1:16">
      <c r="A149" s="15">
        <f>'Exptl Setup'!A154</f>
        <v>147</v>
      </c>
      <c r="B149" s="15" t="str">
        <f>'Exptl Setup'!B154</f>
        <v>MTT No Till</v>
      </c>
      <c r="C149" s="15" t="str">
        <f>'Exptl Setup'!C154</f>
        <v>c</v>
      </c>
      <c r="D149" s="15">
        <f>'Exptl Setup'!D154</f>
        <v>40</v>
      </c>
      <c r="E149" s="15" t="str">
        <f>'Exptl Setup'!E154</f>
        <v>+</v>
      </c>
      <c r="F149" s="15">
        <f>'Exptl Setup'!F154</f>
        <v>32.000999999999998</v>
      </c>
      <c r="G149" s="18">
        <f>'Exptl Setup'!G154</f>
        <v>25.003144583818834</v>
      </c>
      <c r="H149" s="22">
        <v>0</v>
      </c>
      <c r="I149" s="18"/>
      <c r="J149" s="18"/>
      <c r="K149" s="159">
        <v>599.93044999999995</v>
      </c>
      <c r="L149" s="19">
        <v>5283.5230000000001</v>
      </c>
      <c r="M149" s="19"/>
      <c r="N149" s="19"/>
      <c r="O149" s="19"/>
      <c r="P149" s="19"/>
    </row>
    <row r="150" spans="1:16">
      <c r="A150" s="15">
        <f>'Exptl Setup'!A155</f>
        <v>148</v>
      </c>
      <c r="B150" s="15" t="str">
        <f>'Exptl Setup'!B155</f>
        <v>MTT No Till</v>
      </c>
      <c r="C150" s="15" t="str">
        <f>'Exptl Setup'!C155</f>
        <v>d</v>
      </c>
      <c r="D150" s="15">
        <f>'Exptl Setup'!D155</f>
        <v>40</v>
      </c>
      <c r="E150" s="15" t="str">
        <f>'Exptl Setup'!E155</f>
        <v>+</v>
      </c>
      <c r="F150" s="15">
        <f>'Exptl Setup'!F155</f>
        <v>31.997</v>
      </c>
      <c r="G150" s="18">
        <f>'Exptl Setup'!G155</f>
        <v>25.000019288411337</v>
      </c>
      <c r="H150" s="22">
        <v>0</v>
      </c>
      <c r="I150" s="18">
        <v>4.59</v>
      </c>
      <c r="J150" s="18">
        <v>6.36</v>
      </c>
      <c r="K150" s="159">
        <v>585.65424999999993</v>
      </c>
      <c r="L150" s="19">
        <v>4223.0290000000005</v>
      </c>
      <c r="M150" s="19">
        <v>0.90300000000000002</v>
      </c>
      <c r="N150" s="19">
        <v>4.0179999999999998</v>
      </c>
      <c r="O150" s="19">
        <v>7.0590000000000011</v>
      </c>
      <c r="P150" s="19">
        <v>58.4</v>
      </c>
    </row>
    <row r="151" spans="1:16">
      <c r="A151" s="15">
        <f>'Exptl Setup'!A156</f>
        <v>149</v>
      </c>
      <c r="B151" s="15" t="str">
        <f>'Exptl Setup'!B156</f>
        <v>MTT No Till</v>
      </c>
      <c r="C151" s="15" t="str">
        <f>'Exptl Setup'!C156</f>
        <v>e</v>
      </c>
      <c r="D151" s="15">
        <f>'Exptl Setup'!D156</f>
        <v>40</v>
      </c>
      <c r="E151" s="15" t="str">
        <f>'Exptl Setup'!E156</f>
        <v>+</v>
      </c>
      <c r="F151" s="15">
        <f>'Exptl Setup'!F156</f>
        <v>32.005000000000003</v>
      </c>
      <c r="G151" s="18">
        <f>'Exptl Setup'!G156</f>
        <v>25.006269879226334</v>
      </c>
      <c r="H151" s="22">
        <v>0</v>
      </c>
      <c r="I151" s="18">
        <v>4.57</v>
      </c>
      <c r="J151" s="18">
        <v>6.46</v>
      </c>
      <c r="K151" s="159">
        <v>610.76059999999995</v>
      </c>
      <c r="L151" s="19">
        <v>3677.2280000000001</v>
      </c>
      <c r="M151" s="19">
        <v>0.93149999999999999</v>
      </c>
      <c r="N151" s="19">
        <v>3.383</v>
      </c>
      <c r="O151" s="19">
        <v>7.1305000000000014</v>
      </c>
      <c r="P151" s="19">
        <v>54.95</v>
      </c>
    </row>
    <row r="152" spans="1:16">
      <c r="A152" s="15">
        <f>'Exptl Setup'!A157</f>
        <v>150</v>
      </c>
      <c r="B152" s="15" t="str">
        <f>'Exptl Setup'!B157</f>
        <v>MTT No Till</v>
      </c>
      <c r="C152" s="15" t="str">
        <f>'Exptl Setup'!C157</f>
        <v>f</v>
      </c>
      <c r="D152" s="15">
        <f>'Exptl Setup'!D157</f>
        <v>40</v>
      </c>
      <c r="E152" s="15" t="str">
        <f>'Exptl Setup'!E157</f>
        <v>+</v>
      </c>
      <c r="F152" s="15">
        <f>'Exptl Setup'!F157</f>
        <v>31.995000000000001</v>
      </c>
      <c r="G152" s="18">
        <f>'Exptl Setup'!G157</f>
        <v>24.998456640707591</v>
      </c>
      <c r="H152" s="22">
        <v>0</v>
      </c>
      <c r="I152" s="18"/>
      <c r="J152" s="23"/>
      <c r="K152" s="159">
        <v>672.98219999999992</v>
      </c>
      <c r="L152" s="19">
        <v>5654.5540000000001</v>
      </c>
      <c r="M152" s="19"/>
      <c r="N152" s="19"/>
      <c r="O152" s="19"/>
      <c r="P152" s="19"/>
    </row>
    <row r="153" spans="1:16">
      <c r="A153" s="15">
        <f>'Exptl Setup'!A158</f>
        <v>151</v>
      </c>
      <c r="B153" s="15" t="str">
        <f>'Exptl Setup'!B158</f>
        <v>MTT No Till</v>
      </c>
      <c r="C153" s="15" t="str">
        <f>'Exptl Setup'!C158</f>
        <v>a</v>
      </c>
      <c r="D153" s="15">
        <f>'Exptl Setup'!D158</f>
        <v>40</v>
      </c>
      <c r="E153" s="15" t="str">
        <f>'Exptl Setup'!E158</f>
        <v>+</v>
      </c>
      <c r="F153" s="15">
        <f>'Exptl Setup'!F158</f>
        <v>32.002000000000002</v>
      </c>
      <c r="G153" s="18">
        <f>'Exptl Setup'!G158</f>
        <v>25.003925907670713</v>
      </c>
      <c r="H153" s="22">
        <v>6</v>
      </c>
      <c r="I153" s="18"/>
      <c r="J153" s="23"/>
      <c r="K153" s="20">
        <v>4.415</v>
      </c>
      <c r="L153" s="19">
        <v>7927.9709999999995</v>
      </c>
      <c r="M153" s="19"/>
      <c r="N153" s="19"/>
      <c r="O153" s="19"/>
      <c r="P153" s="19"/>
    </row>
    <row r="154" spans="1:16">
      <c r="A154" s="15">
        <f>'Exptl Setup'!A159</f>
        <v>152</v>
      </c>
      <c r="B154" s="15" t="str">
        <f>'Exptl Setup'!B159</f>
        <v>MTT No Till</v>
      </c>
      <c r="C154" s="15" t="str">
        <f>'Exptl Setup'!C159</f>
        <v>b</v>
      </c>
      <c r="D154" s="15">
        <f>'Exptl Setup'!D159</f>
        <v>40</v>
      </c>
      <c r="E154" s="15" t="str">
        <f>'Exptl Setup'!E159</f>
        <v>+</v>
      </c>
      <c r="F154" s="15">
        <f>'Exptl Setup'!F159</f>
        <v>31.997</v>
      </c>
      <c r="G154" s="18">
        <f>'Exptl Setup'!G159</f>
        <v>25.000019288411337</v>
      </c>
      <c r="H154" s="22">
        <v>6</v>
      </c>
      <c r="I154" s="18"/>
      <c r="J154" s="18"/>
      <c r="K154" s="20">
        <v>0.24299999999999999</v>
      </c>
      <c r="L154" s="19">
        <v>8228.02</v>
      </c>
      <c r="M154" s="19"/>
      <c r="N154" s="19"/>
      <c r="O154" s="19"/>
      <c r="P154" s="19"/>
    </row>
    <row r="155" spans="1:16">
      <c r="A155" s="15">
        <f>'Exptl Setup'!A160</f>
        <v>153</v>
      </c>
      <c r="B155" s="15" t="str">
        <f>'Exptl Setup'!B160</f>
        <v>MTT No Till</v>
      </c>
      <c r="C155" s="15" t="str">
        <f>'Exptl Setup'!C160</f>
        <v>c</v>
      </c>
      <c r="D155" s="15">
        <f>'Exptl Setup'!D160</f>
        <v>40</v>
      </c>
      <c r="E155" s="15" t="str">
        <f>'Exptl Setup'!E160</f>
        <v>+</v>
      </c>
      <c r="F155" s="15">
        <f>'Exptl Setup'!F160</f>
        <v>32</v>
      </c>
      <c r="G155" s="18">
        <f>'Exptl Setup'!G160</f>
        <v>25.002363259966963</v>
      </c>
      <c r="H155" s="22">
        <v>6</v>
      </c>
      <c r="I155" s="18"/>
      <c r="J155" s="18"/>
      <c r="K155" s="20">
        <v>0.13800000000000001</v>
      </c>
      <c r="L155" s="19">
        <v>8095.1040000000003</v>
      </c>
      <c r="M155" s="19"/>
      <c r="N155" s="19"/>
      <c r="O155" s="19"/>
      <c r="P155" s="19"/>
    </row>
    <row r="156" spans="1:16">
      <c r="A156" s="15">
        <f>'Exptl Setup'!A161</f>
        <v>154</v>
      </c>
      <c r="B156" s="15" t="str">
        <f>'Exptl Setup'!B161</f>
        <v>MTT No Till</v>
      </c>
      <c r="C156" s="15" t="str">
        <f>'Exptl Setup'!C161</f>
        <v>d</v>
      </c>
      <c r="D156" s="15">
        <f>'Exptl Setup'!D161</f>
        <v>40</v>
      </c>
      <c r="E156" s="15" t="str">
        <f>'Exptl Setup'!E161</f>
        <v>+</v>
      </c>
      <c r="F156" s="15">
        <f>'Exptl Setup'!F161</f>
        <v>31.995000000000001</v>
      </c>
      <c r="G156" s="18">
        <f>'Exptl Setup'!G161</f>
        <v>24.998456640707591</v>
      </c>
      <c r="H156" s="22">
        <v>6</v>
      </c>
      <c r="I156" s="18">
        <v>6.61</v>
      </c>
      <c r="J156" s="18">
        <v>5.6</v>
      </c>
      <c r="K156" s="20">
        <v>0.126</v>
      </c>
      <c r="L156" s="19">
        <v>8039.11</v>
      </c>
      <c r="M156" s="19">
        <v>0.31519999999999998</v>
      </c>
      <c r="N156" s="19">
        <v>12.125</v>
      </c>
      <c r="O156" s="19">
        <v>19.865476855895192</v>
      </c>
      <c r="P156" s="19">
        <v>277.3</v>
      </c>
    </row>
    <row r="157" spans="1:16">
      <c r="A157" s="15">
        <f>'Exptl Setup'!A162</f>
        <v>155</v>
      </c>
      <c r="B157" s="15" t="str">
        <f>'Exptl Setup'!B162</f>
        <v>MTT No Till</v>
      </c>
      <c r="C157" s="15" t="str">
        <f>'Exptl Setup'!C162</f>
        <v>e</v>
      </c>
      <c r="D157" s="15">
        <f>'Exptl Setup'!D162</f>
        <v>40</v>
      </c>
      <c r="E157" s="15" t="str">
        <f>'Exptl Setup'!E162</f>
        <v>+</v>
      </c>
      <c r="F157" s="15">
        <f>'Exptl Setup'!F162</f>
        <v>32.003999999999998</v>
      </c>
      <c r="G157" s="18">
        <f>'Exptl Setup'!G162</f>
        <v>25.005488555374455</v>
      </c>
      <c r="H157" s="22">
        <v>6</v>
      </c>
      <c r="I157" s="18">
        <v>6.67</v>
      </c>
      <c r="J157" s="18">
        <v>5.7</v>
      </c>
      <c r="K157" s="20">
        <v>0.104</v>
      </c>
      <c r="L157" s="19">
        <v>8200.3060000000005</v>
      </c>
      <c r="M157" s="19">
        <v>0.18004999999999999</v>
      </c>
      <c r="N157" s="19">
        <v>12.04</v>
      </c>
      <c r="O157" s="19">
        <v>17.814884497816593</v>
      </c>
      <c r="P157" s="19">
        <v>274.20000000000005</v>
      </c>
    </row>
    <row r="158" spans="1:16">
      <c r="A158" s="15">
        <f>'Exptl Setup'!A163</f>
        <v>156</v>
      </c>
      <c r="B158" s="15" t="str">
        <f>'Exptl Setup'!B163</f>
        <v>MTT No Till</v>
      </c>
      <c r="C158" s="15" t="str">
        <f>'Exptl Setup'!C163</f>
        <v>f</v>
      </c>
      <c r="D158" s="15">
        <f>'Exptl Setup'!D163</f>
        <v>40</v>
      </c>
      <c r="E158" s="15" t="str">
        <f>'Exptl Setup'!E163</f>
        <v>+</v>
      </c>
      <c r="F158" s="15">
        <f>'Exptl Setup'!F163</f>
        <v>31.997</v>
      </c>
      <c r="G158" s="18">
        <f>'Exptl Setup'!G163</f>
        <v>25.000019288411337</v>
      </c>
      <c r="H158" s="22">
        <v>6</v>
      </c>
      <c r="I158" s="18"/>
      <c r="J158" s="23"/>
      <c r="K158" s="20">
        <v>7.6999999999999999E-2</v>
      </c>
      <c r="L158" s="19">
        <v>8073.3289999999997</v>
      </c>
      <c r="M158" s="19"/>
      <c r="N158" s="19"/>
      <c r="O158" s="19"/>
      <c r="P158" s="19"/>
    </row>
    <row r="159" spans="1:16">
      <c r="A159" s="15">
        <f>'Exptl Setup'!A164</f>
        <v>157</v>
      </c>
      <c r="B159" s="15" t="str">
        <f>'Exptl Setup'!B164</f>
        <v>MTT No Till</v>
      </c>
      <c r="C159" s="15" t="str">
        <f>'Exptl Setup'!C164</f>
        <v>a</v>
      </c>
      <c r="D159" s="15">
        <f>'Exptl Setup'!D164</f>
        <v>40</v>
      </c>
      <c r="E159" s="15" t="str">
        <f>'Exptl Setup'!E164</f>
        <v>+</v>
      </c>
      <c r="F159" s="15">
        <f>'Exptl Setup'!F164</f>
        <v>32.006</v>
      </c>
      <c r="G159" s="18">
        <f>'Exptl Setup'!G164</f>
        <v>25.007051203078206</v>
      </c>
      <c r="H159" s="22">
        <v>16</v>
      </c>
      <c r="I159" s="18"/>
      <c r="J159" s="18"/>
      <c r="K159" s="20">
        <v>5.1999999999999998E-2</v>
      </c>
      <c r="L159" s="19">
        <v>2563.002</v>
      </c>
      <c r="M159" s="19"/>
      <c r="N159" s="19"/>
      <c r="O159" s="19"/>
      <c r="P159" s="19"/>
    </row>
    <row r="160" spans="1:16">
      <c r="A160" s="15">
        <f>'Exptl Setup'!A165</f>
        <v>158</v>
      </c>
      <c r="B160" s="15" t="str">
        <f>'Exptl Setup'!B165</f>
        <v>MTT No Till</v>
      </c>
      <c r="C160" s="15" t="str">
        <f>'Exptl Setup'!C165</f>
        <v>b</v>
      </c>
      <c r="D160" s="15">
        <f>'Exptl Setup'!D165</f>
        <v>40</v>
      </c>
      <c r="E160" s="15" t="str">
        <f>'Exptl Setup'!E165</f>
        <v>+</v>
      </c>
      <c r="F160" s="15">
        <f>'Exptl Setup'!F165</f>
        <v>31.997</v>
      </c>
      <c r="G160" s="18">
        <f>'Exptl Setup'!G165</f>
        <v>25.000019288411337</v>
      </c>
      <c r="H160" s="22">
        <v>16</v>
      </c>
      <c r="I160" s="18"/>
      <c r="J160" s="18"/>
      <c r="K160" s="20">
        <v>4.9000000000000002E-2</v>
      </c>
      <c r="L160" s="19">
        <v>2317.25</v>
      </c>
      <c r="M160" s="19"/>
      <c r="N160" s="19"/>
      <c r="O160" s="19"/>
      <c r="P160" s="19"/>
    </row>
    <row r="161" spans="1:16">
      <c r="A161" s="15">
        <f>'Exptl Setup'!A166</f>
        <v>159</v>
      </c>
      <c r="B161" s="15" t="str">
        <f>'Exptl Setup'!B166</f>
        <v>MTT No Till</v>
      </c>
      <c r="C161" s="15" t="str">
        <f>'Exptl Setup'!C166</f>
        <v>c</v>
      </c>
      <c r="D161" s="15">
        <f>'Exptl Setup'!D166</f>
        <v>40</v>
      </c>
      <c r="E161" s="15" t="str">
        <f>'Exptl Setup'!E166</f>
        <v>+</v>
      </c>
      <c r="F161" s="15">
        <f>'Exptl Setup'!F166</f>
        <v>31.995000000000001</v>
      </c>
      <c r="G161" s="18">
        <f>'Exptl Setup'!G166</f>
        <v>24.998456640707591</v>
      </c>
      <c r="H161" s="22">
        <v>16</v>
      </c>
      <c r="I161" s="18"/>
      <c r="J161" s="18"/>
      <c r="K161" s="20">
        <v>4.2999999999999997E-2</v>
      </c>
      <c r="L161" s="19">
        <v>2379.7489999999998</v>
      </c>
      <c r="M161" s="19"/>
      <c r="N161" s="19"/>
      <c r="O161" s="19"/>
      <c r="P161" s="19"/>
    </row>
    <row r="162" spans="1:16">
      <c r="A162" s="15">
        <f>'Exptl Setup'!A167</f>
        <v>160</v>
      </c>
      <c r="B162" s="15" t="str">
        <f>'Exptl Setup'!B167</f>
        <v>MTT No Till</v>
      </c>
      <c r="C162" s="15" t="str">
        <f>'Exptl Setup'!C167</f>
        <v>d</v>
      </c>
      <c r="D162" s="15">
        <f>'Exptl Setup'!D167</f>
        <v>40</v>
      </c>
      <c r="E162" s="15" t="str">
        <f>'Exptl Setup'!E167</f>
        <v>+</v>
      </c>
      <c r="F162" s="15">
        <f>'Exptl Setup'!F167</f>
        <v>31.994</v>
      </c>
      <c r="G162" s="18">
        <f>'Exptl Setup'!G167</f>
        <v>24.997675316855716</v>
      </c>
      <c r="H162" s="22">
        <v>16</v>
      </c>
      <c r="I162" s="18">
        <v>8.36</v>
      </c>
      <c r="J162" s="18">
        <v>6.3</v>
      </c>
      <c r="K162" s="20">
        <v>5.3999999999999999E-2</v>
      </c>
      <c r="L162" s="19">
        <v>2403.221</v>
      </c>
      <c r="M162" s="19">
        <v>5.1920000000000002</v>
      </c>
      <c r="N162" s="19">
        <v>42.29</v>
      </c>
      <c r="O162" s="19">
        <v>400.11799999999999</v>
      </c>
      <c r="P162" s="19">
        <v>4634</v>
      </c>
    </row>
    <row r="163" spans="1:16">
      <c r="A163" s="15">
        <f>'Exptl Setup'!A168</f>
        <v>161</v>
      </c>
      <c r="B163" s="15" t="str">
        <f>'Exptl Setup'!B168</f>
        <v>MTT No Till</v>
      </c>
      <c r="C163" s="15" t="str">
        <f>'Exptl Setup'!C168</f>
        <v>e</v>
      </c>
      <c r="D163" s="15">
        <f>'Exptl Setup'!D168</f>
        <v>40</v>
      </c>
      <c r="E163" s="15" t="str">
        <f>'Exptl Setup'!E168</f>
        <v>+</v>
      </c>
      <c r="F163" s="15">
        <f>'Exptl Setup'!F168</f>
        <v>32.005000000000003</v>
      </c>
      <c r="G163" s="18">
        <f>'Exptl Setup'!G168</f>
        <v>25.006269879226334</v>
      </c>
      <c r="H163" s="22">
        <v>16</v>
      </c>
      <c r="I163" s="18">
        <v>8.4499999999999993</v>
      </c>
      <c r="J163" s="18">
        <v>6.24</v>
      </c>
      <c r="K163" s="20">
        <v>0</v>
      </c>
      <c r="L163" s="19">
        <v>2245.4189999999999</v>
      </c>
      <c r="M163" s="19">
        <v>4.57</v>
      </c>
      <c r="N163" s="19">
        <v>38.590000000000003</v>
      </c>
      <c r="O163" s="19">
        <v>308.73999999999995</v>
      </c>
      <c r="P163" s="19">
        <v>4525</v>
      </c>
    </row>
    <row r="164" spans="1:16">
      <c r="A164" s="15">
        <f>'Exptl Setup'!A169</f>
        <v>162</v>
      </c>
      <c r="B164" s="15" t="str">
        <f>'Exptl Setup'!B169</f>
        <v>MTT No Till</v>
      </c>
      <c r="C164" s="15" t="str">
        <f>'Exptl Setup'!C169</f>
        <v>f</v>
      </c>
      <c r="D164" s="15">
        <f>'Exptl Setup'!D169</f>
        <v>40</v>
      </c>
      <c r="E164" s="15" t="str">
        <f>'Exptl Setup'!E169</f>
        <v>+</v>
      </c>
      <c r="F164" s="15">
        <f>'Exptl Setup'!F169</f>
        <v>32.000999999999998</v>
      </c>
      <c r="G164" s="18">
        <f>'Exptl Setup'!G169</f>
        <v>25.003144583818834</v>
      </c>
      <c r="H164" s="22">
        <v>16</v>
      </c>
      <c r="I164" s="18"/>
      <c r="J164" s="18"/>
      <c r="K164" s="20">
        <v>6.3E-2</v>
      </c>
      <c r="L164" s="19">
        <v>2359.1039999999998</v>
      </c>
      <c r="M164" s="19"/>
      <c r="N164" s="19"/>
      <c r="O164" s="19"/>
      <c r="P164" s="19"/>
    </row>
    <row r="165" spans="1:16">
      <c r="A165" s="15">
        <f>'Exptl Setup'!A170</f>
        <v>163</v>
      </c>
      <c r="B165" s="15" t="str">
        <f>'Exptl Setup'!B170</f>
        <v>MTT No Till</v>
      </c>
      <c r="C165" s="15" t="str">
        <f>'Exptl Setup'!C170</f>
        <v>a</v>
      </c>
      <c r="D165" s="15">
        <f>'Exptl Setup'!D170</f>
        <v>40</v>
      </c>
      <c r="E165" s="15" t="str">
        <f>'Exptl Setup'!E170</f>
        <v>+</v>
      </c>
      <c r="F165" s="15">
        <f>'Exptl Setup'!F170</f>
        <v>32.01</v>
      </c>
      <c r="G165" s="18">
        <f>'Exptl Setup'!G170</f>
        <v>25.010176498485698</v>
      </c>
      <c r="H165" s="22">
        <v>20</v>
      </c>
      <c r="I165" s="18"/>
      <c r="J165" s="18"/>
      <c r="K165" s="20">
        <v>0.64700000000000002</v>
      </c>
      <c r="L165" s="19">
        <v>107.46299999999999</v>
      </c>
      <c r="M165" s="19"/>
      <c r="N165" s="19"/>
      <c r="O165" s="19"/>
      <c r="P165" s="19"/>
    </row>
    <row r="166" spans="1:16">
      <c r="A166" s="15">
        <f>'Exptl Setup'!A171</f>
        <v>164</v>
      </c>
      <c r="B166" s="15" t="str">
        <f>'Exptl Setup'!B171</f>
        <v>MTT No Till</v>
      </c>
      <c r="C166" s="15" t="str">
        <f>'Exptl Setup'!C171</f>
        <v>b</v>
      </c>
      <c r="D166" s="15">
        <f>'Exptl Setup'!D171</f>
        <v>40</v>
      </c>
      <c r="E166" s="15" t="str">
        <f>'Exptl Setup'!E171</f>
        <v>+</v>
      </c>
      <c r="F166" s="15">
        <f>'Exptl Setup'!F171</f>
        <v>32.006</v>
      </c>
      <c r="G166" s="18">
        <f>'Exptl Setup'!G171</f>
        <v>25.007051203078206</v>
      </c>
      <c r="H166" s="22">
        <v>20</v>
      </c>
      <c r="I166" s="18"/>
      <c r="J166" s="18"/>
      <c r="K166" s="20">
        <v>0.65300000000000002</v>
      </c>
      <c r="L166" s="19">
        <v>158.65</v>
      </c>
      <c r="M166" s="19"/>
      <c r="N166" s="19"/>
      <c r="O166" s="19"/>
      <c r="P166" s="19"/>
    </row>
    <row r="167" spans="1:16">
      <c r="A167" s="15">
        <f>'Exptl Setup'!A172</f>
        <v>165</v>
      </c>
      <c r="B167" s="15" t="str">
        <f>'Exptl Setup'!B172</f>
        <v>MTT No Till</v>
      </c>
      <c r="C167" s="15" t="str">
        <f>'Exptl Setup'!C172</f>
        <v>c</v>
      </c>
      <c r="D167" s="15">
        <f>'Exptl Setup'!D172</f>
        <v>40</v>
      </c>
      <c r="E167" s="15" t="str">
        <f>'Exptl Setup'!E172</f>
        <v>+</v>
      </c>
      <c r="F167" s="15">
        <f>'Exptl Setup'!F172</f>
        <v>32</v>
      </c>
      <c r="G167" s="18">
        <f>'Exptl Setup'!G172</f>
        <v>25.002363259966963</v>
      </c>
      <c r="H167" s="22">
        <v>20</v>
      </c>
      <c r="I167" s="18"/>
      <c r="J167" s="23"/>
      <c r="K167" s="20">
        <v>1.5209999999999999</v>
      </c>
      <c r="L167" s="19">
        <v>151.58000000000001</v>
      </c>
      <c r="M167" s="19"/>
      <c r="N167" s="19"/>
      <c r="O167" s="19"/>
      <c r="P167" s="19"/>
    </row>
    <row r="168" spans="1:16">
      <c r="A168" s="15">
        <f>'Exptl Setup'!A173</f>
        <v>166</v>
      </c>
      <c r="B168" s="15" t="str">
        <f>'Exptl Setup'!B173</f>
        <v>MTT No Till</v>
      </c>
      <c r="C168" s="15" t="str">
        <f>'Exptl Setup'!C173</f>
        <v>d</v>
      </c>
      <c r="D168" s="15">
        <f>'Exptl Setup'!D173</f>
        <v>40</v>
      </c>
      <c r="E168" s="15" t="str">
        <f>'Exptl Setup'!E173</f>
        <v>+</v>
      </c>
      <c r="F168" s="15">
        <f>'Exptl Setup'!F173</f>
        <v>32.000999999999998</v>
      </c>
      <c r="G168" s="18">
        <f>'Exptl Setup'!G173</f>
        <v>25.003144583818834</v>
      </c>
      <c r="H168" s="22">
        <v>20</v>
      </c>
      <c r="I168" s="18">
        <v>8.67</v>
      </c>
      <c r="J168" s="18">
        <v>6.36</v>
      </c>
      <c r="K168" s="20">
        <v>1.151</v>
      </c>
      <c r="L168" s="19">
        <v>91.061000000000007</v>
      </c>
      <c r="M168" s="19">
        <v>16.220000000000002</v>
      </c>
      <c r="N168" s="19">
        <v>36.299999999999997</v>
      </c>
      <c r="O168" s="19">
        <v>304.47999999999996</v>
      </c>
      <c r="P168" s="19">
        <v>6051</v>
      </c>
    </row>
    <row r="169" spans="1:16">
      <c r="A169" s="15">
        <f>'Exptl Setup'!A174</f>
        <v>167</v>
      </c>
      <c r="B169" s="15" t="str">
        <f>'Exptl Setup'!B174</f>
        <v>MTT No Till</v>
      </c>
      <c r="C169" s="15" t="str">
        <f>'Exptl Setup'!C174</f>
        <v>e</v>
      </c>
      <c r="D169" s="15">
        <f>'Exptl Setup'!D174</f>
        <v>40</v>
      </c>
      <c r="E169" s="15" t="str">
        <f>'Exptl Setup'!E174</f>
        <v>+</v>
      </c>
      <c r="F169" s="15">
        <f>'Exptl Setup'!F174</f>
        <v>31.99</v>
      </c>
      <c r="G169" s="18">
        <f>'Exptl Setup'!G174</f>
        <v>24.994550021448219</v>
      </c>
      <c r="H169" s="22">
        <v>20</v>
      </c>
      <c r="I169" s="18">
        <v>8.76</v>
      </c>
      <c r="J169" s="18">
        <v>6.12</v>
      </c>
      <c r="K169" s="20">
        <v>1.0860000000000001</v>
      </c>
      <c r="L169" s="19">
        <v>95.302999999999997</v>
      </c>
      <c r="M169" s="19">
        <v>16.259999999999998</v>
      </c>
      <c r="N169" s="19">
        <v>35.43</v>
      </c>
      <c r="O169" s="19">
        <v>299.41000000000003</v>
      </c>
      <c r="P169" s="19">
        <v>6286</v>
      </c>
    </row>
    <row r="170" spans="1:16">
      <c r="A170" s="15">
        <f>'Exptl Setup'!A175</f>
        <v>168</v>
      </c>
      <c r="B170" s="15" t="str">
        <f>'Exptl Setup'!B175</f>
        <v>MTT No Till</v>
      </c>
      <c r="C170" s="15" t="str">
        <f>'Exptl Setup'!C175</f>
        <v>f</v>
      </c>
      <c r="D170" s="15">
        <f>'Exptl Setup'!D175</f>
        <v>40</v>
      </c>
      <c r="E170" s="15" t="str">
        <f>'Exptl Setup'!E175</f>
        <v>+</v>
      </c>
      <c r="F170" s="15">
        <f>'Exptl Setup'!F175</f>
        <v>32.006999999999998</v>
      </c>
      <c r="G170" s="18">
        <f>'Exptl Setup'!G175</f>
        <v>25.007832526930077</v>
      </c>
      <c r="H170" s="22">
        <v>20</v>
      </c>
      <c r="I170" s="18"/>
      <c r="J170" s="18"/>
      <c r="K170" s="20">
        <v>1.004</v>
      </c>
      <c r="L170" s="19">
        <v>105.767</v>
      </c>
      <c r="M170" s="19"/>
      <c r="N170" s="19"/>
      <c r="O170" s="19"/>
      <c r="P170" s="19"/>
    </row>
    <row r="171" spans="1:16">
      <c r="A171" s="15">
        <f>'Exptl Setup'!A176</f>
        <v>169</v>
      </c>
      <c r="B171" s="15" t="str">
        <f>'Exptl Setup'!B176</f>
        <v>MTT No Till</v>
      </c>
      <c r="C171" s="15" t="str">
        <f>'Exptl Setup'!C176</f>
        <v>a</v>
      </c>
      <c r="D171" s="15">
        <f>'Exptl Setup'!D176</f>
        <v>40</v>
      </c>
      <c r="E171" s="15" t="str">
        <f>'Exptl Setup'!E176</f>
        <v>-</v>
      </c>
      <c r="F171" s="15">
        <f>'Exptl Setup'!F176</f>
        <v>32.006</v>
      </c>
      <c r="G171" s="18">
        <f>'Exptl Setup'!G176</f>
        <v>25.007051203078206</v>
      </c>
      <c r="H171" s="22">
        <v>0</v>
      </c>
      <c r="I171" s="18"/>
      <c r="J171" s="18"/>
      <c r="K171" s="159">
        <v>544.66449999999998</v>
      </c>
      <c r="L171" s="19">
        <v>3240.587</v>
      </c>
      <c r="M171" s="19"/>
      <c r="N171" s="19"/>
      <c r="O171" s="19"/>
      <c r="P171" s="19"/>
    </row>
    <row r="172" spans="1:16">
      <c r="A172" s="15">
        <f>'Exptl Setup'!A177</f>
        <v>170</v>
      </c>
      <c r="B172" s="15" t="str">
        <f>'Exptl Setup'!B177</f>
        <v>MTT No Till</v>
      </c>
      <c r="C172" s="15" t="str">
        <f>'Exptl Setup'!C177</f>
        <v>b</v>
      </c>
      <c r="D172" s="15">
        <f>'Exptl Setup'!D177</f>
        <v>40</v>
      </c>
      <c r="E172" s="15" t="str">
        <f>'Exptl Setup'!E177</f>
        <v>-</v>
      </c>
      <c r="F172" s="15">
        <f>'Exptl Setup'!F177</f>
        <v>31.998999999999999</v>
      </c>
      <c r="G172" s="18">
        <f>'Exptl Setup'!G177</f>
        <v>25.001581936115088</v>
      </c>
      <c r="H172" s="22">
        <v>0</v>
      </c>
      <c r="I172" s="18"/>
      <c r="J172" s="23"/>
      <c r="K172" s="159">
        <v>562.91769999999997</v>
      </c>
      <c r="L172" s="19">
        <v>3371.5230000000001</v>
      </c>
      <c r="M172" s="19"/>
      <c r="N172" s="19"/>
      <c r="O172" s="19"/>
      <c r="P172" s="19"/>
    </row>
    <row r="173" spans="1:16">
      <c r="A173" s="15">
        <f>'Exptl Setup'!A178</f>
        <v>171</v>
      </c>
      <c r="B173" s="15" t="str">
        <f>'Exptl Setup'!B178</f>
        <v>MTT No Till</v>
      </c>
      <c r="C173" s="15" t="str">
        <f>'Exptl Setup'!C178</f>
        <v>c</v>
      </c>
      <c r="D173" s="15">
        <f>'Exptl Setup'!D178</f>
        <v>40</v>
      </c>
      <c r="E173" s="15" t="str">
        <f>'Exptl Setup'!E178</f>
        <v>-</v>
      </c>
      <c r="F173" s="15">
        <f>'Exptl Setup'!F178</f>
        <v>31.995999999999999</v>
      </c>
      <c r="G173" s="18">
        <f>'Exptl Setup'!G178</f>
        <v>24.999237964559462</v>
      </c>
      <c r="H173" s="22">
        <v>0</v>
      </c>
      <c r="I173" s="18"/>
      <c r="J173" s="23"/>
      <c r="K173" s="159">
        <v>570.7281999999999</v>
      </c>
      <c r="L173" s="19">
        <v>3366.4319999999998</v>
      </c>
      <c r="M173" s="19"/>
      <c r="N173" s="19"/>
      <c r="O173" s="19"/>
      <c r="P173" s="19"/>
    </row>
    <row r="174" spans="1:16">
      <c r="A174" s="15">
        <f>'Exptl Setup'!A179</f>
        <v>172</v>
      </c>
      <c r="B174" s="15" t="str">
        <f>'Exptl Setup'!B179</f>
        <v>MTT No Till</v>
      </c>
      <c r="C174" s="15" t="str">
        <f>'Exptl Setup'!C179</f>
        <v>d</v>
      </c>
      <c r="D174" s="15">
        <f>'Exptl Setup'!D179</f>
        <v>40</v>
      </c>
      <c r="E174" s="15" t="str">
        <f>'Exptl Setup'!E179</f>
        <v>-</v>
      </c>
      <c r="F174" s="15">
        <f>'Exptl Setup'!F179</f>
        <v>32</v>
      </c>
      <c r="G174" s="18">
        <f>'Exptl Setup'!G179</f>
        <v>25.002363259966963</v>
      </c>
      <c r="H174" s="22">
        <v>0</v>
      </c>
      <c r="I174" s="18">
        <v>4.6100000000000003</v>
      </c>
      <c r="J174" s="18">
        <v>6.36</v>
      </c>
      <c r="K174" s="159">
        <v>3.0954999999999999</v>
      </c>
      <c r="L174" s="19">
        <v>2844.386</v>
      </c>
      <c r="M174" s="19">
        <v>1.1865000000000001</v>
      </c>
      <c r="N174" s="19">
        <v>3.532</v>
      </c>
      <c r="O174" s="19">
        <v>7.7115000000000009</v>
      </c>
      <c r="P174" s="19">
        <v>55.29</v>
      </c>
    </row>
    <row r="175" spans="1:16">
      <c r="A175" s="15">
        <f>'Exptl Setup'!A180</f>
        <v>173</v>
      </c>
      <c r="B175" s="15" t="str">
        <f>'Exptl Setup'!B180</f>
        <v>MTT No Till</v>
      </c>
      <c r="C175" s="15" t="str">
        <f>'Exptl Setup'!C180</f>
        <v>e</v>
      </c>
      <c r="D175" s="15">
        <f>'Exptl Setup'!D180</f>
        <v>40</v>
      </c>
      <c r="E175" s="15" t="str">
        <f>'Exptl Setup'!E180</f>
        <v>-</v>
      </c>
      <c r="F175" s="15">
        <f>'Exptl Setup'!F180</f>
        <v>32</v>
      </c>
      <c r="G175" s="18">
        <f>'Exptl Setup'!G180</f>
        <v>25.002363259966963</v>
      </c>
      <c r="H175" s="22">
        <v>0</v>
      </c>
      <c r="I175" s="18">
        <v>4.58</v>
      </c>
      <c r="J175" s="18">
        <v>6.42</v>
      </c>
      <c r="K175" s="159">
        <v>555.19330000000002</v>
      </c>
      <c r="L175" s="19">
        <v>3150.94</v>
      </c>
      <c r="M175" s="19">
        <v>0.54300000000000004</v>
      </c>
      <c r="N175" s="19">
        <v>3.4449999999999998</v>
      </c>
      <c r="O175" s="19">
        <v>7.4769999999999994</v>
      </c>
      <c r="P175" s="19">
        <v>51.989999999999995</v>
      </c>
    </row>
    <row r="176" spans="1:16">
      <c r="A176" s="15">
        <f>'Exptl Setup'!A181</f>
        <v>174</v>
      </c>
      <c r="B176" s="15" t="str">
        <f>'Exptl Setup'!B181</f>
        <v>MTT No Till</v>
      </c>
      <c r="C176" s="15" t="str">
        <f>'Exptl Setup'!C181</f>
        <v>f</v>
      </c>
      <c r="D176" s="15">
        <f>'Exptl Setup'!D181</f>
        <v>40</v>
      </c>
      <c r="E176" s="15" t="str">
        <f>'Exptl Setup'!E181</f>
        <v>-</v>
      </c>
      <c r="F176" s="15">
        <f>'Exptl Setup'!F181</f>
        <v>32.003999999999998</v>
      </c>
      <c r="G176" s="18">
        <f>'Exptl Setup'!G181</f>
        <v>25.005488555374455</v>
      </c>
      <c r="H176" s="22">
        <v>0</v>
      </c>
      <c r="I176" s="18"/>
      <c r="J176" s="18"/>
      <c r="K176" s="159">
        <v>616.50675000000001</v>
      </c>
      <c r="L176" s="19">
        <v>4120.09</v>
      </c>
      <c r="M176" s="19"/>
      <c r="N176" s="19"/>
      <c r="O176" s="19"/>
      <c r="P176" s="19"/>
    </row>
    <row r="177" spans="1:16">
      <c r="A177" s="15">
        <f>'Exptl Setup'!A182</f>
        <v>175</v>
      </c>
      <c r="B177" s="15" t="str">
        <f>'Exptl Setup'!B182</f>
        <v>MTT No Till</v>
      </c>
      <c r="C177" s="15" t="str">
        <f>'Exptl Setup'!C182</f>
        <v>a</v>
      </c>
      <c r="D177" s="15">
        <f>'Exptl Setup'!D182</f>
        <v>40</v>
      </c>
      <c r="E177" s="15" t="str">
        <f>'Exptl Setup'!E182</f>
        <v>-</v>
      </c>
      <c r="F177" s="15">
        <f>'Exptl Setup'!F182</f>
        <v>32.012999999999998</v>
      </c>
      <c r="G177" s="18">
        <f>'Exptl Setup'!G182</f>
        <v>25.01252047004132</v>
      </c>
      <c r="H177" s="22">
        <v>6</v>
      </c>
      <c r="I177" s="18"/>
      <c r="J177" s="23"/>
      <c r="K177" s="20">
        <v>2.8690000000000002</v>
      </c>
      <c r="L177" s="19">
        <v>5589.5110000000004</v>
      </c>
      <c r="M177" s="19"/>
      <c r="N177" s="19"/>
      <c r="O177" s="19"/>
      <c r="P177" s="19"/>
    </row>
    <row r="178" spans="1:16">
      <c r="A178" s="15">
        <f>'Exptl Setup'!A183</f>
        <v>176</v>
      </c>
      <c r="B178" s="15" t="str">
        <f>'Exptl Setup'!B183</f>
        <v>MTT No Till</v>
      </c>
      <c r="C178" s="15" t="str">
        <f>'Exptl Setup'!C183</f>
        <v>b</v>
      </c>
      <c r="D178" s="15">
        <f>'Exptl Setup'!D183</f>
        <v>40</v>
      </c>
      <c r="E178" s="15" t="str">
        <f>'Exptl Setup'!E183</f>
        <v>-</v>
      </c>
      <c r="F178" s="15">
        <f>'Exptl Setup'!F183</f>
        <v>31.992999999999999</v>
      </c>
      <c r="G178" s="18">
        <f>'Exptl Setup'!G183</f>
        <v>24.996893993003841</v>
      </c>
      <c r="H178" s="22">
        <v>6</v>
      </c>
      <c r="I178" s="18"/>
      <c r="J178" s="23"/>
      <c r="K178" s="20">
        <v>386.86900000000003</v>
      </c>
      <c r="L178" s="19">
        <v>11126.138000000001</v>
      </c>
      <c r="M178" s="19"/>
      <c r="N178" s="19"/>
      <c r="O178" s="19"/>
      <c r="P178" s="19"/>
    </row>
    <row r="179" spans="1:16">
      <c r="A179" s="15">
        <f>'Exptl Setup'!A184</f>
        <v>177</v>
      </c>
      <c r="B179" s="15" t="str">
        <f>'Exptl Setup'!B184</f>
        <v>MTT No Till</v>
      </c>
      <c r="C179" s="15" t="str">
        <f>'Exptl Setup'!C184</f>
        <v>c</v>
      </c>
      <c r="D179" s="15">
        <f>'Exptl Setup'!D184</f>
        <v>40</v>
      </c>
      <c r="E179" s="15" t="str">
        <f>'Exptl Setup'!E184</f>
        <v>-</v>
      </c>
      <c r="F179" s="15">
        <f>'Exptl Setup'!F184</f>
        <v>32.000999999999998</v>
      </c>
      <c r="G179" s="18">
        <f>'Exptl Setup'!G184</f>
        <v>25.003144583818834</v>
      </c>
      <c r="H179" s="22">
        <v>6</v>
      </c>
      <c r="I179" s="18"/>
      <c r="J179" s="18"/>
      <c r="K179" s="20">
        <v>2.0529999999999999</v>
      </c>
      <c r="L179" s="19">
        <v>8166.6530000000002</v>
      </c>
      <c r="M179" s="19"/>
      <c r="N179" s="19"/>
      <c r="O179" s="19"/>
      <c r="P179" s="19"/>
    </row>
    <row r="180" spans="1:16">
      <c r="A180" s="15">
        <f>'Exptl Setup'!A185</f>
        <v>178</v>
      </c>
      <c r="B180" s="15" t="str">
        <f>'Exptl Setup'!B185</f>
        <v>MTT No Till</v>
      </c>
      <c r="C180" s="15" t="str">
        <f>'Exptl Setup'!C185</f>
        <v>d</v>
      </c>
      <c r="D180" s="15">
        <f>'Exptl Setup'!D185</f>
        <v>40</v>
      </c>
      <c r="E180" s="15" t="str">
        <f>'Exptl Setup'!E185</f>
        <v>-</v>
      </c>
      <c r="F180" s="15">
        <f>'Exptl Setup'!F185</f>
        <v>31.995000000000001</v>
      </c>
      <c r="G180" s="18">
        <f>'Exptl Setup'!G185</f>
        <v>24.998456640707591</v>
      </c>
      <c r="H180" s="22">
        <v>6</v>
      </c>
      <c r="I180" s="18">
        <v>6.63</v>
      </c>
      <c r="J180" s="18">
        <v>5.66</v>
      </c>
      <c r="K180" s="20">
        <v>0.33600000000000002</v>
      </c>
      <c r="L180" s="19">
        <v>8063.4309999999996</v>
      </c>
      <c r="M180" s="19">
        <v>0.29830000000000001</v>
      </c>
      <c r="N180" s="19">
        <v>11.67</v>
      </c>
      <c r="O180" s="19">
        <v>17.988031877729266</v>
      </c>
      <c r="P180" s="19">
        <v>252.60000000000002</v>
      </c>
    </row>
    <row r="181" spans="1:16">
      <c r="A181" s="15">
        <f>'Exptl Setup'!A186</f>
        <v>179</v>
      </c>
      <c r="B181" s="15" t="str">
        <f>'Exptl Setup'!B186</f>
        <v>MTT No Till</v>
      </c>
      <c r="C181" s="15" t="str">
        <f>'Exptl Setup'!C186</f>
        <v>e</v>
      </c>
      <c r="D181" s="15">
        <f>'Exptl Setup'!D186</f>
        <v>40</v>
      </c>
      <c r="E181" s="15" t="str">
        <f>'Exptl Setup'!E186</f>
        <v>-</v>
      </c>
      <c r="F181" s="15">
        <f>'Exptl Setup'!F186</f>
        <v>31.989000000000001</v>
      </c>
      <c r="G181" s="18">
        <f>'Exptl Setup'!G186</f>
        <v>24.993768697596348</v>
      </c>
      <c r="H181" s="22">
        <v>6</v>
      </c>
      <c r="I181" s="18">
        <v>6.73</v>
      </c>
      <c r="J181" s="18">
        <v>5.74</v>
      </c>
      <c r="K181" s="20">
        <v>0.11899999999999999</v>
      </c>
      <c r="L181" s="19">
        <v>7694.0969999999998</v>
      </c>
      <c r="M181" s="19">
        <v>0.34675</v>
      </c>
      <c r="N181" s="19">
        <v>11.719999999999999</v>
      </c>
      <c r="O181" s="19">
        <v>16.457267467248908</v>
      </c>
      <c r="P181" s="19">
        <v>255</v>
      </c>
    </row>
    <row r="182" spans="1:16">
      <c r="A182" s="15">
        <f>'Exptl Setup'!A187</f>
        <v>180</v>
      </c>
      <c r="B182" s="15" t="str">
        <f>'Exptl Setup'!B187</f>
        <v>MTT No Till</v>
      </c>
      <c r="C182" s="15" t="str">
        <f>'Exptl Setup'!C187</f>
        <v>f</v>
      </c>
      <c r="D182" s="15">
        <f>'Exptl Setup'!D187</f>
        <v>40</v>
      </c>
      <c r="E182" s="15" t="str">
        <f>'Exptl Setup'!E187</f>
        <v>-</v>
      </c>
      <c r="F182" s="15">
        <f>'Exptl Setup'!F187</f>
        <v>32.008000000000003</v>
      </c>
      <c r="G182" s="18">
        <f>'Exptl Setup'!G187</f>
        <v>25.008613850781956</v>
      </c>
      <c r="H182" s="22">
        <v>6</v>
      </c>
      <c r="I182" s="18"/>
      <c r="J182" s="23"/>
      <c r="K182" s="20">
        <v>9.9000000000000005E-2</v>
      </c>
      <c r="L182" s="19">
        <v>10259.644</v>
      </c>
      <c r="M182" s="19"/>
      <c r="N182" s="19"/>
      <c r="O182" s="19"/>
      <c r="P182" s="19"/>
    </row>
    <row r="183" spans="1:16">
      <c r="A183" s="15">
        <f>'Exptl Setup'!A188</f>
        <v>181</v>
      </c>
      <c r="B183" s="15" t="str">
        <f>'Exptl Setup'!B188</f>
        <v>MTT No Till</v>
      </c>
      <c r="C183" s="15" t="str">
        <f>'Exptl Setup'!C188</f>
        <v>a</v>
      </c>
      <c r="D183" s="15">
        <f>'Exptl Setup'!D188</f>
        <v>40</v>
      </c>
      <c r="E183" s="15" t="str">
        <f>'Exptl Setup'!E188</f>
        <v>-</v>
      </c>
      <c r="F183" s="15">
        <f>'Exptl Setup'!F188</f>
        <v>32.003</v>
      </c>
      <c r="G183" s="18">
        <f>'Exptl Setup'!G188</f>
        <v>25.004707231522584</v>
      </c>
      <c r="H183" s="22">
        <v>16</v>
      </c>
      <c r="I183" s="18"/>
      <c r="J183" s="23"/>
      <c r="K183" s="20">
        <v>0.41799999999999998</v>
      </c>
      <c r="L183" s="19">
        <v>2889.069</v>
      </c>
      <c r="M183" s="19"/>
      <c r="N183" s="19"/>
      <c r="O183" s="19"/>
      <c r="P183" s="19"/>
    </row>
    <row r="184" spans="1:16">
      <c r="A184" s="15">
        <f>'Exptl Setup'!A189</f>
        <v>182</v>
      </c>
      <c r="B184" s="15" t="str">
        <f>'Exptl Setup'!B189</f>
        <v>MTT No Till</v>
      </c>
      <c r="C184" s="15" t="str">
        <f>'Exptl Setup'!C189</f>
        <v>b</v>
      </c>
      <c r="D184" s="15">
        <f>'Exptl Setup'!D189</f>
        <v>40</v>
      </c>
      <c r="E184" s="15" t="str">
        <f>'Exptl Setup'!E189</f>
        <v>-</v>
      </c>
      <c r="F184" s="15">
        <f>'Exptl Setup'!F189</f>
        <v>31.995000000000001</v>
      </c>
      <c r="G184" s="18">
        <f>'Exptl Setup'!G189</f>
        <v>24.998456640707591</v>
      </c>
      <c r="H184" s="22">
        <v>16</v>
      </c>
      <c r="I184" s="18"/>
      <c r="J184" s="18"/>
      <c r="K184" s="20">
        <v>9.4E-2</v>
      </c>
      <c r="L184" s="19">
        <v>2147.288</v>
      </c>
      <c r="M184" s="19"/>
      <c r="N184" s="19"/>
      <c r="O184" s="19"/>
      <c r="P184" s="19"/>
    </row>
    <row r="185" spans="1:16">
      <c r="A185" s="15">
        <f>'Exptl Setup'!A190</f>
        <v>183</v>
      </c>
      <c r="B185" s="15" t="str">
        <f>'Exptl Setup'!B190</f>
        <v>MTT No Till</v>
      </c>
      <c r="C185" s="15" t="str">
        <f>'Exptl Setup'!C190</f>
        <v>c</v>
      </c>
      <c r="D185" s="15">
        <f>'Exptl Setup'!D190</f>
        <v>40</v>
      </c>
      <c r="E185" s="15" t="str">
        <f>'Exptl Setup'!E190</f>
        <v>-</v>
      </c>
      <c r="F185" s="15">
        <f>'Exptl Setup'!F190</f>
        <v>31.991</v>
      </c>
      <c r="G185" s="18">
        <f>'Exptl Setup'!G190</f>
        <v>24.995331345300094</v>
      </c>
      <c r="H185" s="22">
        <v>16</v>
      </c>
      <c r="I185" s="18"/>
      <c r="J185" s="18"/>
      <c r="K185" s="20">
        <v>5.2999999999999999E-2</v>
      </c>
      <c r="L185" s="19">
        <v>2440.5500000000002</v>
      </c>
      <c r="M185" s="19"/>
      <c r="N185" s="19"/>
      <c r="O185" s="19"/>
      <c r="P185" s="19"/>
    </row>
    <row r="186" spans="1:16">
      <c r="A186" s="15">
        <f>'Exptl Setup'!A191</f>
        <v>184</v>
      </c>
      <c r="B186" s="15" t="str">
        <f>'Exptl Setup'!B191</f>
        <v>MTT No Till</v>
      </c>
      <c r="C186" s="15" t="str">
        <f>'Exptl Setup'!C191</f>
        <v>d</v>
      </c>
      <c r="D186" s="15">
        <f>'Exptl Setup'!D191</f>
        <v>40</v>
      </c>
      <c r="E186" s="15" t="str">
        <f>'Exptl Setup'!E191</f>
        <v>-</v>
      </c>
      <c r="F186" s="15">
        <f>'Exptl Setup'!F191</f>
        <v>32.015000000000001</v>
      </c>
      <c r="G186" s="18">
        <f>'Exptl Setup'!G191</f>
        <v>25.01408311774507</v>
      </c>
      <c r="H186" s="22">
        <v>16</v>
      </c>
      <c r="I186" s="18">
        <v>8.3800000000000008</v>
      </c>
      <c r="J186" s="18">
        <v>6.22</v>
      </c>
      <c r="K186" s="20">
        <v>2E-3</v>
      </c>
      <c r="L186" s="19">
        <v>2058.4899999999998</v>
      </c>
      <c r="M186" s="19">
        <v>5.21</v>
      </c>
      <c r="N186" s="19">
        <v>43.28</v>
      </c>
      <c r="O186" s="19">
        <v>367.91</v>
      </c>
      <c r="P186" s="19">
        <v>4780</v>
      </c>
    </row>
    <row r="187" spans="1:16">
      <c r="A187" s="15">
        <f>'Exptl Setup'!A192</f>
        <v>185</v>
      </c>
      <c r="B187" s="15" t="str">
        <f>'Exptl Setup'!B192</f>
        <v>MTT No Till</v>
      </c>
      <c r="C187" s="15" t="str">
        <f>'Exptl Setup'!C192</f>
        <v>e</v>
      </c>
      <c r="D187" s="15">
        <f>'Exptl Setup'!D192</f>
        <v>40</v>
      </c>
      <c r="E187" s="15" t="str">
        <f>'Exptl Setup'!E192</f>
        <v>-</v>
      </c>
      <c r="F187" s="15">
        <f>'Exptl Setup'!F192</f>
        <v>32.008000000000003</v>
      </c>
      <c r="G187" s="18">
        <f>'Exptl Setup'!G192</f>
        <v>25.008613850781956</v>
      </c>
      <c r="H187" s="22">
        <v>16</v>
      </c>
      <c r="I187" s="18">
        <v>8.25</v>
      </c>
      <c r="J187" s="18">
        <v>6.24</v>
      </c>
      <c r="K187" s="20">
        <v>1E-3</v>
      </c>
      <c r="L187" s="19">
        <v>2284.7289999999998</v>
      </c>
      <c r="M187" s="19">
        <v>5.0579999999999998</v>
      </c>
      <c r="N187" s="19">
        <v>43.37</v>
      </c>
      <c r="O187" s="19">
        <v>392.47199999999998</v>
      </c>
      <c r="P187" s="19">
        <v>4231</v>
      </c>
    </row>
    <row r="188" spans="1:16">
      <c r="A188" s="15">
        <f>'Exptl Setup'!A193</f>
        <v>186</v>
      </c>
      <c r="B188" s="15" t="str">
        <f>'Exptl Setup'!B193</f>
        <v>MTT No Till</v>
      </c>
      <c r="C188" s="15" t="str">
        <f>'Exptl Setup'!C193</f>
        <v>f</v>
      </c>
      <c r="D188" s="15">
        <f>'Exptl Setup'!D193</f>
        <v>40</v>
      </c>
      <c r="E188" s="15" t="str">
        <f>'Exptl Setup'!E193</f>
        <v>-</v>
      </c>
      <c r="F188" s="15">
        <f>'Exptl Setup'!F193</f>
        <v>32.009</v>
      </c>
      <c r="G188" s="18">
        <f>'Exptl Setup'!G193</f>
        <v>25.009395174633827</v>
      </c>
      <c r="H188" s="22">
        <v>16</v>
      </c>
      <c r="I188" s="18"/>
      <c r="J188" s="23"/>
      <c r="K188" s="20">
        <v>6.4000000000000001E-2</v>
      </c>
      <c r="L188" s="19">
        <v>2245.9850000000001</v>
      </c>
      <c r="M188" s="19"/>
      <c r="N188" s="19"/>
      <c r="O188" s="19"/>
      <c r="P188" s="19"/>
    </row>
    <row r="189" spans="1:16">
      <c r="A189" s="15">
        <f>'Exptl Setup'!A194</f>
        <v>187</v>
      </c>
      <c r="B189" s="15" t="str">
        <f>'Exptl Setup'!B194</f>
        <v>MTT No Till</v>
      </c>
      <c r="C189" s="15" t="str">
        <f>'Exptl Setup'!C194</f>
        <v>a</v>
      </c>
      <c r="D189" s="15">
        <f>'Exptl Setup'!D194</f>
        <v>40</v>
      </c>
      <c r="E189" s="15" t="str">
        <f>'Exptl Setup'!E194</f>
        <v>-</v>
      </c>
      <c r="F189" s="15">
        <f>'Exptl Setup'!F194</f>
        <v>31.992999999999999</v>
      </c>
      <c r="G189" s="18">
        <f>'Exptl Setup'!G194</f>
        <v>24.996893993003841</v>
      </c>
      <c r="H189" s="22">
        <v>20</v>
      </c>
      <c r="I189" s="18"/>
      <c r="J189" s="18"/>
      <c r="K189" s="20">
        <v>0.92100000000000004</v>
      </c>
      <c r="L189" s="19">
        <v>105.48399999999999</v>
      </c>
      <c r="M189" s="19"/>
      <c r="N189" s="19"/>
      <c r="O189" s="19"/>
      <c r="P189" s="19"/>
    </row>
    <row r="190" spans="1:16">
      <c r="A190" s="15">
        <f>'Exptl Setup'!A195</f>
        <v>188</v>
      </c>
      <c r="B190" s="15" t="str">
        <f>'Exptl Setup'!B195</f>
        <v>MTT No Till</v>
      </c>
      <c r="C190" s="15" t="str">
        <f>'Exptl Setup'!C195</f>
        <v>b</v>
      </c>
      <c r="D190" s="15">
        <f>'Exptl Setup'!D195</f>
        <v>40</v>
      </c>
      <c r="E190" s="15" t="str">
        <f>'Exptl Setup'!E195</f>
        <v>-</v>
      </c>
      <c r="F190" s="15">
        <f>'Exptl Setup'!F195</f>
        <v>32.006999999999998</v>
      </c>
      <c r="G190" s="18">
        <f>'Exptl Setup'!G195</f>
        <v>25.007832526930077</v>
      </c>
      <c r="H190" s="22">
        <v>20</v>
      </c>
      <c r="I190" s="18"/>
      <c r="J190" s="18"/>
      <c r="K190" s="20">
        <v>0.73799999999999999</v>
      </c>
      <c r="L190" s="19">
        <v>70.134</v>
      </c>
      <c r="M190" s="19"/>
      <c r="N190" s="19"/>
      <c r="O190" s="19"/>
      <c r="P190" s="19"/>
    </row>
    <row r="191" spans="1:16">
      <c r="A191" s="15">
        <f>'Exptl Setup'!A196</f>
        <v>189</v>
      </c>
      <c r="B191" s="15" t="str">
        <f>'Exptl Setup'!B196</f>
        <v>MTT No Till</v>
      </c>
      <c r="C191" s="15" t="str">
        <f>'Exptl Setup'!C196</f>
        <v>c</v>
      </c>
      <c r="D191" s="15">
        <f>'Exptl Setup'!D196</f>
        <v>40</v>
      </c>
      <c r="E191" s="15" t="str">
        <f>'Exptl Setup'!E196</f>
        <v>-</v>
      </c>
      <c r="F191" s="15">
        <f>'Exptl Setup'!F196</f>
        <v>32.003999999999998</v>
      </c>
      <c r="G191" s="18">
        <f>'Exptl Setup'!G196</f>
        <v>25.005488555374455</v>
      </c>
      <c r="H191" s="22">
        <v>20</v>
      </c>
      <c r="I191" s="18"/>
      <c r="J191" s="18"/>
      <c r="K191" s="20">
        <v>1.129</v>
      </c>
      <c r="L191" s="19">
        <v>119.907</v>
      </c>
      <c r="M191" s="19"/>
      <c r="N191" s="19"/>
      <c r="O191" s="19"/>
      <c r="P191" s="19"/>
    </row>
    <row r="192" spans="1:16">
      <c r="A192" s="15">
        <f>'Exptl Setup'!A197</f>
        <v>190</v>
      </c>
      <c r="B192" s="15" t="str">
        <f>'Exptl Setup'!B197</f>
        <v>MTT No Till</v>
      </c>
      <c r="C192" s="15" t="str">
        <f>'Exptl Setup'!C197</f>
        <v>d</v>
      </c>
      <c r="D192" s="15">
        <f>'Exptl Setup'!D197</f>
        <v>40</v>
      </c>
      <c r="E192" s="15" t="str">
        <f>'Exptl Setup'!E197</f>
        <v>-</v>
      </c>
      <c r="F192" s="15">
        <f>'Exptl Setup'!F197</f>
        <v>32.006</v>
      </c>
      <c r="G192" s="18">
        <f>'Exptl Setup'!G197</f>
        <v>25.007051203078206</v>
      </c>
      <c r="H192" s="22">
        <v>20</v>
      </c>
      <c r="I192" s="18">
        <v>8.86</v>
      </c>
      <c r="J192" s="18">
        <v>6.1</v>
      </c>
      <c r="K192" s="20">
        <v>0.76500000000000001</v>
      </c>
      <c r="L192" s="19">
        <v>77.486999999999995</v>
      </c>
      <c r="M192" s="19">
        <v>16.37</v>
      </c>
      <c r="N192" s="19">
        <v>34.5</v>
      </c>
      <c r="O192" s="19">
        <v>631.83000000000004</v>
      </c>
      <c r="P192" s="19">
        <v>4521</v>
      </c>
    </row>
    <row r="193" spans="1:16">
      <c r="A193" s="15">
        <f>'Exptl Setup'!A198</f>
        <v>191</v>
      </c>
      <c r="B193" s="15" t="str">
        <f>'Exptl Setup'!B198</f>
        <v>MTT No Till</v>
      </c>
      <c r="C193" s="15" t="str">
        <f>'Exptl Setup'!C198</f>
        <v>e</v>
      </c>
      <c r="D193" s="15">
        <f>'Exptl Setup'!D198</f>
        <v>40</v>
      </c>
      <c r="E193" s="15" t="str">
        <f>'Exptl Setup'!E198</f>
        <v>-</v>
      </c>
      <c r="F193" s="15">
        <f>'Exptl Setup'!F198</f>
        <v>31.997</v>
      </c>
      <c r="G193" s="18">
        <f>'Exptl Setup'!G198</f>
        <v>25.000019288411337</v>
      </c>
      <c r="H193" s="22">
        <v>20</v>
      </c>
      <c r="I193" s="18">
        <v>8.75</v>
      </c>
      <c r="J193" s="18">
        <v>6</v>
      </c>
      <c r="K193" s="20">
        <v>0.83499999999999996</v>
      </c>
      <c r="L193" s="19">
        <v>102.09</v>
      </c>
      <c r="M193" s="19">
        <v>16.919999999999998</v>
      </c>
      <c r="N193" s="19">
        <v>34.46</v>
      </c>
      <c r="O193" s="19">
        <v>615.32000000000005</v>
      </c>
      <c r="P193" s="19">
        <v>5472</v>
      </c>
    </row>
    <row r="194" spans="1:16">
      <c r="A194" s="15">
        <f>'Exptl Setup'!A199</f>
        <v>192</v>
      </c>
      <c r="B194" s="15" t="str">
        <f>'Exptl Setup'!B199</f>
        <v>MTT No Till</v>
      </c>
      <c r="C194" s="15" t="str">
        <f>'Exptl Setup'!C199</f>
        <v>f</v>
      </c>
      <c r="D194" s="15">
        <f>'Exptl Setup'!D199</f>
        <v>40</v>
      </c>
      <c r="E194" s="15" t="str">
        <f>'Exptl Setup'!E199</f>
        <v>-</v>
      </c>
      <c r="F194" s="15">
        <f>'Exptl Setup'!F199</f>
        <v>31.997</v>
      </c>
      <c r="G194" s="18">
        <f>'Exptl Setup'!G199</f>
        <v>25.000019288411337</v>
      </c>
      <c r="H194" s="22">
        <v>20</v>
      </c>
      <c r="I194" s="18"/>
      <c r="J194" s="18"/>
      <c r="K194" s="20">
        <v>0.82899999999999996</v>
      </c>
      <c r="L194" s="19">
        <v>99.828000000000003</v>
      </c>
      <c r="M194" s="19"/>
      <c r="N194" s="19"/>
      <c r="O194" s="19"/>
      <c r="P194" s="19"/>
    </row>
    <row r="195" spans="1:16">
      <c r="A195" s="15">
        <f>'Exptl Setup'!A200</f>
        <v>193</v>
      </c>
      <c r="B195" s="15" t="str">
        <f>'Exptl Setup'!B200</f>
        <v>MTT No Till</v>
      </c>
      <c r="C195" s="15" t="str">
        <f>'Exptl Setup'!C200</f>
        <v>a</v>
      </c>
      <c r="D195" s="15">
        <f>'Exptl Setup'!D200</f>
        <v>48</v>
      </c>
      <c r="E195" s="15" t="str">
        <f>'Exptl Setup'!E200</f>
        <v>+</v>
      </c>
      <c r="F195" s="15">
        <f>'Exptl Setup'!F200</f>
        <v>31.995000000000001</v>
      </c>
      <c r="G195" s="18">
        <f>'Exptl Setup'!G200</f>
        <v>24.998456640707591</v>
      </c>
      <c r="H195" s="22">
        <v>0</v>
      </c>
      <c r="I195" s="18"/>
      <c r="J195" s="18"/>
      <c r="K195" s="159">
        <v>650.55243000000007</v>
      </c>
      <c r="L195" s="19">
        <v>3858.0990000000002</v>
      </c>
      <c r="M195" s="19"/>
      <c r="N195" s="19"/>
      <c r="O195" s="19"/>
      <c r="P195" s="19"/>
    </row>
    <row r="196" spans="1:16">
      <c r="A196" s="15">
        <f>'Exptl Setup'!A201</f>
        <v>194</v>
      </c>
      <c r="B196" s="15" t="str">
        <f>'Exptl Setup'!B201</f>
        <v>MTT No Till</v>
      </c>
      <c r="C196" s="15" t="str">
        <f>'Exptl Setup'!C201</f>
        <v>b</v>
      </c>
      <c r="D196" s="15">
        <f>'Exptl Setup'!D201</f>
        <v>48</v>
      </c>
      <c r="E196" s="15" t="str">
        <f>'Exptl Setup'!E201</f>
        <v>+</v>
      </c>
      <c r="F196" s="15">
        <f>'Exptl Setup'!F201</f>
        <v>32.002000000000002</v>
      </c>
      <c r="G196" s="18">
        <f>'Exptl Setup'!G201</f>
        <v>25.003925907670713</v>
      </c>
      <c r="H196" s="22">
        <v>0</v>
      </c>
      <c r="I196" s="18"/>
      <c r="J196" s="18"/>
      <c r="K196" s="159">
        <v>697.17340000000002</v>
      </c>
      <c r="L196" s="19">
        <v>4048.558</v>
      </c>
      <c r="M196" s="19"/>
      <c r="N196" s="19"/>
      <c r="O196" s="19"/>
      <c r="P196" s="19"/>
    </row>
    <row r="197" spans="1:16">
      <c r="A197" s="15">
        <f>'Exptl Setup'!A202</f>
        <v>195</v>
      </c>
      <c r="B197" s="15" t="str">
        <f>'Exptl Setup'!B202</f>
        <v>MTT No Till</v>
      </c>
      <c r="C197" s="15" t="str">
        <f>'Exptl Setup'!C202</f>
        <v>c</v>
      </c>
      <c r="D197" s="15">
        <f>'Exptl Setup'!D202</f>
        <v>48</v>
      </c>
      <c r="E197" s="15" t="str">
        <f>'Exptl Setup'!E202</f>
        <v>+</v>
      </c>
      <c r="F197" s="15">
        <f>'Exptl Setup'!F202</f>
        <v>32.003</v>
      </c>
      <c r="G197" s="18">
        <f>'Exptl Setup'!G202</f>
        <v>25.004707231522584</v>
      </c>
      <c r="H197" s="22">
        <v>0</v>
      </c>
      <c r="I197" s="18"/>
      <c r="J197" s="23"/>
      <c r="K197" s="159">
        <v>670.0378300000001</v>
      </c>
      <c r="L197" s="19">
        <v>3903.433</v>
      </c>
      <c r="M197" s="19"/>
      <c r="N197" s="19"/>
      <c r="O197" s="19"/>
      <c r="P197" s="19"/>
    </row>
    <row r="198" spans="1:16">
      <c r="A198" s="15">
        <f>'Exptl Setup'!A203</f>
        <v>196</v>
      </c>
      <c r="B198" s="15" t="str">
        <f>'Exptl Setup'!B203</f>
        <v>MTT No Till</v>
      </c>
      <c r="C198" s="15" t="str">
        <f>'Exptl Setup'!C203</f>
        <v>d</v>
      </c>
      <c r="D198" s="15">
        <f>'Exptl Setup'!D203</f>
        <v>48</v>
      </c>
      <c r="E198" s="15" t="str">
        <f>'Exptl Setup'!E203</f>
        <v>+</v>
      </c>
      <c r="F198" s="15">
        <f>'Exptl Setup'!F203</f>
        <v>31.995999999999999</v>
      </c>
      <c r="G198" s="18">
        <f>'Exptl Setup'!G203</f>
        <v>24.999237964559462</v>
      </c>
      <c r="H198" s="22">
        <v>0</v>
      </c>
      <c r="I198" s="18">
        <v>4.3899999999999997</v>
      </c>
      <c r="J198" s="18">
        <v>6.32</v>
      </c>
      <c r="K198" s="159">
        <v>720.38384000000008</v>
      </c>
      <c r="L198" s="19">
        <v>4955.5169999999998</v>
      </c>
      <c r="M198" s="19">
        <v>0.31015000000000004</v>
      </c>
      <c r="N198" s="19">
        <v>4.4390000000000001</v>
      </c>
      <c r="O198" s="19">
        <v>8.2808499999999992</v>
      </c>
      <c r="P198" s="19">
        <v>63.81</v>
      </c>
    </row>
    <row r="199" spans="1:16">
      <c r="A199" s="15">
        <f>'Exptl Setup'!A204</f>
        <v>197</v>
      </c>
      <c r="B199" s="15" t="str">
        <f>'Exptl Setup'!B204</f>
        <v>MTT No Till</v>
      </c>
      <c r="C199" s="15" t="str">
        <f>'Exptl Setup'!C204</f>
        <v>e</v>
      </c>
      <c r="D199" s="15">
        <f>'Exptl Setup'!D204</f>
        <v>48</v>
      </c>
      <c r="E199" s="15" t="str">
        <f>'Exptl Setup'!E204</f>
        <v>+</v>
      </c>
      <c r="F199" s="15">
        <f>'Exptl Setup'!F204</f>
        <v>32.002000000000002</v>
      </c>
      <c r="G199" s="18">
        <f>'Exptl Setup'!G204</f>
        <v>25.003925907670713</v>
      </c>
      <c r="H199" s="22">
        <v>0</v>
      </c>
      <c r="I199" s="18">
        <v>4.43</v>
      </c>
      <c r="J199" s="18">
        <v>6.4</v>
      </c>
      <c r="K199" s="159">
        <v>657.97820000000002</v>
      </c>
      <c r="L199" s="19">
        <v>3818.0169999999998</v>
      </c>
      <c r="M199" s="19">
        <v>3.5130000000000002E-2</v>
      </c>
      <c r="N199" s="19">
        <v>4.548</v>
      </c>
      <c r="O199" s="19">
        <v>7.5368699999999995</v>
      </c>
      <c r="P199" s="19">
        <v>57</v>
      </c>
    </row>
    <row r="200" spans="1:16">
      <c r="A200" s="15">
        <f>'Exptl Setup'!A205</f>
        <v>198</v>
      </c>
      <c r="B200" s="15" t="str">
        <f>'Exptl Setup'!B205</f>
        <v>MTT No Till</v>
      </c>
      <c r="C200" s="15" t="str">
        <f>'Exptl Setup'!C205</f>
        <v>f</v>
      </c>
      <c r="D200" s="15">
        <f>'Exptl Setup'!D205</f>
        <v>48</v>
      </c>
      <c r="E200" s="15" t="str">
        <f>'Exptl Setup'!E205</f>
        <v>+</v>
      </c>
      <c r="F200" s="15">
        <f>'Exptl Setup'!F205</f>
        <v>31.998000000000001</v>
      </c>
      <c r="G200" s="18">
        <f>'Exptl Setup'!G205</f>
        <v>25.000800612263212</v>
      </c>
      <c r="H200" s="22">
        <v>0</v>
      </c>
      <c r="I200" s="18"/>
      <c r="J200" s="18"/>
      <c r="K200" s="159">
        <v>631.40737000000001</v>
      </c>
      <c r="L200" s="19">
        <v>3734.5360000000001</v>
      </c>
      <c r="M200" s="19"/>
      <c r="N200" s="19"/>
      <c r="O200" s="19"/>
      <c r="P200" s="19"/>
    </row>
    <row r="201" spans="1:16">
      <c r="A201" s="15">
        <f>'Exptl Setup'!A206</f>
        <v>199</v>
      </c>
      <c r="B201" s="15" t="str">
        <f>'Exptl Setup'!B206</f>
        <v>MTT No Till</v>
      </c>
      <c r="C201" s="15" t="str">
        <f>'Exptl Setup'!C206</f>
        <v>a</v>
      </c>
      <c r="D201" s="15">
        <f>'Exptl Setup'!D206</f>
        <v>48</v>
      </c>
      <c r="E201" s="15" t="str">
        <f>'Exptl Setup'!E206</f>
        <v>+</v>
      </c>
      <c r="F201" s="15">
        <f>'Exptl Setup'!F206</f>
        <v>32.002000000000002</v>
      </c>
      <c r="G201" s="18">
        <f>'Exptl Setup'!G206</f>
        <v>25.003925907670713</v>
      </c>
      <c r="H201" s="22">
        <v>6</v>
      </c>
      <c r="I201" s="18"/>
      <c r="J201" s="18"/>
      <c r="K201" s="20">
        <v>3.5369999999999999</v>
      </c>
      <c r="L201" s="19">
        <v>10274.812</v>
      </c>
      <c r="M201" s="19"/>
      <c r="N201" s="19"/>
      <c r="O201" s="19"/>
      <c r="P201" s="19"/>
    </row>
    <row r="202" spans="1:16">
      <c r="A202" s="15">
        <f>'Exptl Setup'!A207</f>
        <v>200</v>
      </c>
      <c r="B202" s="15" t="str">
        <f>'Exptl Setup'!B207</f>
        <v>MTT No Till</v>
      </c>
      <c r="C202" s="15" t="str">
        <f>'Exptl Setup'!C207</f>
        <v>b</v>
      </c>
      <c r="D202" s="15">
        <f>'Exptl Setup'!D207</f>
        <v>48</v>
      </c>
      <c r="E202" s="15" t="str">
        <f>'Exptl Setup'!E207</f>
        <v>+</v>
      </c>
      <c r="F202" s="15">
        <f>'Exptl Setup'!F207</f>
        <v>31.995999999999999</v>
      </c>
      <c r="G202" s="18">
        <f>'Exptl Setup'!G207</f>
        <v>24.999237964559462</v>
      </c>
      <c r="H202" s="22">
        <v>6</v>
      </c>
      <c r="I202" s="18"/>
      <c r="J202" s="23"/>
      <c r="K202" s="20">
        <v>0.24399999999999999</v>
      </c>
      <c r="L202" s="19">
        <v>10483.237999999999</v>
      </c>
      <c r="M202" s="19"/>
      <c r="N202" s="19"/>
      <c r="O202" s="19"/>
      <c r="P202" s="19"/>
    </row>
    <row r="203" spans="1:16">
      <c r="A203" s="15">
        <f>'Exptl Setup'!A208</f>
        <v>201</v>
      </c>
      <c r="B203" s="15" t="str">
        <f>'Exptl Setup'!B208</f>
        <v>MTT No Till</v>
      </c>
      <c r="C203" s="15" t="str">
        <f>'Exptl Setup'!C208</f>
        <v>c</v>
      </c>
      <c r="D203" s="15">
        <f>'Exptl Setup'!D208</f>
        <v>48</v>
      </c>
      <c r="E203" s="15" t="str">
        <f>'Exptl Setup'!E208</f>
        <v>+</v>
      </c>
      <c r="F203" s="15">
        <f>'Exptl Setup'!F208</f>
        <v>31.998999999999999</v>
      </c>
      <c r="G203" s="18">
        <f>'Exptl Setup'!G208</f>
        <v>25.001581936115088</v>
      </c>
      <c r="H203" s="22">
        <v>6</v>
      </c>
      <c r="I203" s="18"/>
      <c r="J203" s="23"/>
      <c r="K203" s="20">
        <v>369.56400000000002</v>
      </c>
      <c r="L203" s="19">
        <v>20236.432000000001</v>
      </c>
      <c r="M203" s="19"/>
      <c r="N203" s="19"/>
      <c r="O203" s="19"/>
      <c r="P203" s="19"/>
    </row>
    <row r="204" spans="1:16">
      <c r="A204" s="15">
        <f>'Exptl Setup'!A209</f>
        <v>202</v>
      </c>
      <c r="B204" s="15" t="str">
        <f>'Exptl Setup'!B209</f>
        <v>MTT No Till</v>
      </c>
      <c r="C204" s="15" t="str">
        <f>'Exptl Setup'!C209</f>
        <v>d</v>
      </c>
      <c r="D204" s="15">
        <f>'Exptl Setup'!D209</f>
        <v>48</v>
      </c>
      <c r="E204" s="15" t="str">
        <f>'Exptl Setup'!E209</f>
        <v>+</v>
      </c>
      <c r="F204" s="15">
        <f>'Exptl Setup'!F209</f>
        <v>31.994</v>
      </c>
      <c r="G204" s="18">
        <f>'Exptl Setup'!G209</f>
        <v>24.997675316855716</v>
      </c>
      <c r="H204" s="22">
        <v>6</v>
      </c>
      <c r="I204" s="18">
        <v>6.7</v>
      </c>
      <c r="J204" s="18">
        <v>5.74</v>
      </c>
      <c r="K204" s="20">
        <v>1.99</v>
      </c>
      <c r="L204" s="19">
        <v>9901.9110000000001</v>
      </c>
      <c r="M204" s="19">
        <v>0.28594999999999998</v>
      </c>
      <c r="N204" s="19">
        <v>13.81</v>
      </c>
      <c r="O204" s="19">
        <v>20.16605873362446</v>
      </c>
      <c r="P204" s="19">
        <v>303.8</v>
      </c>
    </row>
    <row r="205" spans="1:16">
      <c r="A205" s="15">
        <f>'Exptl Setup'!A210</f>
        <v>203</v>
      </c>
      <c r="B205" s="15" t="str">
        <f>'Exptl Setup'!B210</f>
        <v>MTT No Till</v>
      </c>
      <c r="C205" s="15" t="str">
        <f>'Exptl Setup'!C210</f>
        <v>e</v>
      </c>
      <c r="D205" s="15">
        <f>'Exptl Setup'!D210</f>
        <v>48</v>
      </c>
      <c r="E205" s="15" t="str">
        <f>'Exptl Setup'!E210</f>
        <v>+</v>
      </c>
      <c r="F205" s="15">
        <f>'Exptl Setup'!F210</f>
        <v>31.991</v>
      </c>
      <c r="G205" s="18">
        <f>'Exptl Setup'!G210</f>
        <v>24.995331345300094</v>
      </c>
      <c r="H205" s="22">
        <v>6</v>
      </c>
      <c r="I205" s="18">
        <v>6.74</v>
      </c>
      <c r="J205" s="18">
        <v>5.86</v>
      </c>
      <c r="K205" s="20">
        <v>0.22900000000000001</v>
      </c>
      <c r="L205" s="19">
        <v>9862.1049999999996</v>
      </c>
      <c r="M205" s="19">
        <v>0.25940000000000002</v>
      </c>
      <c r="N205" s="19">
        <v>13.64</v>
      </c>
      <c r="O205" s="19">
        <v>19.122434061135372</v>
      </c>
      <c r="P205" s="19">
        <v>295.89999999999998</v>
      </c>
    </row>
    <row r="206" spans="1:16">
      <c r="A206" s="15">
        <f>'Exptl Setup'!A211</f>
        <v>204</v>
      </c>
      <c r="B206" s="15" t="str">
        <f>'Exptl Setup'!B211</f>
        <v>MTT No Till</v>
      </c>
      <c r="C206" s="15" t="str">
        <f>'Exptl Setup'!C211</f>
        <v>f</v>
      </c>
      <c r="D206" s="15">
        <f>'Exptl Setup'!D211</f>
        <v>48</v>
      </c>
      <c r="E206" s="15" t="str">
        <f>'Exptl Setup'!E211</f>
        <v>+</v>
      </c>
      <c r="F206" s="15">
        <f>'Exptl Setup'!F211</f>
        <v>32.011000000000003</v>
      </c>
      <c r="G206" s="18">
        <f>'Exptl Setup'!G211</f>
        <v>25.010957822337577</v>
      </c>
      <c r="H206" s="22">
        <v>6</v>
      </c>
      <c r="I206" s="18"/>
      <c r="J206" s="18"/>
      <c r="K206" s="20">
        <v>2.4620000000000002</v>
      </c>
      <c r="L206" s="19">
        <v>8277.0689999999995</v>
      </c>
      <c r="M206" s="19"/>
      <c r="N206" s="19"/>
      <c r="O206" s="19"/>
      <c r="P206" s="19"/>
    </row>
    <row r="207" spans="1:16">
      <c r="A207" s="15">
        <f>'Exptl Setup'!A212</f>
        <v>205</v>
      </c>
      <c r="B207" s="15" t="str">
        <f>'Exptl Setup'!B212</f>
        <v>MTT No Till</v>
      </c>
      <c r="C207" s="15" t="str">
        <f>'Exptl Setup'!C212</f>
        <v>a</v>
      </c>
      <c r="D207" s="15">
        <f>'Exptl Setup'!D212</f>
        <v>48</v>
      </c>
      <c r="E207" s="15" t="str">
        <f>'Exptl Setup'!E212</f>
        <v>+</v>
      </c>
      <c r="F207" s="15">
        <f>'Exptl Setup'!F212</f>
        <v>31.995999999999999</v>
      </c>
      <c r="G207" s="18">
        <f>'Exptl Setup'!G212</f>
        <v>24.999237964559462</v>
      </c>
      <c r="H207" s="22">
        <v>16</v>
      </c>
      <c r="I207" s="18"/>
      <c r="J207" s="23"/>
      <c r="K207" s="20">
        <v>0.153</v>
      </c>
      <c r="L207" s="19">
        <v>4399.6210000000001</v>
      </c>
      <c r="M207" s="19"/>
      <c r="N207" s="19"/>
      <c r="O207" s="19"/>
      <c r="P207" s="19"/>
    </row>
    <row r="208" spans="1:16">
      <c r="A208" s="15">
        <f>'Exptl Setup'!A213</f>
        <v>206</v>
      </c>
      <c r="B208" s="15" t="str">
        <f>'Exptl Setup'!B213</f>
        <v>MTT No Till</v>
      </c>
      <c r="C208" s="15" t="str">
        <f>'Exptl Setup'!C213</f>
        <v>b</v>
      </c>
      <c r="D208" s="15">
        <f>'Exptl Setup'!D213</f>
        <v>48</v>
      </c>
      <c r="E208" s="15" t="str">
        <f>'Exptl Setup'!E213</f>
        <v>+</v>
      </c>
      <c r="F208" s="15">
        <f>'Exptl Setup'!F213</f>
        <v>32</v>
      </c>
      <c r="G208" s="18">
        <f>'Exptl Setup'!G213</f>
        <v>25.002363259966963</v>
      </c>
      <c r="H208" s="22">
        <v>16</v>
      </c>
      <c r="I208" s="18"/>
      <c r="J208" s="23"/>
      <c r="K208" s="20">
        <v>9.2999999999999999E-2</v>
      </c>
      <c r="L208" s="19">
        <v>3958.1660000000002</v>
      </c>
      <c r="M208" s="19"/>
      <c r="N208" s="19"/>
      <c r="O208" s="19"/>
      <c r="P208" s="19"/>
    </row>
    <row r="209" spans="1:16">
      <c r="A209" s="15">
        <f>'Exptl Setup'!A214</f>
        <v>207</v>
      </c>
      <c r="B209" s="15" t="str">
        <f>'Exptl Setup'!B214</f>
        <v>MTT No Till</v>
      </c>
      <c r="C209" s="15" t="str">
        <f>'Exptl Setup'!C214</f>
        <v>c</v>
      </c>
      <c r="D209" s="15">
        <f>'Exptl Setup'!D214</f>
        <v>48</v>
      </c>
      <c r="E209" s="15" t="str">
        <f>'Exptl Setup'!E214</f>
        <v>+</v>
      </c>
      <c r="F209" s="15">
        <f>'Exptl Setup'!F214</f>
        <v>32.003</v>
      </c>
      <c r="G209" s="18">
        <f>'Exptl Setup'!G214</f>
        <v>25.004707231522584</v>
      </c>
      <c r="H209" s="22">
        <v>16</v>
      </c>
      <c r="I209" s="18"/>
      <c r="J209" s="23"/>
      <c r="K209" s="20">
        <v>0.106</v>
      </c>
      <c r="L209" s="19">
        <v>3924.7179999999998</v>
      </c>
      <c r="M209" s="19"/>
      <c r="N209" s="19"/>
      <c r="O209" s="19"/>
      <c r="P209" s="19"/>
    </row>
    <row r="210" spans="1:16">
      <c r="A210" s="15">
        <f>'Exptl Setup'!A215</f>
        <v>208</v>
      </c>
      <c r="B210" s="15" t="str">
        <f>'Exptl Setup'!B215</f>
        <v>MTT No Till</v>
      </c>
      <c r="C210" s="15" t="str">
        <f>'Exptl Setup'!C215</f>
        <v>d</v>
      </c>
      <c r="D210" s="15">
        <f>'Exptl Setup'!D215</f>
        <v>48</v>
      </c>
      <c r="E210" s="15" t="str">
        <f>'Exptl Setup'!E215</f>
        <v>+</v>
      </c>
      <c r="F210" s="15">
        <f>'Exptl Setup'!F215</f>
        <v>31.995000000000001</v>
      </c>
      <c r="G210" s="18">
        <f>'Exptl Setup'!G215</f>
        <v>24.998456640707591</v>
      </c>
      <c r="H210" s="22">
        <v>16</v>
      </c>
      <c r="I210" s="18">
        <v>8.42</v>
      </c>
      <c r="J210" s="18">
        <v>6.18</v>
      </c>
      <c r="K210" s="20">
        <v>5.8000000000000003E-2</v>
      </c>
      <c r="L210" s="19">
        <v>4250.9030000000002</v>
      </c>
      <c r="M210" s="19">
        <v>4.8979999999999997</v>
      </c>
      <c r="N210" s="19">
        <v>45.77</v>
      </c>
      <c r="O210" s="19">
        <v>352.33199999999999</v>
      </c>
      <c r="P210" s="19">
        <v>4867</v>
      </c>
    </row>
    <row r="211" spans="1:16">
      <c r="A211" s="15">
        <f>'Exptl Setup'!A216</f>
        <v>209</v>
      </c>
      <c r="B211" s="15" t="str">
        <f>'Exptl Setup'!B216</f>
        <v>MTT No Till</v>
      </c>
      <c r="C211" s="15" t="str">
        <f>'Exptl Setup'!C216</f>
        <v>e</v>
      </c>
      <c r="D211" s="15">
        <f>'Exptl Setup'!D216</f>
        <v>48</v>
      </c>
      <c r="E211" s="15" t="str">
        <f>'Exptl Setup'!E216</f>
        <v>+</v>
      </c>
      <c r="F211" s="15">
        <f>'Exptl Setup'!F216</f>
        <v>31.995999999999999</v>
      </c>
      <c r="G211" s="18">
        <f>'Exptl Setup'!G216</f>
        <v>24.999237964559462</v>
      </c>
      <c r="H211" s="22">
        <v>16</v>
      </c>
      <c r="I211" s="18">
        <v>8.48</v>
      </c>
      <c r="J211" s="18">
        <v>6.42</v>
      </c>
      <c r="K211" s="20">
        <v>3.5999999999999997E-2</v>
      </c>
      <c r="L211" s="19">
        <v>4392.4340000000002</v>
      </c>
      <c r="M211" s="19">
        <v>5.258</v>
      </c>
      <c r="N211" s="19">
        <v>49</v>
      </c>
      <c r="O211" s="19">
        <v>313.34200000000004</v>
      </c>
      <c r="P211" s="19">
        <v>4997</v>
      </c>
    </row>
    <row r="212" spans="1:16">
      <c r="A212" s="15">
        <f>'Exptl Setup'!A217</f>
        <v>210</v>
      </c>
      <c r="B212" s="15" t="str">
        <f>'Exptl Setup'!B217</f>
        <v>MTT No Till</v>
      </c>
      <c r="C212" s="15" t="str">
        <f>'Exptl Setup'!C217</f>
        <v>f</v>
      </c>
      <c r="D212" s="15">
        <f>'Exptl Setup'!D217</f>
        <v>48</v>
      </c>
      <c r="E212" s="15" t="str">
        <f>'Exptl Setup'!E217</f>
        <v>+</v>
      </c>
      <c r="F212" s="15">
        <f>'Exptl Setup'!F217</f>
        <v>31.995000000000001</v>
      </c>
      <c r="G212" s="18">
        <f>'Exptl Setup'!G217</f>
        <v>24.998456640707591</v>
      </c>
      <c r="H212" s="22">
        <v>16</v>
      </c>
      <c r="I212" s="18"/>
      <c r="J212" s="23"/>
      <c r="K212" s="20">
        <v>8.2000000000000003E-2</v>
      </c>
      <c r="L212" s="19">
        <v>2426.2049999999999</v>
      </c>
      <c r="M212" s="19"/>
      <c r="N212" s="19"/>
      <c r="O212" s="19"/>
      <c r="P212" s="19"/>
    </row>
    <row r="213" spans="1:16">
      <c r="A213" s="15">
        <f>'Exptl Setup'!A218</f>
        <v>211</v>
      </c>
      <c r="B213" s="15" t="str">
        <f>'Exptl Setup'!B218</f>
        <v>MTT No Till</v>
      </c>
      <c r="C213" s="15" t="str">
        <f>'Exptl Setup'!C218</f>
        <v>a</v>
      </c>
      <c r="D213" s="15">
        <f>'Exptl Setup'!D218</f>
        <v>48</v>
      </c>
      <c r="E213" s="15" t="str">
        <f>'Exptl Setup'!E218</f>
        <v>+</v>
      </c>
      <c r="F213" s="15">
        <f>'Exptl Setup'!F218</f>
        <v>32.008000000000003</v>
      </c>
      <c r="G213" s="18">
        <f>'Exptl Setup'!G218</f>
        <v>25.008613850781956</v>
      </c>
      <c r="H213" s="22">
        <v>20</v>
      </c>
      <c r="I213" s="18"/>
      <c r="J213" s="23"/>
      <c r="K213" s="20">
        <v>2.0979999999999999</v>
      </c>
      <c r="L213" s="19">
        <v>272.28100000000001</v>
      </c>
      <c r="M213" s="19"/>
      <c r="N213" s="19"/>
      <c r="O213" s="19"/>
      <c r="P213" s="19"/>
    </row>
    <row r="214" spans="1:16">
      <c r="A214" s="15">
        <f>'Exptl Setup'!A219</f>
        <v>212</v>
      </c>
      <c r="B214" s="15" t="str">
        <f>'Exptl Setup'!B219</f>
        <v>MTT No Till</v>
      </c>
      <c r="C214" s="15" t="str">
        <f>'Exptl Setup'!C219</f>
        <v>b</v>
      </c>
      <c r="D214" s="15">
        <f>'Exptl Setup'!D219</f>
        <v>48</v>
      </c>
      <c r="E214" s="15" t="str">
        <f>'Exptl Setup'!E219</f>
        <v>+</v>
      </c>
      <c r="F214" s="15">
        <f>'Exptl Setup'!F219</f>
        <v>31.997</v>
      </c>
      <c r="G214" s="18">
        <f>'Exptl Setup'!G219</f>
        <v>25.000019288411337</v>
      </c>
      <c r="H214" s="22">
        <v>20</v>
      </c>
      <c r="I214" s="18"/>
      <c r="J214" s="23"/>
      <c r="K214" s="20">
        <v>1.0329999999999999</v>
      </c>
      <c r="L214" s="19">
        <v>131.85599999999999</v>
      </c>
      <c r="M214" s="19"/>
      <c r="N214" s="19"/>
      <c r="O214" s="19"/>
      <c r="P214" s="19"/>
    </row>
    <row r="215" spans="1:16">
      <c r="A215" s="15">
        <f>'Exptl Setup'!A220</f>
        <v>213</v>
      </c>
      <c r="B215" s="15" t="str">
        <f>'Exptl Setup'!B220</f>
        <v>MTT No Till</v>
      </c>
      <c r="C215" s="15" t="str">
        <f>'Exptl Setup'!C220</f>
        <v>c</v>
      </c>
      <c r="D215" s="15">
        <f>'Exptl Setup'!D220</f>
        <v>48</v>
      </c>
      <c r="E215" s="15" t="str">
        <f>'Exptl Setup'!E220</f>
        <v>+</v>
      </c>
      <c r="F215" s="15">
        <f>'Exptl Setup'!F220</f>
        <v>32.006999999999998</v>
      </c>
      <c r="G215" s="18">
        <f>'Exptl Setup'!G220</f>
        <v>25.007832526930077</v>
      </c>
      <c r="H215" s="22">
        <v>20</v>
      </c>
      <c r="I215" s="18"/>
      <c r="J215" s="23"/>
      <c r="K215" s="20">
        <v>2.9319999999999999</v>
      </c>
      <c r="L215" s="19">
        <v>247.126</v>
      </c>
      <c r="M215" s="19"/>
      <c r="N215" s="19"/>
      <c r="O215" s="19"/>
      <c r="P215" s="19"/>
    </row>
    <row r="216" spans="1:16">
      <c r="A216" s="15">
        <f>'Exptl Setup'!A221</f>
        <v>214</v>
      </c>
      <c r="B216" s="15" t="str">
        <f>'Exptl Setup'!B221</f>
        <v>MTT No Till</v>
      </c>
      <c r="C216" s="15" t="str">
        <f>'Exptl Setup'!C221</f>
        <v>d</v>
      </c>
      <c r="D216" s="15">
        <f>'Exptl Setup'!D221</f>
        <v>48</v>
      </c>
      <c r="E216" s="15" t="str">
        <f>'Exptl Setup'!E221</f>
        <v>+</v>
      </c>
      <c r="F216" s="15">
        <f>'Exptl Setup'!F221</f>
        <v>31.995999999999999</v>
      </c>
      <c r="G216" s="18">
        <f>'Exptl Setup'!G221</f>
        <v>24.999237964559462</v>
      </c>
      <c r="H216" s="22">
        <v>20</v>
      </c>
      <c r="I216" s="18">
        <v>8.69</v>
      </c>
      <c r="J216" s="18">
        <v>6.38</v>
      </c>
      <c r="K216" s="20">
        <v>0.79</v>
      </c>
      <c r="L216" s="19">
        <v>246.02099999999999</v>
      </c>
      <c r="M216" s="19">
        <v>7.1499999999999995</v>
      </c>
      <c r="N216" s="19">
        <v>51.11</v>
      </c>
      <c r="O216" s="19">
        <v>575.94000000000005</v>
      </c>
      <c r="P216" s="19">
        <v>6141</v>
      </c>
    </row>
    <row r="217" spans="1:16">
      <c r="A217" s="15">
        <f>'Exptl Setup'!A222</f>
        <v>215</v>
      </c>
      <c r="B217" s="15" t="str">
        <f>'Exptl Setup'!B222</f>
        <v>MTT No Till</v>
      </c>
      <c r="C217" s="15" t="str">
        <f>'Exptl Setup'!C222</f>
        <v>e</v>
      </c>
      <c r="D217" s="15">
        <f>'Exptl Setup'!D222</f>
        <v>48</v>
      </c>
      <c r="E217" s="15" t="str">
        <f>'Exptl Setup'!E222</f>
        <v>+</v>
      </c>
      <c r="F217" s="15">
        <f>'Exptl Setup'!F222</f>
        <v>32.003</v>
      </c>
      <c r="G217" s="18">
        <f>'Exptl Setup'!G222</f>
        <v>25.004707231522584</v>
      </c>
      <c r="H217" s="22">
        <v>20</v>
      </c>
      <c r="I217" s="18">
        <v>8.7899999999999991</v>
      </c>
      <c r="J217" s="18">
        <v>6.32</v>
      </c>
      <c r="K217" s="20">
        <v>5.5380000000000003</v>
      </c>
      <c r="L217" s="19">
        <v>265.64699999999999</v>
      </c>
      <c r="M217" s="19">
        <v>8.9139999999999997</v>
      </c>
      <c r="N217" s="19">
        <v>50.55</v>
      </c>
      <c r="O217" s="19">
        <v>587.63600000000008</v>
      </c>
      <c r="P217" s="19">
        <v>6494</v>
      </c>
    </row>
    <row r="218" spans="1:16">
      <c r="A218" s="15">
        <f>'Exptl Setup'!A223</f>
        <v>216</v>
      </c>
      <c r="B218" s="15" t="str">
        <f>'Exptl Setup'!B223</f>
        <v>MTT No Till</v>
      </c>
      <c r="C218" s="15" t="str">
        <f>'Exptl Setup'!C223</f>
        <v>f</v>
      </c>
      <c r="D218" s="15">
        <f>'Exptl Setup'!D223</f>
        <v>48</v>
      </c>
      <c r="E218" s="15" t="str">
        <f>'Exptl Setup'!E223</f>
        <v>+</v>
      </c>
      <c r="F218" s="15">
        <f>'Exptl Setup'!F223</f>
        <v>31.998999999999999</v>
      </c>
      <c r="G218" s="18">
        <f>'Exptl Setup'!G223</f>
        <v>25.001581936115088</v>
      </c>
      <c r="H218" s="22">
        <v>20</v>
      </c>
      <c r="I218" s="18"/>
      <c r="J218" s="23"/>
      <c r="K218" s="20">
        <v>6.0999999999999999E-2</v>
      </c>
      <c r="L218" s="19">
        <v>474.62599999999998</v>
      </c>
      <c r="M218" s="19"/>
      <c r="N218" s="19"/>
      <c r="O218" s="19"/>
      <c r="P218" s="19"/>
    </row>
    <row r="219" spans="1:16">
      <c r="A219" s="15">
        <f>'Exptl Setup'!A224</f>
        <v>217</v>
      </c>
      <c r="B219" s="15" t="str">
        <f>'Exptl Setup'!B224</f>
        <v>MTT No Till</v>
      </c>
      <c r="C219" s="15" t="str">
        <f>'Exptl Setup'!C224</f>
        <v>a</v>
      </c>
      <c r="D219" s="15">
        <f>'Exptl Setup'!D224</f>
        <v>48</v>
      </c>
      <c r="E219" s="15" t="str">
        <f>'Exptl Setup'!E224</f>
        <v>-</v>
      </c>
      <c r="F219" s="15">
        <f>'Exptl Setup'!F224</f>
        <v>32.009</v>
      </c>
      <c r="G219" s="18">
        <f>'Exptl Setup'!G224</f>
        <v>25.009395174633827</v>
      </c>
      <c r="H219" s="22">
        <v>0</v>
      </c>
      <c r="I219" s="18"/>
      <c r="J219" s="23"/>
      <c r="K219" s="159">
        <v>659.59948999999995</v>
      </c>
      <c r="L219" s="19">
        <v>3965.9059999999999</v>
      </c>
      <c r="M219" s="19"/>
      <c r="N219" s="19"/>
      <c r="O219" s="19"/>
      <c r="P219" s="19"/>
    </row>
    <row r="220" spans="1:16">
      <c r="A220" s="15">
        <f>'Exptl Setup'!A225</f>
        <v>218</v>
      </c>
      <c r="B220" s="15" t="str">
        <f>'Exptl Setup'!B225</f>
        <v>MTT No Till</v>
      </c>
      <c r="C220" s="15" t="str">
        <f>'Exptl Setup'!C225</f>
        <v>b</v>
      </c>
      <c r="D220" s="15">
        <f>'Exptl Setup'!D225</f>
        <v>48</v>
      </c>
      <c r="E220" s="15" t="str">
        <f>'Exptl Setup'!E225</f>
        <v>-</v>
      </c>
      <c r="F220" s="15">
        <f>'Exptl Setup'!F225</f>
        <v>32</v>
      </c>
      <c r="G220" s="18">
        <f>'Exptl Setup'!G225</f>
        <v>25.002363259966963</v>
      </c>
      <c r="H220" s="22">
        <v>0</v>
      </c>
      <c r="I220" s="18"/>
      <c r="J220" s="23"/>
      <c r="K220" s="159">
        <v>539.54923000000008</v>
      </c>
      <c r="L220" s="19">
        <v>4156.3639999999996</v>
      </c>
      <c r="M220" s="19"/>
      <c r="N220" s="19"/>
      <c r="O220" s="19"/>
      <c r="P220" s="19"/>
    </row>
    <row r="221" spans="1:16">
      <c r="A221" s="15">
        <f>'Exptl Setup'!A226</f>
        <v>219</v>
      </c>
      <c r="B221" s="15" t="str">
        <f>'Exptl Setup'!B226</f>
        <v>MTT No Till</v>
      </c>
      <c r="C221" s="15" t="str">
        <f>'Exptl Setup'!C226</f>
        <v>c</v>
      </c>
      <c r="D221" s="15">
        <f>'Exptl Setup'!D226</f>
        <v>48</v>
      </c>
      <c r="E221" s="15" t="str">
        <f>'Exptl Setup'!E226</f>
        <v>-</v>
      </c>
      <c r="F221" s="15">
        <f>'Exptl Setup'!F226</f>
        <v>32.008000000000003</v>
      </c>
      <c r="G221" s="18">
        <f>'Exptl Setup'!G226</f>
        <v>25.008613850781956</v>
      </c>
      <c r="H221" s="22">
        <v>0</v>
      </c>
      <c r="I221" s="18"/>
      <c r="J221" s="23"/>
      <c r="K221" s="159">
        <v>710.31015000000014</v>
      </c>
      <c r="L221" s="19">
        <v>4610.5349999999999</v>
      </c>
      <c r="M221" s="19"/>
      <c r="N221" s="19"/>
      <c r="O221" s="19"/>
      <c r="P221" s="19"/>
    </row>
    <row r="222" spans="1:16">
      <c r="A222" s="15">
        <f>'Exptl Setup'!A227</f>
        <v>220</v>
      </c>
      <c r="B222" s="15" t="str">
        <f>'Exptl Setup'!B227</f>
        <v>MTT No Till</v>
      </c>
      <c r="C222" s="15" t="str">
        <f>'Exptl Setup'!C227</f>
        <v>d</v>
      </c>
      <c r="D222" s="15">
        <f>'Exptl Setup'!D227</f>
        <v>48</v>
      </c>
      <c r="E222" s="15" t="str">
        <f>'Exptl Setup'!E227</f>
        <v>-</v>
      </c>
      <c r="F222" s="15">
        <f>'Exptl Setup'!F227</f>
        <v>31.997</v>
      </c>
      <c r="G222" s="18">
        <f>'Exptl Setup'!G227</f>
        <v>25.000019288411337</v>
      </c>
      <c r="H222" s="22">
        <v>0</v>
      </c>
      <c r="I222" s="18">
        <v>4.6399999999999997</v>
      </c>
      <c r="J222" s="18">
        <v>6.28</v>
      </c>
      <c r="K222" s="159">
        <v>694.80411000000004</v>
      </c>
      <c r="L222" s="19">
        <v>4144.7539999999999</v>
      </c>
      <c r="M222" s="19">
        <v>0.32655000000000001</v>
      </c>
      <c r="N222" s="19">
        <v>5.67</v>
      </c>
      <c r="O222" s="19">
        <v>5.883449999999999</v>
      </c>
      <c r="P222" s="19">
        <v>64</v>
      </c>
    </row>
    <row r="223" spans="1:16">
      <c r="A223" s="15">
        <f>'Exptl Setup'!A228</f>
        <v>221</v>
      </c>
      <c r="B223" s="15" t="str">
        <f>'Exptl Setup'!B228</f>
        <v>MTT No Till</v>
      </c>
      <c r="C223" s="15" t="str">
        <f>'Exptl Setup'!C228</f>
        <v>e</v>
      </c>
      <c r="D223" s="15">
        <f>'Exptl Setup'!D228</f>
        <v>48</v>
      </c>
      <c r="E223" s="15" t="str">
        <f>'Exptl Setup'!E228</f>
        <v>-</v>
      </c>
      <c r="F223" s="15">
        <f>'Exptl Setup'!F228</f>
        <v>31.997</v>
      </c>
      <c r="G223" s="18">
        <f>'Exptl Setup'!G228</f>
        <v>25.000019288411337</v>
      </c>
      <c r="H223" s="22">
        <v>0</v>
      </c>
      <c r="I223" s="18">
        <v>4.4800000000000004</v>
      </c>
      <c r="J223" s="18">
        <v>6.46</v>
      </c>
      <c r="K223" s="159">
        <v>714.15487000000007</v>
      </c>
      <c r="L223" s="19">
        <v>4202.5280000000002</v>
      </c>
      <c r="M223" s="19">
        <v>0.22055000000000002</v>
      </c>
      <c r="N223" s="19">
        <v>5.1649999999999991</v>
      </c>
      <c r="O223" s="19">
        <v>7.9694499999999993</v>
      </c>
      <c r="P223" s="19">
        <v>66.740000000000009</v>
      </c>
    </row>
    <row r="224" spans="1:16">
      <c r="A224" s="15">
        <f>'Exptl Setup'!A229</f>
        <v>222</v>
      </c>
      <c r="B224" s="15" t="str">
        <f>'Exptl Setup'!B229</f>
        <v>MTT No Till</v>
      </c>
      <c r="C224" s="15" t="str">
        <f>'Exptl Setup'!C229</f>
        <v>f</v>
      </c>
      <c r="D224" s="15">
        <f>'Exptl Setup'!D229</f>
        <v>48</v>
      </c>
      <c r="E224" s="15" t="str">
        <f>'Exptl Setup'!E229</f>
        <v>-</v>
      </c>
      <c r="F224" s="15">
        <f>'Exptl Setup'!F229</f>
        <v>31.998000000000001</v>
      </c>
      <c r="G224" s="18">
        <f>'Exptl Setup'!G229</f>
        <v>25.000800612263212</v>
      </c>
      <c r="H224" s="22">
        <v>0</v>
      </c>
      <c r="I224" s="18"/>
      <c r="J224" s="23"/>
      <c r="K224" s="159">
        <v>688.72847999999999</v>
      </c>
      <c r="L224" s="19">
        <v>4294.3019999999997</v>
      </c>
      <c r="M224" s="19"/>
      <c r="N224" s="19"/>
      <c r="O224" s="19"/>
      <c r="P224" s="19"/>
    </row>
    <row r="225" spans="1:16">
      <c r="A225" s="15">
        <f>'Exptl Setup'!A230</f>
        <v>223</v>
      </c>
      <c r="B225" s="15" t="str">
        <f>'Exptl Setup'!B230</f>
        <v>MTT No Till</v>
      </c>
      <c r="C225" s="15" t="str">
        <f>'Exptl Setup'!C230</f>
        <v>a</v>
      </c>
      <c r="D225" s="15">
        <f>'Exptl Setup'!D230</f>
        <v>48</v>
      </c>
      <c r="E225" s="15" t="str">
        <f>'Exptl Setup'!E230</f>
        <v>-</v>
      </c>
      <c r="F225" s="15">
        <f>'Exptl Setup'!F230</f>
        <v>31.997</v>
      </c>
      <c r="G225" s="18">
        <f>'Exptl Setup'!G230</f>
        <v>25.000019288411337</v>
      </c>
      <c r="H225" s="22">
        <v>6</v>
      </c>
      <c r="I225" s="18"/>
      <c r="J225" s="23"/>
      <c r="K225" s="20">
        <v>3.39</v>
      </c>
      <c r="L225" s="19">
        <v>10314.894</v>
      </c>
      <c r="M225" s="19"/>
      <c r="N225" s="19"/>
      <c r="O225" s="19"/>
      <c r="P225" s="19"/>
    </row>
    <row r="226" spans="1:16">
      <c r="A226" s="15">
        <f>'Exptl Setup'!A231</f>
        <v>224</v>
      </c>
      <c r="B226" s="15" t="str">
        <f>'Exptl Setup'!B231</f>
        <v>MTT No Till</v>
      </c>
      <c r="C226" s="15" t="str">
        <f>'Exptl Setup'!C231</f>
        <v>b</v>
      </c>
      <c r="D226" s="15">
        <f>'Exptl Setup'!D231</f>
        <v>48</v>
      </c>
      <c r="E226" s="15" t="str">
        <f>'Exptl Setup'!E231</f>
        <v>-</v>
      </c>
      <c r="F226" s="15">
        <f>'Exptl Setup'!F231</f>
        <v>31.998999999999999</v>
      </c>
      <c r="G226" s="18">
        <f>'Exptl Setup'!G231</f>
        <v>25.001581936115088</v>
      </c>
      <c r="H226" s="22">
        <v>6</v>
      </c>
      <c r="I226" s="18"/>
      <c r="J226" s="23"/>
      <c r="K226" s="20">
        <v>0.22800000000000001</v>
      </c>
      <c r="L226" s="19">
        <v>7011.8609999999999</v>
      </c>
      <c r="M226" s="19"/>
      <c r="N226" s="19"/>
      <c r="O226" s="19"/>
      <c r="P226" s="19"/>
    </row>
    <row r="227" spans="1:16">
      <c r="A227" s="15">
        <f>'Exptl Setup'!A232</f>
        <v>225</v>
      </c>
      <c r="B227" s="15" t="str">
        <f>'Exptl Setup'!B232</f>
        <v>MTT No Till</v>
      </c>
      <c r="C227" s="15" t="str">
        <f>'Exptl Setup'!C232</f>
        <v>c</v>
      </c>
      <c r="D227" s="15">
        <f>'Exptl Setup'!D232</f>
        <v>48</v>
      </c>
      <c r="E227" s="15" t="str">
        <f>'Exptl Setup'!E232</f>
        <v>-</v>
      </c>
      <c r="F227" s="15">
        <f>'Exptl Setup'!F232</f>
        <v>32.01</v>
      </c>
      <c r="G227" s="18">
        <f>'Exptl Setup'!G232</f>
        <v>25.010176498485698</v>
      </c>
      <c r="H227" s="22">
        <v>6</v>
      </c>
      <c r="I227" s="18"/>
      <c r="J227" s="23"/>
      <c r="K227" s="20">
        <v>0.20499999999999999</v>
      </c>
      <c r="L227" s="19">
        <v>9710.3469999999998</v>
      </c>
      <c r="M227" s="19"/>
      <c r="N227" s="19"/>
      <c r="O227" s="19"/>
      <c r="P227" s="19"/>
    </row>
    <row r="228" spans="1:16">
      <c r="A228" s="15">
        <f>'Exptl Setup'!A233</f>
        <v>226</v>
      </c>
      <c r="B228" s="15" t="str">
        <f>'Exptl Setup'!B233</f>
        <v>MTT No Till</v>
      </c>
      <c r="C228" s="15" t="str">
        <f>'Exptl Setup'!C233</f>
        <v>d</v>
      </c>
      <c r="D228" s="15">
        <f>'Exptl Setup'!D233</f>
        <v>48</v>
      </c>
      <c r="E228" s="15" t="str">
        <f>'Exptl Setup'!E233</f>
        <v>-</v>
      </c>
      <c r="F228" s="15">
        <f>'Exptl Setup'!F233</f>
        <v>32.003999999999998</v>
      </c>
      <c r="G228" s="18">
        <f>'Exptl Setup'!G233</f>
        <v>25.005488555374455</v>
      </c>
      <c r="H228" s="22">
        <v>6</v>
      </c>
      <c r="I228" s="18">
        <v>6.73</v>
      </c>
      <c r="J228" s="18">
        <v>5.7</v>
      </c>
      <c r="K228" s="20">
        <v>0.13</v>
      </c>
      <c r="L228" s="19">
        <v>10549.027</v>
      </c>
      <c r="M228" s="19">
        <v>0.34470000000000001</v>
      </c>
      <c r="N228" s="19">
        <v>14.66</v>
      </c>
      <c r="O228" s="19">
        <v>23.955998689956338</v>
      </c>
      <c r="P228" s="19">
        <v>289.20000000000005</v>
      </c>
    </row>
    <row r="229" spans="1:16">
      <c r="A229" s="15">
        <f>'Exptl Setup'!A234</f>
        <v>227</v>
      </c>
      <c r="B229" s="15" t="str">
        <f>'Exptl Setup'!B234</f>
        <v>MTT No Till</v>
      </c>
      <c r="C229" s="15" t="str">
        <f>'Exptl Setup'!C234</f>
        <v>e</v>
      </c>
      <c r="D229" s="15">
        <f>'Exptl Setup'!D234</f>
        <v>48</v>
      </c>
      <c r="E229" s="15" t="str">
        <f>'Exptl Setup'!E234</f>
        <v>-</v>
      </c>
      <c r="F229" s="15">
        <f>'Exptl Setup'!F234</f>
        <v>31.995999999999999</v>
      </c>
      <c r="G229" s="18">
        <f>'Exptl Setup'!G234</f>
        <v>24.999237964559462</v>
      </c>
      <c r="H229" s="22">
        <v>6</v>
      </c>
      <c r="I229" s="18">
        <v>6.73</v>
      </c>
      <c r="J229" s="18">
        <v>5.64</v>
      </c>
      <c r="K229" s="20">
        <v>0.36099999999999999</v>
      </c>
      <c r="L229" s="19">
        <v>10285.868</v>
      </c>
      <c r="M229" s="19">
        <v>0.23375000000000001</v>
      </c>
      <c r="N229" s="19">
        <v>15.545</v>
      </c>
      <c r="O229" s="19">
        <v>22.592429039301315</v>
      </c>
      <c r="P229" s="19">
        <v>318.2</v>
      </c>
    </row>
    <row r="230" spans="1:16">
      <c r="A230" s="15">
        <f>'Exptl Setup'!A235</f>
        <v>228</v>
      </c>
      <c r="B230" s="15" t="str">
        <f>'Exptl Setup'!B235</f>
        <v>MTT No Till</v>
      </c>
      <c r="C230" s="15" t="str">
        <f>'Exptl Setup'!C235</f>
        <v>f</v>
      </c>
      <c r="D230" s="15">
        <f>'Exptl Setup'!D235</f>
        <v>48</v>
      </c>
      <c r="E230" s="15" t="str">
        <f>'Exptl Setup'!E235</f>
        <v>-</v>
      </c>
      <c r="F230" s="15">
        <f>'Exptl Setup'!F235</f>
        <v>31.997</v>
      </c>
      <c r="G230" s="18">
        <f>'Exptl Setup'!G235</f>
        <v>25.000019288411337</v>
      </c>
      <c r="H230" s="22">
        <v>6</v>
      </c>
      <c r="I230" s="18"/>
      <c r="J230" s="23"/>
      <c r="K230" s="20">
        <v>0.17499999999999999</v>
      </c>
      <c r="L230" s="19">
        <v>8375.4779999999992</v>
      </c>
      <c r="M230" s="19"/>
      <c r="N230" s="19"/>
      <c r="O230" s="19"/>
      <c r="P230" s="19"/>
    </row>
    <row r="231" spans="1:16">
      <c r="A231" s="15">
        <f>'Exptl Setup'!A236</f>
        <v>229</v>
      </c>
      <c r="B231" s="15" t="str">
        <f>'Exptl Setup'!B236</f>
        <v>MTT No Till</v>
      </c>
      <c r="C231" s="15" t="str">
        <f>'Exptl Setup'!C236</f>
        <v>a</v>
      </c>
      <c r="D231" s="15">
        <f>'Exptl Setup'!D236</f>
        <v>48</v>
      </c>
      <c r="E231" s="15" t="str">
        <f>'Exptl Setup'!E236</f>
        <v>-</v>
      </c>
      <c r="F231" s="15">
        <f>'Exptl Setup'!F236</f>
        <v>31.994</v>
      </c>
      <c r="G231" s="18">
        <f>'Exptl Setup'!G236</f>
        <v>24.997675316855716</v>
      </c>
      <c r="H231" s="22">
        <v>16</v>
      </c>
      <c r="I231" s="18"/>
      <c r="J231" s="23"/>
      <c r="K231" s="20">
        <v>0.06</v>
      </c>
      <c r="L231" s="19">
        <v>4745.1549999999997</v>
      </c>
      <c r="M231" s="19"/>
      <c r="N231" s="19"/>
      <c r="O231" s="19"/>
      <c r="P231" s="19"/>
    </row>
    <row r="232" spans="1:16">
      <c r="A232" s="15">
        <f>'Exptl Setup'!A237</f>
        <v>230</v>
      </c>
      <c r="B232" s="15" t="str">
        <f>'Exptl Setup'!B237</f>
        <v>MTT No Till</v>
      </c>
      <c r="C232" s="15" t="str">
        <f>'Exptl Setup'!C237</f>
        <v>b</v>
      </c>
      <c r="D232" s="15">
        <f>'Exptl Setup'!D237</f>
        <v>48</v>
      </c>
      <c r="E232" s="15" t="str">
        <f>'Exptl Setup'!E237</f>
        <v>-</v>
      </c>
      <c r="F232" s="15">
        <f>'Exptl Setup'!F237</f>
        <v>31.995999999999999</v>
      </c>
      <c r="G232" s="18">
        <f>'Exptl Setup'!G237</f>
        <v>24.999237964559462</v>
      </c>
      <c r="H232" s="22">
        <v>16</v>
      </c>
      <c r="I232" s="18"/>
      <c r="J232" s="23"/>
      <c r="K232" s="20">
        <v>2.306</v>
      </c>
      <c r="L232" s="19">
        <v>2630.761</v>
      </c>
      <c r="M232" s="19"/>
      <c r="N232" s="19"/>
      <c r="O232" s="19"/>
      <c r="P232" s="19"/>
    </row>
    <row r="233" spans="1:16">
      <c r="A233" s="15">
        <f>'Exptl Setup'!A238</f>
        <v>231</v>
      </c>
      <c r="B233" s="15" t="str">
        <f>'Exptl Setup'!B238</f>
        <v>MTT No Till</v>
      </c>
      <c r="C233" s="15" t="str">
        <f>'Exptl Setup'!C238</f>
        <v>c</v>
      </c>
      <c r="D233" s="15">
        <f>'Exptl Setup'!D238</f>
        <v>48</v>
      </c>
      <c r="E233" s="15" t="str">
        <f>'Exptl Setup'!E238</f>
        <v>-</v>
      </c>
      <c r="F233" s="15">
        <f>'Exptl Setup'!F238</f>
        <v>31.997</v>
      </c>
      <c r="G233" s="18">
        <f>'Exptl Setup'!G238</f>
        <v>25.000019288411337</v>
      </c>
      <c r="H233" s="22">
        <v>16</v>
      </c>
      <c r="I233" s="18"/>
      <c r="J233" s="23"/>
      <c r="K233" s="20">
        <v>7.2999999999999995E-2</v>
      </c>
      <c r="L233" s="19">
        <v>4603.8999999999996</v>
      </c>
      <c r="M233" s="19"/>
      <c r="N233" s="19"/>
      <c r="O233" s="19"/>
      <c r="P233" s="19"/>
    </row>
    <row r="234" spans="1:16">
      <c r="A234" s="15">
        <f>'Exptl Setup'!A239</f>
        <v>232</v>
      </c>
      <c r="B234" s="15" t="str">
        <f>'Exptl Setup'!B239</f>
        <v>MTT No Till</v>
      </c>
      <c r="C234" s="15" t="str">
        <f>'Exptl Setup'!C239</f>
        <v>d</v>
      </c>
      <c r="D234" s="15">
        <f>'Exptl Setup'!D239</f>
        <v>48</v>
      </c>
      <c r="E234" s="15" t="str">
        <f>'Exptl Setup'!E239</f>
        <v>-</v>
      </c>
      <c r="F234" s="15">
        <f>'Exptl Setup'!F239</f>
        <v>32.003</v>
      </c>
      <c r="G234" s="18">
        <f>'Exptl Setup'!G239</f>
        <v>25.004707231522584</v>
      </c>
      <c r="H234" s="22">
        <v>16</v>
      </c>
      <c r="I234" s="18">
        <v>8.35</v>
      </c>
      <c r="J234" s="18">
        <v>6.7</v>
      </c>
      <c r="K234" s="20">
        <v>4.4999999999999998E-2</v>
      </c>
      <c r="L234" s="19">
        <v>5281.701</v>
      </c>
      <c r="M234" s="19">
        <v>4.8570000000000002</v>
      </c>
      <c r="N234" s="19">
        <v>44.19</v>
      </c>
      <c r="O234" s="19">
        <v>363.25299999999999</v>
      </c>
      <c r="P234" s="19">
        <v>5184</v>
      </c>
    </row>
    <row r="235" spans="1:16">
      <c r="A235" s="15">
        <f>'Exptl Setup'!A240</f>
        <v>233</v>
      </c>
      <c r="B235" s="15" t="str">
        <f>'Exptl Setup'!B240</f>
        <v>MTT No Till</v>
      </c>
      <c r="C235" s="15" t="str">
        <f>'Exptl Setup'!C240</f>
        <v>e</v>
      </c>
      <c r="D235" s="15">
        <f>'Exptl Setup'!D240</f>
        <v>48</v>
      </c>
      <c r="E235" s="15" t="str">
        <f>'Exptl Setup'!E240</f>
        <v>-</v>
      </c>
      <c r="F235" s="15">
        <f>'Exptl Setup'!F240</f>
        <v>31.995000000000001</v>
      </c>
      <c r="G235" s="18">
        <f>'Exptl Setup'!G240</f>
        <v>24.998456640707591</v>
      </c>
      <c r="H235" s="22">
        <v>16</v>
      </c>
      <c r="I235" s="18">
        <v>8.4</v>
      </c>
      <c r="J235" s="18">
        <v>6.48</v>
      </c>
      <c r="K235" s="20">
        <v>4.4999999999999998E-2</v>
      </c>
      <c r="L235" s="19">
        <v>4888.0680000000002</v>
      </c>
      <c r="M235" s="19">
        <v>4.2050000000000001</v>
      </c>
      <c r="N235" s="19">
        <v>41.83</v>
      </c>
      <c r="O235" s="19">
        <v>312.66500000000002</v>
      </c>
      <c r="P235" s="19">
        <v>4885</v>
      </c>
    </row>
    <row r="236" spans="1:16">
      <c r="A236" s="15">
        <f>'Exptl Setup'!A241</f>
        <v>234</v>
      </c>
      <c r="B236" s="15" t="str">
        <f>'Exptl Setup'!B241</f>
        <v>MTT No Till</v>
      </c>
      <c r="C236" s="15" t="str">
        <f>'Exptl Setup'!C241</f>
        <v>f</v>
      </c>
      <c r="D236" s="15">
        <f>'Exptl Setup'!D241</f>
        <v>48</v>
      </c>
      <c r="E236" s="15" t="str">
        <f>'Exptl Setup'!E241</f>
        <v>-</v>
      </c>
      <c r="F236" s="15">
        <f>'Exptl Setup'!F241</f>
        <v>32.000999999999998</v>
      </c>
      <c r="G236" s="18">
        <f>'Exptl Setup'!G241</f>
        <v>25.003144583818834</v>
      </c>
      <c r="H236" s="22">
        <v>16</v>
      </c>
      <c r="I236" s="18"/>
      <c r="J236" s="23"/>
      <c r="K236" s="20">
        <v>4.8000000000000001E-2</v>
      </c>
      <c r="L236" s="19">
        <v>2793.8530000000001</v>
      </c>
      <c r="M236" s="19"/>
      <c r="N236" s="19"/>
      <c r="O236" s="19"/>
      <c r="P236" s="19"/>
    </row>
    <row r="237" spans="1:16">
      <c r="A237" s="15">
        <f>'Exptl Setup'!A242</f>
        <v>235</v>
      </c>
      <c r="B237" s="15" t="str">
        <f>'Exptl Setup'!B242</f>
        <v>MTT No Till</v>
      </c>
      <c r="C237" s="15" t="str">
        <f>'Exptl Setup'!C242</f>
        <v>a</v>
      </c>
      <c r="D237" s="15">
        <f>'Exptl Setup'!D242</f>
        <v>48</v>
      </c>
      <c r="E237" s="15" t="str">
        <f>'Exptl Setup'!E242</f>
        <v>-</v>
      </c>
      <c r="F237" s="15">
        <f>'Exptl Setup'!F242</f>
        <v>32.003</v>
      </c>
      <c r="G237" s="18">
        <f>'Exptl Setup'!G242</f>
        <v>25.004707231522584</v>
      </c>
      <c r="H237" s="22">
        <v>20</v>
      </c>
      <c r="I237" s="18"/>
      <c r="J237" s="23"/>
      <c r="K237" s="20">
        <v>0.14099999999999999</v>
      </c>
      <c r="L237" s="19">
        <v>344.98200000000003</v>
      </c>
      <c r="M237" s="19"/>
      <c r="N237" s="19"/>
      <c r="O237" s="19"/>
      <c r="P237" s="19"/>
    </row>
    <row r="238" spans="1:16">
      <c r="A238" s="15">
        <f>'Exptl Setup'!A243</f>
        <v>236</v>
      </c>
      <c r="B238" s="15" t="str">
        <f>'Exptl Setup'!B243</f>
        <v>MTT No Till</v>
      </c>
      <c r="C238" s="15" t="str">
        <f>'Exptl Setup'!C243</f>
        <v>b</v>
      </c>
      <c r="D238" s="15">
        <f>'Exptl Setup'!D243</f>
        <v>48</v>
      </c>
      <c r="E238" s="15" t="str">
        <f>'Exptl Setup'!E243</f>
        <v>-</v>
      </c>
      <c r="F238" s="15">
        <f>'Exptl Setup'!F243</f>
        <v>32.01</v>
      </c>
      <c r="G238" s="18">
        <f>'Exptl Setup'!G243</f>
        <v>25.010176498485698</v>
      </c>
      <c r="H238" s="22">
        <v>20</v>
      </c>
      <c r="I238" s="18"/>
      <c r="J238" s="23"/>
      <c r="K238" s="20">
        <v>2.157</v>
      </c>
      <c r="L238" s="19">
        <v>281.40300000000002</v>
      </c>
      <c r="M238" s="19"/>
      <c r="N238" s="19"/>
      <c r="O238" s="19"/>
      <c r="P238" s="19"/>
    </row>
    <row r="239" spans="1:16">
      <c r="A239" s="15">
        <f>'Exptl Setup'!A244</f>
        <v>237</v>
      </c>
      <c r="B239" s="15" t="str">
        <f>'Exptl Setup'!B244</f>
        <v>MTT No Till</v>
      </c>
      <c r="C239" s="15" t="str">
        <f>'Exptl Setup'!C244</f>
        <v>c</v>
      </c>
      <c r="D239" s="15">
        <f>'Exptl Setup'!D244</f>
        <v>48</v>
      </c>
      <c r="E239" s="15" t="str">
        <f>'Exptl Setup'!E244</f>
        <v>-</v>
      </c>
      <c r="F239" s="15">
        <f>'Exptl Setup'!F244</f>
        <v>31.998000000000001</v>
      </c>
      <c r="G239" s="18">
        <f>'Exptl Setup'!G244</f>
        <v>25.000800612263212</v>
      </c>
      <c r="H239" s="22">
        <v>20</v>
      </c>
      <c r="I239" s="18"/>
      <c r="J239" s="23"/>
      <c r="K239" s="20">
        <v>0.06</v>
      </c>
      <c r="L239" s="19">
        <v>566.67600000000004</v>
      </c>
      <c r="M239" s="19"/>
      <c r="N239" s="19"/>
      <c r="O239" s="19"/>
      <c r="P239" s="19"/>
    </row>
    <row r="240" spans="1:16">
      <c r="A240" s="15">
        <f>'Exptl Setup'!A245</f>
        <v>238</v>
      </c>
      <c r="B240" s="15" t="str">
        <f>'Exptl Setup'!B245</f>
        <v>MTT No Till</v>
      </c>
      <c r="C240" s="15" t="str">
        <f>'Exptl Setup'!C245</f>
        <v>d</v>
      </c>
      <c r="D240" s="15">
        <f>'Exptl Setup'!D245</f>
        <v>48</v>
      </c>
      <c r="E240" s="15" t="str">
        <f>'Exptl Setup'!E245</f>
        <v>-</v>
      </c>
      <c r="F240" s="15">
        <f>'Exptl Setup'!F245</f>
        <v>32.006999999999998</v>
      </c>
      <c r="G240" s="18">
        <f>'Exptl Setup'!G245</f>
        <v>25.007832526930077</v>
      </c>
      <c r="H240" s="22">
        <v>20</v>
      </c>
      <c r="I240" s="18">
        <v>8.7100000000000009</v>
      </c>
      <c r="J240" s="18">
        <v>6.44</v>
      </c>
      <c r="K240" s="20">
        <v>9.2999999999999999E-2</v>
      </c>
      <c r="L240" s="19">
        <v>463.56900000000002</v>
      </c>
      <c r="M240" s="19">
        <v>6.3260000000000005</v>
      </c>
      <c r="N240" s="19">
        <v>50.87</v>
      </c>
      <c r="O240" s="19">
        <v>591.10399999999993</v>
      </c>
      <c r="P240" s="19">
        <v>6140</v>
      </c>
    </row>
    <row r="241" spans="1:16">
      <c r="A241" s="15">
        <f>'Exptl Setup'!A246</f>
        <v>239</v>
      </c>
      <c r="B241" s="15" t="str">
        <f>'Exptl Setup'!B246</f>
        <v>MTT No Till</v>
      </c>
      <c r="C241" s="15" t="str">
        <f>'Exptl Setup'!C246</f>
        <v>e</v>
      </c>
      <c r="D241" s="15">
        <f>'Exptl Setup'!D246</f>
        <v>48</v>
      </c>
      <c r="E241" s="15" t="str">
        <f>'Exptl Setup'!E246</f>
        <v>-</v>
      </c>
      <c r="F241" s="15">
        <f>'Exptl Setup'!F246</f>
        <v>31.989000000000001</v>
      </c>
      <c r="G241" s="18">
        <f>'Exptl Setup'!G246</f>
        <v>24.993768697596348</v>
      </c>
      <c r="H241" s="22">
        <v>20</v>
      </c>
      <c r="I241" s="18">
        <v>8.73</v>
      </c>
      <c r="J241" s="18">
        <v>6.36</v>
      </c>
      <c r="K241" s="20">
        <v>2.8000000000000001E-2</v>
      </c>
      <c r="L241" s="19">
        <v>348.02199999999999</v>
      </c>
      <c r="M241" s="19">
        <v>7.306</v>
      </c>
      <c r="N241" s="19">
        <v>48.879999999999995</v>
      </c>
      <c r="O241" s="19">
        <v>390.11400000000003</v>
      </c>
      <c r="P241" s="19">
        <v>7198</v>
      </c>
    </row>
    <row r="242" spans="1:16">
      <c r="A242" s="15">
        <f>'Exptl Setup'!A247</f>
        <v>240</v>
      </c>
      <c r="B242" s="15" t="str">
        <f>'Exptl Setup'!B247</f>
        <v>MTT No Till</v>
      </c>
      <c r="C242" s="15" t="str">
        <f>'Exptl Setup'!C247</f>
        <v>f</v>
      </c>
      <c r="D242" s="15">
        <f>'Exptl Setup'!D247</f>
        <v>48</v>
      </c>
      <c r="E242" s="15" t="str">
        <f>'Exptl Setup'!E247</f>
        <v>-</v>
      </c>
      <c r="F242" s="15">
        <f>'Exptl Setup'!F247</f>
        <v>31.995000000000001</v>
      </c>
      <c r="G242" s="18">
        <f>'Exptl Setup'!G247</f>
        <v>24.998456640707591</v>
      </c>
      <c r="H242" s="22">
        <v>20</v>
      </c>
      <c r="I242" s="18"/>
      <c r="J242" s="23"/>
      <c r="K242" s="20">
        <v>1.6419999999999999</v>
      </c>
      <c r="L242" s="19">
        <v>115.547</v>
      </c>
      <c r="M242" s="19"/>
      <c r="N242" s="19"/>
      <c r="O242" s="19"/>
      <c r="P242" s="19"/>
    </row>
  </sheetData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6"/>
  <sheetViews>
    <sheetView workbookViewId="0">
      <pane ySplit="6" topLeftCell="A7" activePane="bottomLeft" state="frozen"/>
      <selection pane="bottomLeft" activeCell="L16" sqref="L16"/>
    </sheetView>
  </sheetViews>
  <sheetFormatPr defaultRowHeight="12.75"/>
  <cols>
    <col min="1" max="1" width="6" style="3" bestFit="1" customWidth="1"/>
    <col min="2" max="2" width="6" style="3" customWidth="1"/>
    <col min="3" max="3" width="9.85546875" style="3" bestFit="1" customWidth="1"/>
    <col min="4" max="4" width="8.85546875" style="3" bestFit="1" customWidth="1"/>
    <col min="5" max="5" width="14" style="3" bestFit="1" customWidth="1"/>
    <col min="6" max="6" width="10.85546875" style="121" bestFit="1" customWidth="1"/>
    <col min="7" max="9" width="9.140625" style="121"/>
    <col min="10" max="10" width="9.5703125" style="121" bestFit="1" customWidth="1"/>
    <col min="11" max="11" width="12" style="121" bestFit="1" customWidth="1"/>
    <col min="12" max="12" width="13.42578125" style="121" bestFit="1" customWidth="1"/>
    <col min="13" max="13" width="6.42578125" style="3" bestFit="1" customWidth="1"/>
    <col min="14" max="14" width="6" style="3" bestFit="1" customWidth="1"/>
    <col min="15" max="15" width="6.42578125" style="3" bestFit="1" customWidth="1"/>
    <col min="16" max="16" width="8" style="3" bestFit="1" customWidth="1"/>
    <col min="17" max="17" width="7.42578125" style="3" bestFit="1" customWidth="1"/>
    <col min="18" max="18" width="9.140625" style="3"/>
    <col min="19" max="19" width="13.140625" style="3" bestFit="1" customWidth="1"/>
    <col min="20" max="20" width="9.7109375" style="3" bestFit="1" customWidth="1"/>
    <col min="21" max="21" width="7.42578125" style="3" bestFit="1" customWidth="1"/>
    <col min="22" max="22" width="6.85546875" style="3" bestFit="1" customWidth="1"/>
    <col min="23" max="23" width="12" style="3" bestFit="1" customWidth="1"/>
    <col min="24" max="16384" width="9.140625" style="3"/>
  </cols>
  <sheetData>
    <row r="1" spans="1:17">
      <c r="A1" s="3">
        <v>5</v>
      </c>
      <c r="C1" s="3" t="s">
        <v>98</v>
      </c>
    </row>
    <row r="2" spans="1:17">
      <c r="A2" s="3">
        <v>2</v>
      </c>
      <c r="C2" s="3" t="s">
        <v>99</v>
      </c>
    </row>
    <row r="3" spans="1:17">
      <c r="A3" s="3">
        <v>67.349999999999994</v>
      </c>
      <c r="C3" s="3" t="s">
        <v>100</v>
      </c>
    </row>
    <row r="6" spans="1:17" ht="25.5">
      <c r="A6" s="9" t="s">
        <v>7</v>
      </c>
      <c r="B6" s="9" t="s">
        <v>9</v>
      </c>
      <c r="C6" s="10" t="s">
        <v>27</v>
      </c>
      <c r="D6" s="10" t="s">
        <v>28</v>
      </c>
      <c r="E6" s="10" t="s">
        <v>15</v>
      </c>
      <c r="F6" s="122" t="s">
        <v>101</v>
      </c>
      <c r="G6" s="123" t="s">
        <v>102</v>
      </c>
      <c r="H6" s="123" t="s">
        <v>103</v>
      </c>
      <c r="I6" s="123" t="s">
        <v>104</v>
      </c>
      <c r="J6" s="124" t="s">
        <v>105</v>
      </c>
      <c r="K6" s="125" t="s">
        <v>106</v>
      </c>
      <c r="L6" s="122" t="s">
        <v>107</v>
      </c>
      <c r="M6" s="33" t="s">
        <v>108</v>
      </c>
      <c r="N6" s="4" t="s">
        <v>101</v>
      </c>
      <c r="O6" s="40" t="s">
        <v>102</v>
      </c>
      <c r="P6" s="3" t="s">
        <v>103</v>
      </c>
      <c r="Q6" s="3" t="s">
        <v>104</v>
      </c>
    </row>
    <row r="7" spans="1:17">
      <c r="A7" s="15">
        <f>'Exptl Setup'!A11</f>
        <v>4</v>
      </c>
      <c r="B7" s="15" t="str">
        <f>'Exptl Setup'!C11</f>
        <v>d</v>
      </c>
      <c r="C7" s="15">
        <f>'Exptl Setup'!D11</f>
        <v>16</v>
      </c>
      <c r="D7" s="15" t="str">
        <f>'Exptl Setup'!E11</f>
        <v>+</v>
      </c>
      <c r="E7" s="22">
        <f>'Exptl Setup'!K11</f>
        <v>0</v>
      </c>
      <c r="F7" s="92">
        <v>63.5</v>
      </c>
      <c r="G7" s="92">
        <v>63.51</v>
      </c>
      <c r="H7" s="92">
        <v>63.23</v>
      </c>
      <c r="I7" s="92">
        <f>AVERAGE(F7:H7)</f>
        <v>63.413333333333327</v>
      </c>
      <c r="J7" s="126">
        <f>$A$3-$A$2-$A$1</f>
        <v>60.349999999999994</v>
      </c>
      <c r="K7" s="126">
        <f>((I7-$Q$7)*$Q$13)+$Q$12</f>
        <v>612.01322776272741</v>
      </c>
      <c r="L7" s="92">
        <f>((K7/1000000)*J7)*((101.3*273)/(101.3*(273+22)))*(44/22.4)</f>
        <v>6.714031469814058E-2</v>
      </c>
      <c r="M7" s="93" t="s">
        <v>109</v>
      </c>
      <c r="N7" s="4">
        <v>28.85</v>
      </c>
      <c r="O7" s="40">
        <v>28.81</v>
      </c>
      <c r="P7" s="3">
        <v>28.85</v>
      </c>
      <c r="Q7" s="75">
        <f>AVERAGE(N7:P7)</f>
        <v>28.836666666666662</v>
      </c>
    </row>
    <row r="8" spans="1:17">
      <c r="A8" s="15">
        <f>'Exptl Setup'!A12</f>
        <v>5</v>
      </c>
      <c r="B8" s="15" t="str">
        <f>'Exptl Setup'!C12</f>
        <v>e</v>
      </c>
      <c r="C8" s="15">
        <f>'Exptl Setup'!D12</f>
        <v>16</v>
      </c>
      <c r="D8" s="15" t="str">
        <f>'Exptl Setup'!E12</f>
        <v>+</v>
      </c>
      <c r="E8" s="22">
        <f>'Exptl Setup'!K12</f>
        <v>0</v>
      </c>
      <c r="F8" s="92">
        <v>59.62</v>
      </c>
      <c r="G8" s="92">
        <v>59.56</v>
      </c>
      <c r="H8" s="92">
        <v>59.48</v>
      </c>
      <c r="I8" s="92">
        <f t="shared" ref="I8:I29" si="0">AVERAGE(F8:H8)</f>
        <v>59.553333333333335</v>
      </c>
      <c r="J8" s="126">
        <f t="shared" ref="J8:J71" si="1">$A$3-$A$2-$A$1</f>
        <v>60.349999999999994</v>
      </c>
      <c r="K8" s="126">
        <f t="shared" ref="K8:K30" si="2">((I8-$Q$7)*$Q$13)+$Q$12</f>
        <v>545.26608786557927</v>
      </c>
      <c r="L8" s="92">
        <f t="shared" ref="L8:L54" si="3">((K8/1000000)*J8)*((101.3*273)/(101.3*(273+22)))*(44/22.4)</f>
        <v>5.9817884765902649E-2</v>
      </c>
      <c r="M8" s="29">
        <v>357</v>
      </c>
      <c r="N8" s="4">
        <v>21.67</v>
      </c>
      <c r="O8" s="40">
        <v>21.84</v>
      </c>
      <c r="P8" s="3">
        <v>21.94</v>
      </c>
      <c r="Q8" s="75">
        <f>AVERAGE(N8:P8)</f>
        <v>21.816666666666666</v>
      </c>
    </row>
    <row r="9" spans="1:17">
      <c r="A9" s="15">
        <f>'Exptl Setup'!A13</f>
        <v>6</v>
      </c>
      <c r="B9" s="15" t="str">
        <f>'Exptl Setup'!C13</f>
        <v>f</v>
      </c>
      <c r="C9" s="15">
        <f>'Exptl Setup'!D13</f>
        <v>16</v>
      </c>
      <c r="D9" s="15" t="str">
        <f>'Exptl Setup'!E13</f>
        <v>+</v>
      </c>
      <c r="E9" s="22">
        <f>'Exptl Setup'!K13</f>
        <v>0</v>
      </c>
      <c r="F9" s="92">
        <v>65.38</v>
      </c>
      <c r="G9" s="92">
        <v>65.12</v>
      </c>
      <c r="H9" s="92">
        <v>65.17</v>
      </c>
      <c r="I9" s="92">
        <f t="shared" si="0"/>
        <v>65.223333333333343</v>
      </c>
      <c r="J9" s="126">
        <f t="shared" si="1"/>
        <v>60.349999999999994</v>
      </c>
      <c r="K9" s="126">
        <f t="shared" si="2"/>
        <v>643.31175709273748</v>
      </c>
      <c r="L9" s="92">
        <f t="shared" si="3"/>
        <v>7.0573889355485322E-2</v>
      </c>
      <c r="M9" s="94">
        <v>10000</v>
      </c>
      <c r="N9" s="4">
        <v>635.79999999999995</v>
      </c>
      <c r="O9" s="40">
        <v>635.6</v>
      </c>
      <c r="P9" s="3">
        <v>634.70000000000005</v>
      </c>
      <c r="Q9" s="75">
        <f t="shared" ref="Q9:Q10" si="4">AVERAGE(N9:P9)</f>
        <v>635.36666666666667</v>
      </c>
    </row>
    <row r="10" spans="1:17">
      <c r="A10" s="15">
        <f>'Exptl Setup'!A17</f>
        <v>10</v>
      </c>
      <c r="B10" s="15" t="str">
        <f>'Exptl Setup'!C17</f>
        <v>d</v>
      </c>
      <c r="C10" s="15">
        <f>'Exptl Setup'!D17</f>
        <v>16</v>
      </c>
      <c r="D10" s="15" t="str">
        <f>'Exptl Setup'!E17</f>
        <v>+</v>
      </c>
      <c r="E10" s="22">
        <f>'Exptl Setup'!K17</f>
        <v>5.9996203593550685</v>
      </c>
      <c r="F10" s="92">
        <v>110</v>
      </c>
      <c r="G10" s="92">
        <v>110</v>
      </c>
      <c r="H10" s="92">
        <v>110</v>
      </c>
      <c r="I10" s="92">
        <f t="shared" si="0"/>
        <v>110</v>
      </c>
      <c r="J10" s="126">
        <f t="shared" si="1"/>
        <v>60.349999999999994</v>
      </c>
      <c r="K10" s="126">
        <f t="shared" si="2"/>
        <v>1417.5901079030918</v>
      </c>
      <c r="L10" s="92">
        <f t="shared" si="3"/>
        <v>0.15551534123782726</v>
      </c>
      <c r="M10" s="95">
        <v>50000</v>
      </c>
      <c r="N10" s="4">
        <v>2920</v>
      </c>
      <c r="O10" s="4">
        <v>2914</v>
      </c>
      <c r="P10" s="3">
        <v>2898</v>
      </c>
      <c r="Q10" s="75">
        <f t="shared" si="4"/>
        <v>2910.6666666666665</v>
      </c>
    </row>
    <row r="11" spans="1:17">
      <c r="A11" s="15">
        <f>'Exptl Setup'!A18</f>
        <v>11</v>
      </c>
      <c r="B11" s="15" t="str">
        <f>'Exptl Setup'!C18</f>
        <v>e</v>
      </c>
      <c r="C11" s="15">
        <f>'Exptl Setup'!D18</f>
        <v>16</v>
      </c>
      <c r="D11" s="15" t="str">
        <f>'Exptl Setup'!E18</f>
        <v>+</v>
      </c>
      <c r="E11" s="22">
        <f>'Exptl Setup'!K18</f>
        <v>5.9988704771116099</v>
      </c>
      <c r="F11" s="92">
        <v>123.8</v>
      </c>
      <c r="G11" s="92">
        <v>123.6</v>
      </c>
      <c r="H11" s="92">
        <v>123.6</v>
      </c>
      <c r="I11" s="92">
        <f t="shared" si="0"/>
        <v>123.66666666666667</v>
      </c>
      <c r="J11" s="126">
        <f t="shared" si="1"/>
        <v>60.349999999999994</v>
      </c>
      <c r="K11" s="126">
        <f t="shared" si="2"/>
        <v>1653.9141783506805</v>
      </c>
      <c r="L11" s="92">
        <f t="shared" si="3"/>
        <v>0.18144104307044859</v>
      </c>
    </row>
    <row r="12" spans="1:17">
      <c r="A12" s="15">
        <f>'Exptl Setup'!A19</f>
        <v>12</v>
      </c>
      <c r="B12" s="15" t="str">
        <f>'Exptl Setup'!C19</f>
        <v>f</v>
      </c>
      <c r="C12" s="15">
        <f>'Exptl Setup'!D19</f>
        <v>16</v>
      </c>
      <c r="D12" s="15" t="str">
        <f>'Exptl Setup'!E19</f>
        <v>+</v>
      </c>
      <c r="E12" s="22">
        <f>'Exptl Setup'!K19</f>
        <v>5.9979333878718704</v>
      </c>
      <c r="F12" s="92">
        <v>119.4</v>
      </c>
      <c r="G12" s="92">
        <v>119.6</v>
      </c>
      <c r="H12" s="92">
        <v>119.5</v>
      </c>
      <c r="I12" s="92">
        <f t="shared" si="0"/>
        <v>119.5</v>
      </c>
      <c r="J12" s="126">
        <f t="shared" si="1"/>
        <v>60.349999999999994</v>
      </c>
      <c r="K12" s="126">
        <f t="shared" si="2"/>
        <v>1581.8641568727569</v>
      </c>
      <c r="L12" s="92">
        <f t="shared" si="3"/>
        <v>0.17353686568245424</v>
      </c>
      <c r="P12" s="96" t="s">
        <v>110</v>
      </c>
      <c r="Q12" s="40">
        <f>INTERCEPT(M8:M9,Q8:Q9)</f>
        <v>14.113329530328883</v>
      </c>
    </row>
    <row r="13" spans="1:17">
      <c r="A13" s="15">
        <f>'Exptl Setup'!A23</f>
        <v>16</v>
      </c>
      <c r="B13" s="15" t="str">
        <f>'Exptl Setup'!C23</f>
        <v>d</v>
      </c>
      <c r="C13" s="15">
        <f>'Exptl Setup'!D23</f>
        <v>16</v>
      </c>
      <c r="D13" s="15" t="str">
        <f>'Exptl Setup'!E23</f>
        <v>+</v>
      </c>
      <c r="E13" s="22">
        <f>'Exptl Setup'!K23</f>
        <v>15.999987655426267</v>
      </c>
      <c r="F13" s="92">
        <v>151.9</v>
      </c>
      <c r="G13" s="92">
        <v>151.80000000000001</v>
      </c>
      <c r="H13" s="92">
        <v>151.80000000000001</v>
      </c>
      <c r="I13" s="92">
        <f t="shared" si="0"/>
        <v>151.83333333333334</v>
      </c>
      <c r="J13" s="126">
        <f t="shared" si="1"/>
        <v>60.349999999999994</v>
      </c>
      <c r="K13" s="126">
        <f t="shared" si="2"/>
        <v>2140.9723235414417</v>
      </c>
      <c r="L13" s="92">
        <f t="shared" si="3"/>
        <v>0.23487328221329007</v>
      </c>
      <c r="P13" s="97" t="s">
        <v>111</v>
      </c>
      <c r="Q13" s="5">
        <f>SLOPE(M8:M10,Q8:Q10)</f>
        <v>17.292005154701585</v>
      </c>
    </row>
    <row r="14" spans="1:17">
      <c r="A14" s="15">
        <f>'Exptl Setup'!A24</f>
        <v>17</v>
      </c>
      <c r="B14" s="15" t="str">
        <f>'Exptl Setup'!C24</f>
        <v>e</v>
      </c>
      <c r="C14" s="15">
        <f>'Exptl Setup'!D24</f>
        <v>16</v>
      </c>
      <c r="D14" s="15" t="str">
        <f>'Exptl Setup'!E24</f>
        <v>+</v>
      </c>
      <c r="E14" s="22">
        <f>'Exptl Setup'!K24</f>
        <v>16.000987810929029</v>
      </c>
      <c r="F14" s="92">
        <v>176.3</v>
      </c>
      <c r="G14" s="92">
        <v>176.3</v>
      </c>
      <c r="H14" s="92">
        <v>176.3</v>
      </c>
      <c r="I14" s="92">
        <f t="shared" si="0"/>
        <v>176.30000000000004</v>
      </c>
      <c r="J14" s="126">
        <f t="shared" si="1"/>
        <v>60.349999999999994</v>
      </c>
      <c r="K14" s="126">
        <f t="shared" si="2"/>
        <v>2564.0500496598074</v>
      </c>
      <c r="L14" s="92">
        <f t="shared" si="3"/>
        <v>0.28128661183559267</v>
      </c>
    </row>
    <row r="15" spans="1:17">
      <c r="A15" s="15">
        <f>'Exptl Setup'!A25</f>
        <v>18</v>
      </c>
      <c r="B15" s="15" t="str">
        <f>'Exptl Setup'!C25</f>
        <v>f</v>
      </c>
      <c r="C15" s="15">
        <f>'Exptl Setup'!D25</f>
        <v>16</v>
      </c>
      <c r="D15" s="15" t="str">
        <f>'Exptl Setup'!E25</f>
        <v>+</v>
      </c>
      <c r="E15" s="22">
        <f>'Exptl Setup'!K25</f>
        <v>15.998487656583571</v>
      </c>
      <c r="F15" s="92">
        <v>156.69999999999999</v>
      </c>
      <c r="G15" s="92">
        <v>156.80000000000001</v>
      </c>
      <c r="H15" s="92">
        <v>156.69999999999999</v>
      </c>
      <c r="I15" s="92">
        <f t="shared" si="0"/>
        <v>156.73333333333332</v>
      </c>
      <c r="J15" s="126">
        <f t="shared" si="1"/>
        <v>60.349999999999994</v>
      </c>
      <c r="K15" s="126">
        <f t="shared" si="2"/>
        <v>2225.7031487994791</v>
      </c>
      <c r="L15" s="92">
        <f t="shared" si="3"/>
        <v>0.2441685948215713</v>
      </c>
    </row>
    <row r="16" spans="1:17">
      <c r="A16" s="15">
        <f>'Exptl Setup'!A29</f>
        <v>22</v>
      </c>
      <c r="B16" s="15" t="str">
        <f>'Exptl Setup'!C29</f>
        <v>d</v>
      </c>
      <c r="C16" s="15">
        <f>'Exptl Setup'!D29</f>
        <v>16</v>
      </c>
      <c r="D16" s="15" t="str">
        <f>'Exptl Setup'!E29</f>
        <v>+</v>
      </c>
      <c r="E16" s="22">
        <f>'Exptl Setup'!K29</f>
        <v>19.994985354267858</v>
      </c>
      <c r="F16" s="92">
        <v>138.6</v>
      </c>
      <c r="G16" s="92">
        <v>138.5</v>
      </c>
      <c r="H16" s="92">
        <v>138.30000000000001</v>
      </c>
      <c r="I16" s="92">
        <f t="shared" si="0"/>
        <v>138.46666666666667</v>
      </c>
      <c r="J16" s="126">
        <f t="shared" si="1"/>
        <v>60.349999999999994</v>
      </c>
      <c r="K16" s="126">
        <f t="shared" si="2"/>
        <v>1909.8358546402637</v>
      </c>
      <c r="L16" s="92">
        <f t="shared" si="3"/>
        <v>0.20951668115260433</v>
      </c>
    </row>
    <row r="17" spans="1:17">
      <c r="A17" s="15">
        <f>'Exptl Setup'!A30</f>
        <v>23</v>
      </c>
      <c r="B17" s="15" t="str">
        <f>'Exptl Setup'!C30</f>
        <v>e</v>
      </c>
      <c r="C17" s="15">
        <f>'Exptl Setup'!D30</f>
        <v>16</v>
      </c>
      <c r="D17" s="15" t="str">
        <f>'Exptl Setup'!E30</f>
        <v>+</v>
      </c>
      <c r="E17" s="22">
        <f>'Exptl Setup'!K30</f>
        <v>20.003110348316543</v>
      </c>
      <c r="F17" s="92">
        <v>142.4</v>
      </c>
      <c r="G17" s="92">
        <v>142.4</v>
      </c>
      <c r="H17" s="92">
        <v>142.4</v>
      </c>
      <c r="I17" s="92">
        <f t="shared" si="0"/>
        <v>142.4</v>
      </c>
      <c r="J17" s="126">
        <f t="shared" si="1"/>
        <v>60.349999999999994</v>
      </c>
      <c r="K17" s="126">
        <f t="shared" si="2"/>
        <v>1977.8510749154234</v>
      </c>
      <c r="L17" s="92">
        <f t="shared" si="3"/>
        <v>0.21697822460687097</v>
      </c>
    </row>
    <row r="18" spans="1:17">
      <c r="A18" s="15">
        <f>'Exptl Setup'!A31</f>
        <v>24</v>
      </c>
      <c r="B18" s="15" t="str">
        <f>'Exptl Setup'!C31</f>
        <v>f</v>
      </c>
      <c r="C18" s="15">
        <f>'Exptl Setup'!D31</f>
        <v>16</v>
      </c>
      <c r="D18" s="15" t="str">
        <f>'Exptl Setup'!E31</f>
        <v>+</v>
      </c>
      <c r="E18" s="22">
        <f>'Exptl Setup'!K31</f>
        <v>20.001234763661284</v>
      </c>
      <c r="F18" s="92">
        <v>146.4</v>
      </c>
      <c r="G18" s="92">
        <v>147.30000000000001</v>
      </c>
      <c r="H18" s="92">
        <v>147.4</v>
      </c>
      <c r="I18" s="92">
        <f t="shared" si="0"/>
        <v>147.03333333333333</v>
      </c>
      <c r="J18" s="126">
        <f t="shared" si="1"/>
        <v>60.349999999999994</v>
      </c>
      <c r="K18" s="126">
        <f t="shared" si="2"/>
        <v>2057.9706987988739</v>
      </c>
      <c r="L18" s="92">
        <f t="shared" si="3"/>
        <v>0.22576766986232061</v>
      </c>
    </row>
    <row r="19" spans="1:17">
      <c r="A19" s="15">
        <f>'Exptl Setup'!A35</f>
        <v>28</v>
      </c>
      <c r="B19" s="15" t="str">
        <f>'Exptl Setup'!C35</f>
        <v>d</v>
      </c>
      <c r="C19" s="15">
        <f>'Exptl Setup'!D35</f>
        <v>16</v>
      </c>
      <c r="D19" s="15" t="str">
        <f>'Exptl Setup'!E35</f>
        <v>-</v>
      </c>
      <c r="E19" s="22">
        <f>'Exptl Setup'!K35</f>
        <v>0</v>
      </c>
      <c r="F19" s="92">
        <v>72.16</v>
      </c>
      <c r="G19" s="92">
        <v>72.17</v>
      </c>
      <c r="H19" s="92">
        <v>72.17</v>
      </c>
      <c r="I19" s="92">
        <f t="shared" si="0"/>
        <v>72.166666666666671</v>
      </c>
      <c r="J19" s="126">
        <f t="shared" si="1"/>
        <v>60.349999999999994</v>
      </c>
      <c r="K19" s="126">
        <f t="shared" si="2"/>
        <v>763.37591288354872</v>
      </c>
      <c r="L19" s="92">
        <f t="shared" si="3"/>
        <v>8.3745410554839028E-2</v>
      </c>
    </row>
    <row r="20" spans="1:17">
      <c r="A20" s="15">
        <f>'Exptl Setup'!A36</f>
        <v>29</v>
      </c>
      <c r="B20" s="15" t="str">
        <f>'Exptl Setup'!C36</f>
        <v>e</v>
      </c>
      <c r="C20" s="15">
        <f>'Exptl Setup'!D36</f>
        <v>16</v>
      </c>
      <c r="D20" s="15" t="str">
        <f>'Exptl Setup'!E36</f>
        <v>-</v>
      </c>
      <c r="E20" s="22">
        <f>'Exptl Setup'!K36</f>
        <v>0</v>
      </c>
      <c r="F20" s="92">
        <v>68.31</v>
      </c>
      <c r="G20" s="92">
        <v>68.349999999999994</v>
      </c>
      <c r="H20" s="92">
        <v>68.34</v>
      </c>
      <c r="I20" s="92">
        <f t="shared" si="0"/>
        <v>68.333333333333329</v>
      </c>
      <c r="J20" s="126">
        <f t="shared" si="1"/>
        <v>60.349999999999994</v>
      </c>
      <c r="K20" s="126">
        <f t="shared" si="2"/>
        <v>697.08989312385916</v>
      </c>
      <c r="L20" s="92">
        <f t="shared" si="3"/>
        <v>7.6473567357884256E-2</v>
      </c>
    </row>
    <row r="21" spans="1:17">
      <c r="A21" s="15">
        <f>'Exptl Setup'!A37</f>
        <v>30</v>
      </c>
      <c r="B21" s="15" t="str">
        <f>'Exptl Setup'!C37</f>
        <v>f</v>
      </c>
      <c r="C21" s="15">
        <f>'Exptl Setup'!D37</f>
        <v>16</v>
      </c>
      <c r="D21" s="15" t="str">
        <f>'Exptl Setup'!E37</f>
        <v>-</v>
      </c>
      <c r="E21" s="22">
        <f>'Exptl Setup'!K37</f>
        <v>0</v>
      </c>
      <c r="F21" s="92">
        <v>72.73</v>
      </c>
      <c r="G21" s="92">
        <v>72.66</v>
      </c>
      <c r="H21" s="92">
        <v>72.7</v>
      </c>
      <c r="I21" s="92">
        <f t="shared" si="0"/>
        <v>72.696666666666658</v>
      </c>
      <c r="J21" s="126">
        <f t="shared" si="1"/>
        <v>60.349999999999994</v>
      </c>
      <c r="K21" s="126">
        <f t="shared" si="2"/>
        <v>772.54067561554041</v>
      </c>
      <c r="L21" s="92">
        <f t="shared" si="3"/>
        <v>8.4750821918591887E-2</v>
      </c>
    </row>
    <row r="22" spans="1:17">
      <c r="A22" s="15">
        <f>'Exptl Setup'!A41</f>
        <v>34</v>
      </c>
      <c r="B22" s="15" t="str">
        <f>'Exptl Setup'!C41</f>
        <v>d</v>
      </c>
      <c r="C22" s="15">
        <f>'Exptl Setup'!D41</f>
        <v>16</v>
      </c>
      <c r="D22" s="15" t="str">
        <f>'Exptl Setup'!E41</f>
        <v>-</v>
      </c>
      <c r="E22" s="22">
        <f>'Exptl Setup'!K41</f>
        <v>5.9994328712188389</v>
      </c>
      <c r="F22" s="92">
        <v>128.4</v>
      </c>
      <c r="G22" s="92">
        <v>128.6</v>
      </c>
      <c r="H22" s="92">
        <v>128.6</v>
      </c>
      <c r="I22" s="92">
        <f t="shared" si="0"/>
        <v>128.53333333333333</v>
      </c>
      <c r="J22" s="126">
        <f t="shared" si="1"/>
        <v>60.349999999999994</v>
      </c>
      <c r="K22" s="126">
        <f t="shared" si="2"/>
        <v>1738.0686034368946</v>
      </c>
      <c r="L22" s="92">
        <f t="shared" si="3"/>
        <v>0.1906731222596259</v>
      </c>
    </row>
    <row r="23" spans="1:17">
      <c r="A23" s="15">
        <f>'Exptl Setup'!A42</f>
        <v>35</v>
      </c>
      <c r="B23" s="15" t="str">
        <f>'Exptl Setup'!C42</f>
        <v>e</v>
      </c>
      <c r="C23" s="15">
        <f>'Exptl Setup'!D42</f>
        <v>16</v>
      </c>
      <c r="D23" s="15" t="str">
        <f>'Exptl Setup'!E42</f>
        <v>-</v>
      </c>
      <c r="E23" s="22">
        <f>'Exptl Setup'!K42</f>
        <v>5.9979333878718704</v>
      </c>
      <c r="F23" s="92">
        <v>127.5</v>
      </c>
      <c r="G23" s="92">
        <v>127.6</v>
      </c>
      <c r="H23" s="92">
        <v>127.6</v>
      </c>
      <c r="I23" s="92">
        <f t="shared" si="0"/>
        <v>127.56666666666666</v>
      </c>
      <c r="J23" s="126">
        <f t="shared" si="1"/>
        <v>60.349999999999994</v>
      </c>
      <c r="K23" s="126">
        <f t="shared" si="2"/>
        <v>1721.3529984540164</v>
      </c>
      <c r="L23" s="92">
        <f t="shared" si="3"/>
        <v>0.18883935310561126</v>
      </c>
    </row>
    <row r="24" spans="1:17">
      <c r="A24" s="15">
        <f>'Exptl Setup'!A43</f>
        <v>36</v>
      </c>
      <c r="B24" s="15" t="str">
        <f>'Exptl Setup'!C43</f>
        <v>f</v>
      </c>
      <c r="C24" s="15">
        <f>'Exptl Setup'!D43</f>
        <v>16</v>
      </c>
      <c r="D24" s="15" t="str">
        <f>'Exptl Setup'!E43</f>
        <v>-</v>
      </c>
      <c r="E24" s="22">
        <f>'Exptl Setup'!K43</f>
        <v>5.9999953707848501</v>
      </c>
      <c r="F24" s="92">
        <v>124.8</v>
      </c>
      <c r="G24" s="92">
        <v>124.8</v>
      </c>
      <c r="H24" s="92">
        <v>124.7</v>
      </c>
      <c r="I24" s="92">
        <f t="shared" si="0"/>
        <v>124.76666666666667</v>
      </c>
      <c r="J24" s="126">
        <f t="shared" si="1"/>
        <v>60.349999999999994</v>
      </c>
      <c r="K24" s="126">
        <f t="shared" si="2"/>
        <v>1672.9353840208521</v>
      </c>
      <c r="L24" s="92">
        <f t="shared" si="3"/>
        <v>0.18352774590087909</v>
      </c>
    </row>
    <row r="25" spans="1:17">
      <c r="A25" s="15">
        <f>'Exptl Setup'!A47</f>
        <v>40</v>
      </c>
      <c r="B25" s="15" t="str">
        <f>'Exptl Setup'!C47</f>
        <v>d</v>
      </c>
      <c r="C25" s="15">
        <f>'Exptl Setup'!D47</f>
        <v>16</v>
      </c>
      <c r="D25" s="15" t="str">
        <f>'Exptl Setup'!E47</f>
        <v>-</v>
      </c>
      <c r="E25" s="22">
        <f>'Exptl Setup'!K47</f>
        <v>15.993489691055117</v>
      </c>
      <c r="F25" s="92">
        <v>178.6</v>
      </c>
      <c r="G25" s="92">
        <v>178.7</v>
      </c>
      <c r="H25" s="92">
        <v>178.9</v>
      </c>
      <c r="I25" s="92">
        <f t="shared" si="0"/>
        <v>178.73333333333332</v>
      </c>
      <c r="J25" s="126">
        <f t="shared" si="1"/>
        <v>60.349999999999994</v>
      </c>
      <c r="K25" s="126">
        <f t="shared" si="2"/>
        <v>2606.1272622029137</v>
      </c>
      <c r="L25" s="92">
        <f t="shared" si="3"/>
        <v>0.28590265143018118</v>
      </c>
    </row>
    <row r="26" spans="1:17">
      <c r="A26" s="15">
        <f>'Exptl Setup'!A48</f>
        <v>41</v>
      </c>
      <c r="B26" s="15" t="str">
        <f>'Exptl Setup'!C48</f>
        <v>e</v>
      </c>
      <c r="C26" s="15">
        <f>'Exptl Setup'!D48</f>
        <v>16</v>
      </c>
      <c r="D26" s="15" t="str">
        <f>'Exptl Setup'!E48</f>
        <v>-</v>
      </c>
      <c r="E26" s="22">
        <f>'Exptl Setup'!K48</f>
        <v>15.999487624560107</v>
      </c>
      <c r="F26" s="92">
        <v>186.7</v>
      </c>
      <c r="G26" s="92">
        <v>186.8</v>
      </c>
      <c r="H26" s="92">
        <v>186.7</v>
      </c>
      <c r="I26" s="92">
        <f t="shared" si="0"/>
        <v>186.73333333333335</v>
      </c>
      <c r="J26" s="126">
        <f t="shared" si="1"/>
        <v>60.349999999999994</v>
      </c>
      <c r="K26" s="126">
        <f t="shared" si="2"/>
        <v>2744.4633034405269</v>
      </c>
      <c r="L26" s="92">
        <f t="shared" si="3"/>
        <v>0.30107867201513028</v>
      </c>
    </row>
    <row r="27" spans="1:17">
      <c r="A27" s="15">
        <f>'Exptl Setup'!A49</f>
        <v>42</v>
      </c>
      <c r="B27" s="15" t="str">
        <f>'Exptl Setup'!C49</f>
        <v>f</v>
      </c>
      <c r="C27" s="15">
        <f>'Exptl Setup'!D49</f>
        <v>16</v>
      </c>
      <c r="D27" s="15" t="str">
        <f>'Exptl Setup'!E49</f>
        <v>-</v>
      </c>
      <c r="E27" s="22">
        <f>'Exptl Setup'!K49</f>
        <v>16.001988091478584</v>
      </c>
      <c r="F27" s="92">
        <v>182.2</v>
      </c>
      <c r="G27" s="92">
        <v>182.2</v>
      </c>
      <c r="H27" s="92">
        <v>182.1</v>
      </c>
      <c r="I27" s="92">
        <f t="shared" si="0"/>
        <v>182.16666666666666</v>
      </c>
      <c r="J27" s="126">
        <f t="shared" si="1"/>
        <v>60.349999999999994</v>
      </c>
      <c r="K27" s="126">
        <f t="shared" si="2"/>
        <v>2665.4964799007225</v>
      </c>
      <c r="L27" s="92">
        <f t="shared" si="3"/>
        <v>0.29241569359788849</v>
      </c>
    </row>
    <row r="28" spans="1:17">
      <c r="A28" s="15">
        <f>'Exptl Setup'!A53</f>
        <v>46</v>
      </c>
      <c r="B28" s="15" t="str">
        <f>'Exptl Setup'!C53</f>
        <v>d</v>
      </c>
      <c r="C28" s="15">
        <f>'Exptl Setup'!D53</f>
        <v>16</v>
      </c>
      <c r="D28" s="15" t="str">
        <f>'Exptl Setup'!E53</f>
        <v>-</v>
      </c>
      <c r="E28" s="22">
        <f>'Exptl Setup'!K53</f>
        <v>19.998734531183562</v>
      </c>
      <c r="F28" s="92">
        <v>162.30000000000001</v>
      </c>
      <c r="G28" s="92">
        <v>162.4</v>
      </c>
      <c r="H28" s="92">
        <v>162.1</v>
      </c>
      <c r="I28" s="92">
        <f t="shared" si="0"/>
        <v>162.26666666666668</v>
      </c>
      <c r="J28" s="126">
        <f t="shared" si="1"/>
        <v>60.349999999999994</v>
      </c>
      <c r="K28" s="126">
        <f t="shared" si="2"/>
        <v>2321.3855773221612</v>
      </c>
      <c r="L28" s="92">
        <f t="shared" si="3"/>
        <v>0.25466534239282773</v>
      </c>
    </row>
    <row r="29" spans="1:17">
      <c r="A29" s="15">
        <f>'Exptl Setup'!A54</f>
        <v>47</v>
      </c>
      <c r="B29" s="15" t="str">
        <f>'Exptl Setup'!C54</f>
        <v>e</v>
      </c>
      <c r="C29" s="15">
        <f>'Exptl Setup'!D54</f>
        <v>16</v>
      </c>
      <c r="D29" s="15" t="str">
        <f>'Exptl Setup'!E54</f>
        <v>-</v>
      </c>
      <c r="E29" s="22">
        <f>'Exptl Setup'!K54</f>
        <v>19.999359530700133</v>
      </c>
      <c r="F29" s="92">
        <v>178.5</v>
      </c>
      <c r="G29" s="92">
        <v>178.7</v>
      </c>
      <c r="H29" s="92">
        <v>178.5</v>
      </c>
      <c r="I29" s="92">
        <f t="shared" si="0"/>
        <v>178.56666666666669</v>
      </c>
      <c r="J29" s="126">
        <f t="shared" si="1"/>
        <v>60.349999999999994</v>
      </c>
      <c r="K29" s="126">
        <f t="shared" si="2"/>
        <v>2603.2452613437977</v>
      </c>
      <c r="L29" s="92">
        <f t="shared" si="3"/>
        <v>0.28558648433466155</v>
      </c>
    </row>
    <row r="30" spans="1:17" ht="13.5" thickBot="1">
      <c r="A30" s="98">
        <f>'Exptl Setup'!A55</f>
        <v>48</v>
      </c>
      <c r="B30" s="98" t="str">
        <f>'Exptl Setup'!C55</f>
        <v>f</v>
      </c>
      <c r="C30" s="98">
        <f>'Exptl Setup'!D55</f>
        <v>16</v>
      </c>
      <c r="D30" s="98" t="str">
        <f>'Exptl Setup'!E55</f>
        <v>-</v>
      </c>
      <c r="E30" s="99">
        <f>'Exptl Setup'!K55</f>
        <v>19.999359530700133</v>
      </c>
      <c r="F30" s="100">
        <v>162.9</v>
      </c>
      <c r="G30" s="100">
        <v>162.9</v>
      </c>
      <c r="H30" s="100">
        <v>162.9</v>
      </c>
      <c r="I30" s="100">
        <f t="shared" ref="I30:I54" si="5">AVERAGE(F30:H30)</f>
        <v>162.9</v>
      </c>
      <c r="J30" s="127">
        <f t="shared" si="1"/>
        <v>60.349999999999994</v>
      </c>
      <c r="K30" s="127">
        <f t="shared" si="2"/>
        <v>2332.3371805868055</v>
      </c>
      <c r="L30" s="100">
        <f t="shared" si="3"/>
        <v>0.25586677735580288</v>
      </c>
    </row>
    <row r="31" spans="1:17">
      <c r="A31" s="15">
        <f>'Exptl Setup'!A59</f>
        <v>52</v>
      </c>
      <c r="B31" s="15" t="str">
        <f>'Exptl Setup'!C59</f>
        <v>d</v>
      </c>
      <c r="C31" s="15">
        <f>'Exptl Setup'!D59</f>
        <v>24</v>
      </c>
      <c r="D31" s="15" t="str">
        <f>'Exptl Setup'!E59</f>
        <v>+</v>
      </c>
      <c r="E31" s="22">
        <f>'Exptl Setup'!K59</f>
        <v>0</v>
      </c>
      <c r="F31" s="92">
        <v>59.98</v>
      </c>
      <c r="G31" s="92">
        <v>61.27</v>
      </c>
      <c r="H31" s="92">
        <v>61.32</v>
      </c>
      <c r="I31" s="128">
        <f t="shared" si="5"/>
        <v>60.856666666666662</v>
      </c>
      <c r="J31" s="126">
        <f t="shared" si="1"/>
        <v>60.349999999999994</v>
      </c>
      <c r="K31" s="129">
        <f>((I31-$Q$32)*$Q$38)+$Q$37</f>
        <v>599.05740132725839</v>
      </c>
      <c r="L31" s="92">
        <f t="shared" si="3"/>
        <v>6.571900838547845E-2</v>
      </c>
      <c r="M31" s="33" t="s">
        <v>108</v>
      </c>
      <c r="N31" s="4" t="s">
        <v>101</v>
      </c>
      <c r="O31" s="40" t="s">
        <v>102</v>
      </c>
      <c r="P31" s="3" t="s">
        <v>103</v>
      </c>
      <c r="Q31" s="3" t="s">
        <v>104</v>
      </c>
    </row>
    <row r="32" spans="1:17">
      <c r="A32" s="15">
        <f>'Exptl Setup'!A60</f>
        <v>53</v>
      </c>
      <c r="B32" s="15" t="str">
        <f>'Exptl Setup'!C60</f>
        <v>e</v>
      </c>
      <c r="C32" s="15">
        <f>'Exptl Setup'!D60</f>
        <v>24</v>
      </c>
      <c r="D32" s="15" t="str">
        <f>'Exptl Setup'!E60</f>
        <v>+</v>
      </c>
      <c r="E32" s="22">
        <f>'Exptl Setup'!K60</f>
        <v>0</v>
      </c>
      <c r="F32" s="92">
        <v>63.31</v>
      </c>
      <c r="G32" s="92">
        <v>64.819999999999993</v>
      </c>
      <c r="H32" s="92">
        <v>64.91</v>
      </c>
      <c r="I32" s="92">
        <f t="shared" si="5"/>
        <v>64.346666666666664</v>
      </c>
      <c r="J32" s="126">
        <f t="shared" si="1"/>
        <v>60.349999999999994</v>
      </c>
      <c r="K32" s="129">
        <f t="shared" ref="K32:K54" si="6">((I32-$Q$32)*$Q$38)+$Q$37</f>
        <v>659.625969196509</v>
      </c>
      <c r="L32" s="92">
        <f t="shared" si="3"/>
        <v>7.2363624094885573E-2</v>
      </c>
      <c r="M32" s="93" t="s">
        <v>109</v>
      </c>
      <c r="N32" s="4">
        <v>27.61</v>
      </c>
      <c r="O32" s="40">
        <v>27.43</v>
      </c>
      <c r="P32" s="3">
        <v>27.34</v>
      </c>
      <c r="Q32" s="75">
        <f>AVERAGE(N32:P32)</f>
        <v>27.459999999999997</v>
      </c>
    </row>
    <row r="33" spans="1:17">
      <c r="A33" s="15">
        <f>'Exptl Setup'!A61</f>
        <v>54</v>
      </c>
      <c r="B33" s="15" t="str">
        <f>'Exptl Setup'!C61</f>
        <v>f</v>
      </c>
      <c r="C33" s="15">
        <f>'Exptl Setup'!D61</f>
        <v>24</v>
      </c>
      <c r="D33" s="15" t="str">
        <f>'Exptl Setup'!E61</f>
        <v>+</v>
      </c>
      <c r="E33" s="22">
        <f>'Exptl Setup'!K61</f>
        <v>0</v>
      </c>
      <c r="F33" s="92">
        <v>56.11</v>
      </c>
      <c r="G33" s="92">
        <v>57.64</v>
      </c>
      <c r="H33" s="92">
        <v>58</v>
      </c>
      <c r="I33" s="92">
        <f t="shared" si="5"/>
        <v>57.25</v>
      </c>
      <c r="J33" s="126">
        <f t="shared" si="1"/>
        <v>60.349999999999994</v>
      </c>
      <c r="K33" s="129">
        <f t="shared" si="6"/>
        <v>536.46409623219733</v>
      </c>
      <c r="L33" s="92">
        <f t="shared" si="3"/>
        <v>5.8852270851974663E-2</v>
      </c>
      <c r="M33" s="29">
        <v>357</v>
      </c>
      <c r="N33" s="4">
        <v>21.4</v>
      </c>
      <c r="O33" s="40">
        <v>21.14</v>
      </c>
      <c r="P33" s="3">
        <v>21.21</v>
      </c>
      <c r="Q33" s="75">
        <f>AVERAGE(N33:P33)</f>
        <v>21.25</v>
      </c>
    </row>
    <row r="34" spans="1:17">
      <c r="A34" s="15">
        <f>'Exptl Setup'!A65</f>
        <v>58</v>
      </c>
      <c r="B34" s="15" t="str">
        <f>'Exptl Setup'!C65</f>
        <v>d</v>
      </c>
      <c r="C34" s="15">
        <f>'Exptl Setup'!D65</f>
        <v>24</v>
      </c>
      <c r="D34" s="15" t="str">
        <f>'Exptl Setup'!E65</f>
        <v>+</v>
      </c>
      <c r="E34" s="22">
        <f>'Exptl Setup'!K65</f>
        <v>5.9983081884335077</v>
      </c>
      <c r="F34" s="92">
        <v>81.12</v>
      </c>
      <c r="G34" s="92">
        <v>82.9</v>
      </c>
      <c r="H34" s="92">
        <v>83.22</v>
      </c>
      <c r="I34" s="92">
        <f t="shared" si="5"/>
        <v>82.413333333333341</v>
      </c>
      <c r="J34" s="126">
        <f t="shared" si="1"/>
        <v>60.349999999999994</v>
      </c>
      <c r="K34" s="129">
        <f t="shared" si="6"/>
        <v>973.17099102204691</v>
      </c>
      <c r="L34" s="92">
        <f t="shared" si="3"/>
        <v>0.106760775140718</v>
      </c>
      <c r="M34" s="94">
        <v>10000</v>
      </c>
      <c r="N34" s="4">
        <v>626.5</v>
      </c>
      <c r="O34" s="40">
        <v>629</v>
      </c>
      <c r="P34" s="3">
        <v>629.5</v>
      </c>
      <c r="Q34" s="75">
        <f t="shared" ref="Q34:Q35" si="7">AVERAGE(N34:P34)</f>
        <v>628.33333333333337</v>
      </c>
    </row>
    <row r="35" spans="1:17">
      <c r="A35" s="15">
        <f>'Exptl Setup'!A66</f>
        <v>59</v>
      </c>
      <c r="B35" s="15" t="str">
        <f>'Exptl Setup'!C66</f>
        <v>e</v>
      </c>
      <c r="C35" s="15">
        <f>'Exptl Setup'!D66</f>
        <v>24</v>
      </c>
      <c r="D35" s="15" t="str">
        <f>'Exptl Setup'!E66</f>
        <v>+</v>
      </c>
      <c r="E35" s="22">
        <f>'Exptl Setup'!K66</f>
        <v>6.0005579758393095</v>
      </c>
      <c r="F35" s="92">
        <v>89.33</v>
      </c>
      <c r="G35" s="92">
        <v>92.41</v>
      </c>
      <c r="H35" s="92">
        <v>92.63</v>
      </c>
      <c r="I35" s="92">
        <f t="shared" si="5"/>
        <v>91.456666666666663</v>
      </c>
      <c r="J35" s="126">
        <f t="shared" si="1"/>
        <v>60.349999999999994</v>
      </c>
      <c r="K35" s="129">
        <f t="shared" si="6"/>
        <v>1130.117050839885</v>
      </c>
      <c r="L35" s="92">
        <f t="shared" si="3"/>
        <v>0.12397838967712818</v>
      </c>
      <c r="M35" s="95">
        <v>50000</v>
      </c>
      <c r="N35" s="4">
        <v>2896</v>
      </c>
      <c r="O35" s="4">
        <v>2899</v>
      </c>
      <c r="P35" s="3">
        <v>2900</v>
      </c>
      <c r="Q35" s="75">
        <f t="shared" si="7"/>
        <v>2898.3333333333335</v>
      </c>
    </row>
    <row r="36" spans="1:17">
      <c r="A36" s="15">
        <f>'Exptl Setup'!A67</f>
        <v>60</v>
      </c>
      <c r="B36" s="15" t="str">
        <f>'Exptl Setup'!C67</f>
        <v>f</v>
      </c>
      <c r="C36" s="15">
        <f>'Exptl Setup'!D67</f>
        <v>24</v>
      </c>
      <c r="D36" s="15" t="str">
        <f>'Exptl Setup'!E67</f>
        <v>+</v>
      </c>
      <c r="E36" s="22">
        <f>'Exptl Setup'!K67</f>
        <v>5.9999953707848501</v>
      </c>
      <c r="F36" s="92">
        <v>89.99</v>
      </c>
      <c r="G36" s="92">
        <v>91.83</v>
      </c>
      <c r="H36" s="92">
        <v>92.82</v>
      </c>
      <c r="I36" s="92">
        <f t="shared" si="5"/>
        <v>91.546666666666667</v>
      </c>
      <c r="J36" s="126">
        <f t="shared" si="1"/>
        <v>60.349999999999994</v>
      </c>
      <c r="K36" s="129">
        <f t="shared" si="6"/>
        <v>1131.6789909855104</v>
      </c>
      <c r="L36" s="92">
        <f t="shared" si="3"/>
        <v>0.12414974079857417</v>
      </c>
    </row>
    <row r="37" spans="1:17">
      <c r="A37" s="15">
        <f>'Exptl Setup'!A71</f>
        <v>64</v>
      </c>
      <c r="B37" s="15" t="str">
        <f>'Exptl Setup'!C71</f>
        <v>d</v>
      </c>
      <c r="C37" s="15">
        <f>'Exptl Setup'!D71</f>
        <v>24</v>
      </c>
      <c r="D37" s="15" t="str">
        <f>'Exptl Setup'!E71</f>
        <v>+</v>
      </c>
      <c r="E37" s="22">
        <f>'Exptl Setup'!K71</f>
        <v>15.999487624560107</v>
      </c>
      <c r="F37" s="92">
        <v>202.4</v>
      </c>
      <c r="G37" s="92">
        <v>211.6</v>
      </c>
      <c r="H37" s="92">
        <v>212.2</v>
      </c>
      <c r="I37" s="92">
        <f t="shared" si="5"/>
        <v>208.73333333333335</v>
      </c>
      <c r="J37" s="126">
        <f t="shared" si="1"/>
        <v>60.349999999999994</v>
      </c>
      <c r="K37" s="129">
        <f t="shared" si="6"/>
        <v>3165.4407598597913</v>
      </c>
      <c r="L37" s="92">
        <f t="shared" si="3"/>
        <v>0.34726159359696596</v>
      </c>
      <c r="P37" s="96" t="s">
        <v>110</v>
      </c>
      <c r="Q37" s="40">
        <f>INTERCEPT(M33:M34,Q33:Q34)</f>
        <v>19.461908030199083</v>
      </c>
    </row>
    <row r="38" spans="1:17">
      <c r="A38" s="15">
        <f>'Exptl Setup'!A72</f>
        <v>65</v>
      </c>
      <c r="B38" s="15" t="str">
        <f>'Exptl Setup'!C72</f>
        <v>e</v>
      </c>
      <c r="C38" s="15">
        <f>'Exptl Setup'!D72</f>
        <v>24</v>
      </c>
      <c r="D38" s="15" t="str">
        <f>'Exptl Setup'!E72</f>
        <v>+</v>
      </c>
      <c r="E38" s="22">
        <f>'Exptl Setup'!K72</f>
        <v>15.999987655426267</v>
      </c>
      <c r="F38" s="92">
        <v>240.6</v>
      </c>
      <c r="G38" s="92">
        <v>250.1</v>
      </c>
      <c r="H38" s="92">
        <v>250.7</v>
      </c>
      <c r="I38" s="92">
        <f t="shared" si="5"/>
        <v>247.13333333333333</v>
      </c>
      <c r="J38" s="126">
        <f t="shared" si="1"/>
        <v>60.349999999999994</v>
      </c>
      <c r="K38" s="129">
        <f t="shared" si="6"/>
        <v>3831.8685553266164</v>
      </c>
      <c r="L38" s="92">
        <f t="shared" si="3"/>
        <v>0.42037140541393808</v>
      </c>
      <c r="P38" s="97" t="s">
        <v>111</v>
      </c>
      <c r="Q38" s="5">
        <f>SLOPE(M33:M35,Q33:Q35)</f>
        <v>17.354890506948578</v>
      </c>
    </row>
    <row r="39" spans="1:17">
      <c r="A39" s="15">
        <f>'Exptl Setup'!A73</f>
        <v>66</v>
      </c>
      <c r="B39" s="15" t="str">
        <f>'Exptl Setup'!C73</f>
        <v>f</v>
      </c>
      <c r="C39" s="15">
        <f>'Exptl Setup'!D73</f>
        <v>24</v>
      </c>
      <c r="D39" s="15" t="str">
        <f>'Exptl Setup'!E73</f>
        <v>+</v>
      </c>
      <c r="E39" s="22">
        <f>'Exptl Setup'!K73</f>
        <v>15.995488502489355</v>
      </c>
      <c r="F39" s="92">
        <v>157.80000000000001</v>
      </c>
      <c r="G39" s="92">
        <v>157.30000000000001</v>
      </c>
      <c r="H39" s="92">
        <v>157.69999999999999</v>
      </c>
      <c r="I39" s="92">
        <f t="shared" si="5"/>
        <v>157.6</v>
      </c>
      <c r="J39" s="126">
        <f t="shared" si="1"/>
        <v>60.349999999999994</v>
      </c>
      <c r="K39" s="129">
        <f t="shared" si="6"/>
        <v>2278.0273586044868</v>
      </c>
      <c r="L39" s="92">
        <f t="shared" si="3"/>
        <v>0.24990877126429636</v>
      </c>
    </row>
    <row r="40" spans="1:17">
      <c r="A40" s="15">
        <f>'Exptl Setup'!A77</f>
        <v>70</v>
      </c>
      <c r="B40" s="15" t="str">
        <f>'Exptl Setup'!C77</f>
        <v>d</v>
      </c>
      <c r="C40" s="15">
        <f>'Exptl Setup'!D77</f>
        <v>24</v>
      </c>
      <c r="D40" s="15" t="str">
        <f>'Exptl Setup'!E77</f>
        <v>+</v>
      </c>
      <c r="E40" s="22">
        <f>'Exptl Setup'!K77</f>
        <v>19.999359530700133</v>
      </c>
      <c r="F40" s="92">
        <v>131.1</v>
      </c>
      <c r="G40" s="92">
        <v>135.30000000000001</v>
      </c>
      <c r="H40" s="92">
        <v>135.5</v>
      </c>
      <c r="I40" s="92">
        <f t="shared" si="5"/>
        <v>133.96666666666667</v>
      </c>
      <c r="J40" s="126">
        <f t="shared" si="1"/>
        <v>60.349999999999994</v>
      </c>
      <c r="K40" s="129">
        <f t="shared" si="6"/>
        <v>1867.8734462902692</v>
      </c>
      <c r="L40" s="92">
        <f t="shared" si="3"/>
        <v>0.20491323604013564</v>
      </c>
    </row>
    <row r="41" spans="1:17">
      <c r="A41" s="15">
        <f>'Exptl Setup'!A78</f>
        <v>71</v>
      </c>
      <c r="B41" s="15" t="str">
        <f>'Exptl Setup'!C78</f>
        <v>e</v>
      </c>
      <c r="C41" s="15">
        <f>'Exptl Setup'!D78</f>
        <v>24</v>
      </c>
      <c r="D41" s="15" t="str">
        <f>'Exptl Setup'!E78</f>
        <v>+</v>
      </c>
      <c r="E41" s="22">
        <f>'Exptl Setup'!K78</f>
        <v>19.996859766994024</v>
      </c>
      <c r="F41" s="92">
        <v>140.9</v>
      </c>
      <c r="G41" s="92">
        <v>146.1</v>
      </c>
      <c r="H41" s="92">
        <v>146.4</v>
      </c>
      <c r="I41" s="92">
        <f t="shared" si="5"/>
        <v>144.46666666666667</v>
      </c>
      <c r="J41" s="126">
        <f t="shared" si="1"/>
        <v>60.349999999999994</v>
      </c>
      <c r="K41" s="129">
        <f t="shared" si="6"/>
        <v>2050.099796613229</v>
      </c>
      <c r="L41" s="92">
        <f t="shared" si="3"/>
        <v>0.22490420020883894</v>
      </c>
    </row>
    <row r="42" spans="1:17">
      <c r="A42" s="15">
        <f>'Exptl Setup'!A79</f>
        <v>72</v>
      </c>
      <c r="B42" s="15" t="str">
        <f>'Exptl Setup'!C79</f>
        <v>f</v>
      </c>
      <c r="C42" s="15">
        <f>'Exptl Setup'!D79</f>
        <v>24</v>
      </c>
      <c r="D42" s="15" t="str">
        <f>'Exptl Setup'!E79</f>
        <v>+</v>
      </c>
      <c r="E42" s="22">
        <f>'Exptl Setup'!K79</f>
        <v>19.999984569282837</v>
      </c>
      <c r="F42" s="92">
        <v>134.5</v>
      </c>
      <c r="G42" s="92">
        <v>137.9</v>
      </c>
      <c r="H42" s="92">
        <v>138.1</v>
      </c>
      <c r="I42" s="92">
        <f t="shared" si="5"/>
        <v>136.83333333333334</v>
      </c>
      <c r="J42" s="126">
        <f t="shared" si="1"/>
        <v>60.349999999999994</v>
      </c>
      <c r="K42" s="129">
        <f t="shared" si="6"/>
        <v>1917.6241324101886</v>
      </c>
      <c r="L42" s="92">
        <f t="shared" si="3"/>
        <v>0.21037108657508324</v>
      </c>
    </row>
    <row r="43" spans="1:17">
      <c r="A43" s="15">
        <f>'Exptl Setup'!A83</f>
        <v>76</v>
      </c>
      <c r="B43" s="15" t="str">
        <f>'Exptl Setup'!C83</f>
        <v>d</v>
      </c>
      <c r="C43" s="15">
        <f>'Exptl Setup'!D83</f>
        <v>24</v>
      </c>
      <c r="D43" s="15" t="str">
        <f>'Exptl Setup'!E83</f>
        <v>-</v>
      </c>
      <c r="E43" s="22">
        <f>'Exptl Setup'!K83</f>
        <v>0</v>
      </c>
      <c r="F43" s="92">
        <v>66.37</v>
      </c>
      <c r="G43" s="92">
        <v>67.58</v>
      </c>
      <c r="H43" s="92">
        <v>67.680000000000007</v>
      </c>
      <c r="I43" s="92">
        <f t="shared" si="5"/>
        <v>67.209999999999994</v>
      </c>
      <c r="J43" s="126">
        <f t="shared" si="1"/>
        <v>60.349999999999994</v>
      </c>
      <c r="K43" s="129">
        <f t="shared" si="6"/>
        <v>709.31880568140502</v>
      </c>
      <c r="L43" s="92">
        <f t="shared" si="3"/>
        <v>7.7815128292001809E-2</v>
      </c>
    </row>
    <row r="44" spans="1:17">
      <c r="A44" s="15">
        <f>'Exptl Setup'!A84</f>
        <v>77</v>
      </c>
      <c r="B44" s="15" t="str">
        <f>'Exptl Setup'!C84</f>
        <v>e</v>
      </c>
      <c r="C44" s="15">
        <f>'Exptl Setup'!D84</f>
        <v>24</v>
      </c>
      <c r="D44" s="15" t="str">
        <f>'Exptl Setup'!E84</f>
        <v>-</v>
      </c>
      <c r="E44" s="22">
        <f>'Exptl Setup'!K84</f>
        <v>0</v>
      </c>
      <c r="F44" s="92">
        <v>55.51</v>
      </c>
      <c r="G44" s="92">
        <v>56.42</v>
      </c>
      <c r="H44" s="92">
        <v>56.54</v>
      </c>
      <c r="I44" s="92">
        <f t="shared" si="5"/>
        <v>56.156666666666666</v>
      </c>
      <c r="J44" s="126">
        <f t="shared" si="1"/>
        <v>60.349999999999994</v>
      </c>
      <c r="K44" s="129">
        <f t="shared" si="6"/>
        <v>517.48941594460018</v>
      </c>
      <c r="L44" s="92">
        <f t="shared" si="3"/>
        <v>5.6770672043296985E-2</v>
      </c>
    </row>
    <row r="45" spans="1:17">
      <c r="A45" s="15">
        <f>'Exptl Setup'!A85</f>
        <v>78</v>
      </c>
      <c r="B45" s="15" t="str">
        <f>'Exptl Setup'!C85</f>
        <v>f</v>
      </c>
      <c r="C45" s="15">
        <f>'Exptl Setup'!D85</f>
        <v>24</v>
      </c>
      <c r="D45" s="15" t="str">
        <f>'Exptl Setup'!E85</f>
        <v>-</v>
      </c>
      <c r="E45" s="22">
        <f>'Exptl Setup'!K85</f>
        <v>0</v>
      </c>
      <c r="F45" s="92">
        <v>43.72</v>
      </c>
      <c r="G45" s="92">
        <v>43.65</v>
      </c>
      <c r="H45" s="92">
        <v>43.67</v>
      </c>
      <c r="I45" s="92">
        <f t="shared" si="5"/>
        <v>43.680000000000007</v>
      </c>
      <c r="J45" s="126">
        <f t="shared" si="1"/>
        <v>60.349999999999994</v>
      </c>
      <c r="K45" s="129">
        <f t="shared" si="6"/>
        <v>300.9582320529052</v>
      </c>
      <c r="L45" s="92">
        <f t="shared" si="3"/>
        <v>3.3016329540612385E-2</v>
      </c>
    </row>
    <row r="46" spans="1:17">
      <c r="A46" s="15">
        <f>'Exptl Setup'!A89</f>
        <v>82</v>
      </c>
      <c r="B46" s="15" t="str">
        <f>'Exptl Setup'!C89</f>
        <v>d</v>
      </c>
      <c r="C46" s="15">
        <f>'Exptl Setup'!D89</f>
        <v>24</v>
      </c>
      <c r="D46" s="15" t="str">
        <f>'Exptl Setup'!E89</f>
        <v>-</v>
      </c>
      <c r="E46" s="22">
        <f>'Exptl Setup'!K89</f>
        <v>5.9988704771116099</v>
      </c>
      <c r="F46" s="130">
        <v>89.08</v>
      </c>
      <c r="G46" s="130">
        <v>90.65</v>
      </c>
      <c r="H46" s="130">
        <v>90.8</v>
      </c>
      <c r="I46" s="92">
        <f t="shared" si="5"/>
        <v>90.176666666666677</v>
      </c>
      <c r="J46" s="126">
        <f t="shared" si="1"/>
        <v>60.349999999999994</v>
      </c>
      <c r="K46" s="129">
        <f t="shared" si="6"/>
        <v>1107.902790990991</v>
      </c>
      <c r="L46" s="92">
        <f t="shared" si="3"/>
        <v>0.1215413959498958</v>
      </c>
    </row>
    <row r="47" spans="1:17">
      <c r="A47" s="15">
        <f>'Exptl Setup'!A90</f>
        <v>83</v>
      </c>
      <c r="B47" s="15" t="str">
        <f>'Exptl Setup'!C90</f>
        <v>e</v>
      </c>
      <c r="C47" s="15">
        <f>'Exptl Setup'!D90</f>
        <v>24</v>
      </c>
      <c r="D47" s="15" t="str">
        <f>'Exptl Setup'!E90</f>
        <v>-</v>
      </c>
      <c r="E47" s="22">
        <f>'Exptl Setup'!K90</f>
        <v>6.0001828940805995</v>
      </c>
      <c r="F47" s="130">
        <v>98.98</v>
      </c>
      <c r="G47" s="130">
        <v>101.6</v>
      </c>
      <c r="H47" s="130">
        <v>101.7</v>
      </c>
      <c r="I47" s="92">
        <f t="shared" si="5"/>
        <v>100.75999999999999</v>
      </c>
      <c r="J47" s="126">
        <f t="shared" si="1"/>
        <v>60.349999999999994</v>
      </c>
      <c r="K47" s="129">
        <f t="shared" si="6"/>
        <v>1291.5753821895298</v>
      </c>
      <c r="L47" s="92">
        <f t="shared" si="3"/>
        <v>0.14169101856438243</v>
      </c>
    </row>
    <row r="48" spans="1:17">
      <c r="A48" s="15">
        <f>'Exptl Setup'!A91</f>
        <v>84</v>
      </c>
      <c r="B48" s="15" t="str">
        <f>'Exptl Setup'!C91</f>
        <v>f</v>
      </c>
      <c r="C48" s="15">
        <f>'Exptl Setup'!D91</f>
        <v>24</v>
      </c>
      <c r="D48" s="15" t="str">
        <f>'Exptl Setup'!E91</f>
        <v>-</v>
      </c>
      <c r="E48" s="22">
        <f>'Exptl Setup'!K91</f>
        <v>5.9986830358393597</v>
      </c>
      <c r="F48" s="130">
        <v>76.75</v>
      </c>
      <c r="G48" s="130">
        <v>77</v>
      </c>
      <c r="H48" s="130">
        <v>77.11</v>
      </c>
      <c r="I48" s="92">
        <f t="shared" si="5"/>
        <v>76.953333333333333</v>
      </c>
      <c r="J48" s="126">
        <f t="shared" si="1"/>
        <v>60.349999999999994</v>
      </c>
      <c r="K48" s="129">
        <f t="shared" si="6"/>
        <v>878.41328885410746</v>
      </c>
      <c r="L48" s="92">
        <f t="shared" si="3"/>
        <v>9.6365473772992233E-2</v>
      </c>
    </row>
    <row r="49" spans="1:17">
      <c r="A49" s="15">
        <f>'Exptl Setup'!A95</f>
        <v>88</v>
      </c>
      <c r="B49" s="15" t="str">
        <f>'Exptl Setup'!C95</f>
        <v>d</v>
      </c>
      <c r="C49" s="15">
        <f>'Exptl Setup'!D95</f>
        <v>24</v>
      </c>
      <c r="D49" s="15" t="str">
        <f>'Exptl Setup'!E95</f>
        <v>-</v>
      </c>
      <c r="E49" s="22">
        <f>'Exptl Setup'!K95</f>
        <v>15.993989347079705</v>
      </c>
      <c r="F49" s="130">
        <v>228.9</v>
      </c>
      <c r="G49" s="130">
        <v>236.5</v>
      </c>
      <c r="H49" s="130">
        <v>236.5</v>
      </c>
      <c r="I49" s="92">
        <f t="shared" si="5"/>
        <v>233.96666666666667</v>
      </c>
      <c r="J49" s="126">
        <f t="shared" si="1"/>
        <v>60.349999999999994</v>
      </c>
      <c r="K49" s="129">
        <f t="shared" si="6"/>
        <v>3603.3624969851267</v>
      </c>
      <c r="L49" s="92">
        <f t="shared" si="3"/>
        <v>0.39530337098016732</v>
      </c>
    </row>
    <row r="50" spans="1:17">
      <c r="A50" s="15">
        <f>'Exptl Setup'!A96</f>
        <v>89</v>
      </c>
      <c r="B50" s="15" t="str">
        <f>'Exptl Setup'!C96</f>
        <v>e</v>
      </c>
      <c r="C50" s="15">
        <f>'Exptl Setup'!D96</f>
        <v>24</v>
      </c>
      <c r="D50" s="15" t="str">
        <f>'Exptl Setup'!E96</f>
        <v>-</v>
      </c>
      <c r="E50" s="22">
        <f>'Exptl Setup'!K96</f>
        <v>15.997487813595217</v>
      </c>
      <c r="F50" s="130">
        <v>242.2</v>
      </c>
      <c r="G50" s="130">
        <v>248.8</v>
      </c>
      <c r="H50" s="130">
        <v>250.2</v>
      </c>
      <c r="I50" s="92">
        <f t="shared" si="5"/>
        <v>247.06666666666669</v>
      </c>
      <c r="J50" s="126">
        <f t="shared" si="1"/>
        <v>60.349999999999994</v>
      </c>
      <c r="K50" s="129">
        <f t="shared" si="6"/>
        <v>3830.7115626261534</v>
      </c>
      <c r="L50" s="92">
        <f t="shared" si="3"/>
        <v>0.42024447865731146</v>
      </c>
    </row>
    <row r="51" spans="1:17">
      <c r="A51" s="15">
        <f>'Exptl Setup'!A97</f>
        <v>90</v>
      </c>
      <c r="B51" s="15" t="str">
        <f>'Exptl Setup'!C97</f>
        <v>f</v>
      </c>
      <c r="C51" s="15">
        <f>'Exptl Setup'!D97</f>
        <v>24</v>
      </c>
      <c r="D51" s="15" t="str">
        <f>'Exptl Setup'!E97</f>
        <v>-</v>
      </c>
      <c r="E51" s="22">
        <f>'Exptl Setup'!K97</f>
        <v>16.000987810929029</v>
      </c>
      <c r="F51" s="130">
        <v>225.8</v>
      </c>
      <c r="G51" s="130">
        <v>230.7</v>
      </c>
      <c r="H51" s="130">
        <v>229.1</v>
      </c>
      <c r="I51" s="92">
        <f t="shared" si="5"/>
        <v>228.53333333333333</v>
      </c>
      <c r="J51" s="126">
        <f t="shared" si="1"/>
        <v>60.349999999999994</v>
      </c>
      <c r="K51" s="129">
        <f t="shared" si="6"/>
        <v>3509.0675918973729</v>
      </c>
      <c r="L51" s="92">
        <f t="shared" si="3"/>
        <v>0.3849588403150922</v>
      </c>
    </row>
    <row r="52" spans="1:17">
      <c r="A52" s="15">
        <f>'Exptl Setup'!A101</f>
        <v>94</v>
      </c>
      <c r="B52" s="15" t="str">
        <f>'Exptl Setup'!C101</f>
        <v>d</v>
      </c>
      <c r="C52" s="15">
        <f>'Exptl Setup'!D101</f>
        <v>24</v>
      </c>
      <c r="D52" s="15" t="str">
        <f>'Exptl Setup'!E101</f>
        <v>-</v>
      </c>
      <c r="E52" s="22">
        <f>'Exptl Setup'!K101</f>
        <v>19.992486683849631</v>
      </c>
      <c r="F52" s="130">
        <v>146.69999999999999</v>
      </c>
      <c r="G52" s="130">
        <v>151.9</v>
      </c>
      <c r="H52" s="130">
        <v>152.69999999999999</v>
      </c>
      <c r="I52" s="92">
        <f t="shared" si="5"/>
        <v>150.43333333333334</v>
      </c>
      <c r="J52" s="126">
        <f t="shared" si="1"/>
        <v>60.349999999999994</v>
      </c>
      <c r="K52" s="129">
        <f t="shared" si="6"/>
        <v>2153.6506433046893</v>
      </c>
      <c r="L52" s="92">
        <f t="shared" si="3"/>
        <v>0.23626414492692754</v>
      </c>
    </row>
    <row r="53" spans="1:17">
      <c r="A53" s="15">
        <f>'Exptl Setup'!A102</f>
        <v>95</v>
      </c>
      <c r="B53" s="15" t="str">
        <f>'Exptl Setup'!C102</f>
        <v>e</v>
      </c>
      <c r="C53" s="15">
        <f>'Exptl Setup'!D102</f>
        <v>24</v>
      </c>
      <c r="D53" s="15" t="str">
        <f>'Exptl Setup'!E102</f>
        <v>-</v>
      </c>
      <c r="E53" s="22">
        <f>'Exptl Setup'!K102</f>
        <v>19.997484649334176</v>
      </c>
      <c r="F53" s="130">
        <v>132.1</v>
      </c>
      <c r="G53" s="130">
        <v>136.69999999999999</v>
      </c>
      <c r="H53" s="130">
        <v>136.9</v>
      </c>
      <c r="I53" s="92">
        <f t="shared" si="5"/>
        <v>135.23333333333332</v>
      </c>
      <c r="J53" s="126">
        <f t="shared" si="1"/>
        <v>60.349999999999994</v>
      </c>
      <c r="K53" s="129">
        <f t="shared" si="6"/>
        <v>1889.8563075990703</v>
      </c>
      <c r="L53" s="92">
        <f t="shared" si="3"/>
        <v>0.20732484441604263</v>
      </c>
    </row>
    <row r="54" spans="1:17" ht="13.5" thickBot="1">
      <c r="A54" s="98">
        <f>'Exptl Setup'!A103</f>
        <v>96</v>
      </c>
      <c r="B54" s="98" t="str">
        <f>'Exptl Setup'!C103</f>
        <v>f</v>
      </c>
      <c r="C54" s="98">
        <f>'Exptl Setup'!D103</f>
        <v>24</v>
      </c>
      <c r="D54" s="98" t="str">
        <f>'Exptl Setup'!E103</f>
        <v>-</v>
      </c>
      <c r="E54" s="99">
        <f>'Exptl Setup'!K103</f>
        <v>20.001234763661284</v>
      </c>
      <c r="F54" s="131">
        <v>112.6</v>
      </c>
      <c r="G54" s="131">
        <v>133.19999999999999</v>
      </c>
      <c r="H54" s="131">
        <v>113.1</v>
      </c>
      <c r="I54" s="100">
        <f t="shared" si="5"/>
        <v>119.63333333333333</v>
      </c>
      <c r="J54" s="131">
        <f t="shared" si="1"/>
        <v>60.349999999999994</v>
      </c>
      <c r="K54" s="127">
        <f t="shared" si="6"/>
        <v>1619.1200156906727</v>
      </c>
      <c r="L54" s="100">
        <f t="shared" si="3"/>
        <v>0.17762398336539773</v>
      </c>
    </row>
    <row r="55" spans="1:17">
      <c r="A55" s="14">
        <f>'Exptl Setup'!A107</f>
        <v>100</v>
      </c>
      <c r="B55" s="14" t="str">
        <f>'Exptl Setup'!C107</f>
        <v>d</v>
      </c>
      <c r="C55" s="14">
        <f>'Exptl Setup'!D107</f>
        <v>32</v>
      </c>
      <c r="D55" s="14" t="str">
        <f>'Exptl Setup'!E107</f>
        <v>+</v>
      </c>
      <c r="E55" s="26">
        <f>'Exptl Setup'!K107</f>
        <v>0</v>
      </c>
      <c r="F55" s="132">
        <v>66.319999999999993</v>
      </c>
      <c r="G55" s="132">
        <v>66.37</v>
      </c>
      <c r="H55" s="132">
        <v>66.36</v>
      </c>
      <c r="I55" s="92">
        <f t="shared" ref="I55" si="8">AVERAGE(F55:H55)</f>
        <v>66.350000000000009</v>
      </c>
      <c r="J55" s="126">
        <f t="shared" si="1"/>
        <v>60.349999999999994</v>
      </c>
      <c r="K55" s="129">
        <f>((I55-$Q$32)*$Q$62)+$Q$61</f>
        <v>689.71820012878743</v>
      </c>
      <c r="L55" s="92">
        <f t="shared" ref="L55" si="9">((K55/1000000)*J55)*((101.3*273)/(101.3*(273+22)))*(44/22.4)</f>
        <v>7.5664862962136981E-2</v>
      </c>
      <c r="M55" s="158" t="s">
        <v>108</v>
      </c>
      <c r="N55" s="4" t="s">
        <v>101</v>
      </c>
      <c r="O55" s="40" t="s">
        <v>102</v>
      </c>
      <c r="P55" s="3" t="s">
        <v>103</v>
      </c>
      <c r="Q55" s="3" t="s">
        <v>104</v>
      </c>
    </row>
    <row r="56" spans="1:17">
      <c r="A56" s="15">
        <f>'Exptl Setup'!A108</f>
        <v>101</v>
      </c>
      <c r="B56" s="15" t="str">
        <f>'Exptl Setup'!C108</f>
        <v>e</v>
      </c>
      <c r="C56" s="15">
        <f>'Exptl Setup'!D108</f>
        <v>32</v>
      </c>
      <c r="D56" s="15" t="str">
        <f>'Exptl Setup'!E108</f>
        <v>+</v>
      </c>
      <c r="E56" s="22">
        <f>'Exptl Setup'!K108</f>
        <v>0</v>
      </c>
      <c r="F56" s="130">
        <v>66.260000000000005</v>
      </c>
      <c r="G56" s="130">
        <v>66.31</v>
      </c>
      <c r="H56" s="130">
        <v>66.39</v>
      </c>
      <c r="I56" s="92">
        <f t="shared" ref="I56:I78" si="10">AVERAGE(F56:H56)</f>
        <v>66.319999999999993</v>
      </c>
      <c r="J56" s="126">
        <f t="shared" si="1"/>
        <v>60.349999999999994</v>
      </c>
      <c r="K56" s="129">
        <f t="shared" ref="K56:K78" si="11">((I56-$Q$32)*$Q$62)+$Q$61</f>
        <v>689.19724150366665</v>
      </c>
      <c r="L56" s="92">
        <f t="shared" ref="L56:L78" si="12">((K56/1000000)*J56)*((101.3*273)/(101.3*(273+22)))*(44/22.4)</f>
        <v>7.5607711703882002E-2</v>
      </c>
      <c r="M56" s="93" t="s">
        <v>109</v>
      </c>
      <c r="N56" s="4">
        <v>25.38</v>
      </c>
      <c r="O56" s="40">
        <v>25.22</v>
      </c>
      <c r="P56" s="3">
        <v>25.14</v>
      </c>
      <c r="Q56" s="75">
        <f>AVERAGE(N56:P56)</f>
        <v>25.246666666666666</v>
      </c>
    </row>
    <row r="57" spans="1:17">
      <c r="A57" s="15">
        <f>'Exptl Setup'!A109</f>
        <v>102</v>
      </c>
      <c r="B57" s="15" t="str">
        <f>'Exptl Setup'!C109</f>
        <v>f</v>
      </c>
      <c r="C57" s="15">
        <f>'Exptl Setup'!D109</f>
        <v>32</v>
      </c>
      <c r="D57" s="15" t="str">
        <f>'Exptl Setup'!E109</f>
        <v>+</v>
      </c>
      <c r="E57" s="22">
        <f>'Exptl Setup'!K109</f>
        <v>0</v>
      </c>
      <c r="F57" s="130">
        <v>58.92</v>
      </c>
      <c r="G57" s="130">
        <v>59.56</v>
      </c>
      <c r="H57" s="130">
        <v>59.63</v>
      </c>
      <c r="I57" s="92">
        <f t="shared" si="10"/>
        <v>59.370000000000005</v>
      </c>
      <c r="J57" s="126">
        <f t="shared" si="1"/>
        <v>60.349999999999994</v>
      </c>
      <c r="K57" s="129">
        <f t="shared" si="11"/>
        <v>568.50849335073474</v>
      </c>
      <c r="L57" s="92">
        <f t="shared" si="12"/>
        <v>6.2367670208154764E-2</v>
      </c>
      <c r="M57" s="29">
        <v>357</v>
      </c>
      <c r="N57" s="4">
        <v>21.6</v>
      </c>
      <c r="O57" s="40">
        <v>21.56</v>
      </c>
      <c r="P57" s="3">
        <v>21.64</v>
      </c>
      <c r="Q57" s="75">
        <f>AVERAGE(N57:P57)</f>
        <v>21.599999999999998</v>
      </c>
    </row>
    <row r="58" spans="1:17">
      <c r="A58" s="15">
        <f>'Exptl Setup'!A113</f>
        <v>106</v>
      </c>
      <c r="B58" s="15" t="str">
        <f>'Exptl Setup'!C113</f>
        <v>d</v>
      </c>
      <c r="C58" s="15">
        <f>'Exptl Setup'!D113</f>
        <v>32</v>
      </c>
      <c r="D58" s="15" t="str">
        <f>'Exptl Setup'!E113</f>
        <v>+</v>
      </c>
      <c r="E58" s="22">
        <f>'Exptl Setup'!K113</f>
        <v>5.9990579300982079</v>
      </c>
      <c r="F58" s="130">
        <v>95.91</v>
      </c>
      <c r="G58" s="130">
        <v>97.05</v>
      </c>
      <c r="H58" s="130">
        <v>96.54</v>
      </c>
      <c r="I58" s="92">
        <f t="shared" si="10"/>
        <v>96.5</v>
      </c>
      <c r="J58" s="126">
        <f t="shared" si="1"/>
        <v>60.349999999999994</v>
      </c>
      <c r="K58" s="129">
        <f t="shared" si="11"/>
        <v>1213.2816183749603</v>
      </c>
      <c r="L58" s="92">
        <f t="shared" si="12"/>
        <v>0.13310187750834948</v>
      </c>
      <c r="M58" s="94">
        <v>10000</v>
      </c>
      <c r="N58" s="4">
        <v>629.1</v>
      </c>
      <c r="O58" s="40">
        <v>630.4</v>
      </c>
      <c r="P58" s="3">
        <v>629.1</v>
      </c>
      <c r="Q58" s="75">
        <f t="shared" ref="Q58:Q59" si="13">AVERAGE(N58:P58)</f>
        <v>629.5333333333333</v>
      </c>
    </row>
    <row r="59" spans="1:17">
      <c r="A59" s="15">
        <f>'Exptl Setup'!A114</f>
        <v>107</v>
      </c>
      <c r="B59" s="15" t="str">
        <f>'Exptl Setup'!C114</f>
        <v>e</v>
      </c>
      <c r="C59" s="15">
        <f>'Exptl Setup'!D114</f>
        <v>32</v>
      </c>
      <c r="D59" s="15" t="str">
        <f>'Exptl Setup'!E114</f>
        <v>+</v>
      </c>
      <c r="E59" s="22">
        <f>'Exptl Setup'!K114</f>
        <v>5.9996203593550685</v>
      </c>
      <c r="F59" s="130">
        <v>98.7</v>
      </c>
      <c r="G59" s="130">
        <v>99.77</v>
      </c>
      <c r="H59" s="130">
        <v>99.56</v>
      </c>
      <c r="I59" s="92">
        <f t="shared" si="10"/>
        <v>99.34333333333332</v>
      </c>
      <c r="J59" s="126">
        <f t="shared" si="1"/>
        <v>60.349999999999994</v>
      </c>
      <c r="K59" s="129">
        <f t="shared" si="11"/>
        <v>1262.6569191780541</v>
      </c>
      <c r="L59" s="92">
        <f t="shared" si="12"/>
        <v>0.13851854676295633</v>
      </c>
      <c r="M59" s="95">
        <v>50000</v>
      </c>
      <c r="N59" s="4">
        <v>2893</v>
      </c>
      <c r="O59" s="4">
        <v>2899</v>
      </c>
      <c r="P59" s="3">
        <v>2900</v>
      </c>
      <c r="Q59" s="75">
        <f t="shared" si="13"/>
        <v>2897.3333333333335</v>
      </c>
    </row>
    <row r="60" spans="1:17">
      <c r="A60" s="15">
        <f>'Exptl Setup'!A115</f>
        <v>108</v>
      </c>
      <c r="B60" s="15" t="str">
        <f>'Exptl Setup'!C115</f>
        <v>f</v>
      </c>
      <c r="C60" s="15">
        <f>'Exptl Setup'!D115</f>
        <v>32</v>
      </c>
      <c r="D60" s="15" t="str">
        <f>'Exptl Setup'!E115</f>
        <v>+</v>
      </c>
      <c r="E60" s="22">
        <f>'Exptl Setup'!K115</f>
        <v>5.9996203593550685</v>
      </c>
      <c r="F60" s="130">
        <v>80.11</v>
      </c>
      <c r="G60" s="130">
        <v>80.67</v>
      </c>
      <c r="H60" s="130">
        <v>80.95</v>
      </c>
      <c r="I60" s="92">
        <f t="shared" si="10"/>
        <v>80.576666666666668</v>
      </c>
      <c r="J60" s="126">
        <f t="shared" si="1"/>
        <v>60.349999999999994</v>
      </c>
      <c r="K60" s="129">
        <f t="shared" si="11"/>
        <v>936.7683570192977</v>
      </c>
      <c r="L60" s="92">
        <f t="shared" si="12"/>
        <v>0.1027672596545897</v>
      </c>
    </row>
    <row r="61" spans="1:17">
      <c r="A61" s="15">
        <f>'Exptl Setup'!A119</f>
        <v>112</v>
      </c>
      <c r="B61" s="15" t="str">
        <f>'Exptl Setup'!C119</f>
        <v>d</v>
      </c>
      <c r="C61" s="15">
        <f>'Exptl Setup'!D119</f>
        <v>32</v>
      </c>
      <c r="D61" s="15" t="str">
        <f>'Exptl Setup'!E119</f>
        <v>+</v>
      </c>
      <c r="E61" s="22">
        <f>'Exptl Setup'!K119</f>
        <v>16.000487717548268</v>
      </c>
      <c r="F61" s="130">
        <v>195.8</v>
      </c>
      <c r="G61" s="130">
        <v>200.9</v>
      </c>
      <c r="H61" s="130">
        <v>200.3</v>
      </c>
      <c r="I61" s="92">
        <f t="shared" si="10"/>
        <v>199</v>
      </c>
      <c r="J61" s="126">
        <f t="shared" si="1"/>
        <v>60.349999999999994</v>
      </c>
      <c r="K61" s="129">
        <f t="shared" si="11"/>
        <v>2993.2235875369074</v>
      </c>
      <c r="L61" s="92">
        <f t="shared" si="12"/>
        <v>0.32836867654605367</v>
      </c>
      <c r="P61" s="96" t="s">
        <v>110</v>
      </c>
      <c r="Q61" s="40">
        <f>INTERCEPT(M57:M58,Q57:Q58)</f>
        <v>14.382169097488259</v>
      </c>
    </row>
    <row r="62" spans="1:17">
      <c r="A62" s="15">
        <f>'Exptl Setup'!A120</f>
        <v>113</v>
      </c>
      <c r="B62" s="15" t="str">
        <f>'Exptl Setup'!C120</f>
        <v>e</v>
      </c>
      <c r="C62" s="15">
        <f>'Exptl Setup'!D120</f>
        <v>32</v>
      </c>
      <c r="D62" s="15" t="str">
        <f>'Exptl Setup'!E120</f>
        <v>+</v>
      </c>
      <c r="E62" s="22">
        <f>'Exptl Setup'!K120</f>
        <v>15.994988752793898</v>
      </c>
      <c r="F62" s="130">
        <v>242.6</v>
      </c>
      <c r="G62" s="130">
        <v>243.2</v>
      </c>
      <c r="H62" s="130">
        <v>243.1</v>
      </c>
      <c r="I62" s="92">
        <f t="shared" si="10"/>
        <v>242.96666666666667</v>
      </c>
      <c r="J62" s="126">
        <f t="shared" si="1"/>
        <v>60.349999999999994</v>
      </c>
      <c r="K62" s="129">
        <f t="shared" si="11"/>
        <v>3756.7173947969432</v>
      </c>
      <c r="L62" s="92">
        <f t="shared" si="12"/>
        <v>0.41212702058856809</v>
      </c>
      <c r="P62" s="97" t="s">
        <v>111</v>
      </c>
      <c r="Q62" s="5">
        <f>SLOPE(M57:M59,Q57:Q59)</f>
        <v>17.365287504019001</v>
      </c>
    </row>
    <row r="63" spans="1:17">
      <c r="A63" s="15">
        <f>'Exptl Setup'!A121</f>
        <v>114</v>
      </c>
      <c r="B63" s="15" t="str">
        <f>'Exptl Setup'!C121</f>
        <v>f</v>
      </c>
      <c r="C63" s="15">
        <f>'Exptl Setup'!D121</f>
        <v>32</v>
      </c>
      <c r="D63" s="15" t="str">
        <f>'Exptl Setup'!E121</f>
        <v>+</v>
      </c>
      <c r="E63" s="22">
        <f>'Exptl Setup'!K121</f>
        <v>16.002488278653235</v>
      </c>
      <c r="F63" s="130">
        <v>221.3</v>
      </c>
      <c r="G63" s="130">
        <v>221.9</v>
      </c>
      <c r="H63" s="130">
        <v>222.5</v>
      </c>
      <c r="I63" s="92">
        <f t="shared" si="10"/>
        <v>221.9</v>
      </c>
      <c r="J63" s="126">
        <f t="shared" si="1"/>
        <v>60.349999999999994</v>
      </c>
      <c r="K63" s="129">
        <f t="shared" si="11"/>
        <v>3390.8886713789429</v>
      </c>
      <c r="L63" s="92">
        <f t="shared" si="12"/>
        <v>0.37199413701398953</v>
      </c>
    </row>
    <row r="64" spans="1:17">
      <c r="A64" s="15">
        <f>'Exptl Setup'!A125</f>
        <v>118</v>
      </c>
      <c r="B64" s="15" t="str">
        <f>'Exptl Setup'!C125</f>
        <v>d</v>
      </c>
      <c r="C64" s="15">
        <f>'Exptl Setup'!D125</f>
        <v>32</v>
      </c>
      <c r="D64" s="15" t="str">
        <f>'Exptl Setup'!E125</f>
        <v>+</v>
      </c>
      <c r="E64" s="22">
        <f>'Exptl Setup'!K125</f>
        <v>20.001234763661284</v>
      </c>
      <c r="F64" s="130">
        <v>100.3</v>
      </c>
      <c r="G64" s="130">
        <v>101.3</v>
      </c>
      <c r="H64" s="130">
        <v>100.9</v>
      </c>
      <c r="I64" s="92">
        <f t="shared" si="10"/>
        <v>100.83333333333333</v>
      </c>
      <c r="J64" s="126">
        <f t="shared" si="1"/>
        <v>60.349999999999994</v>
      </c>
      <c r="K64" s="129">
        <f t="shared" si="11"/>
        <v>1288.5311975590425</v>
      </c>
      <c r="L64" s="92">
        <f t="shared" si="12"/>
        <v>0.14135705925628492</v>
      </c>
    </row>
    <row r="65" spans="1:17">
      <c r="A65" s="15">
        <f>'Exptl Setup'!A126</f>
        <v>119</v>
      </c>
      <c r="B65" s="15" t="str">
        <f>'Exptl Setup'!C126</f>
        <v>e</v>
      </c>
      <c r="C65" s="15">
        <f>'Exptl Setup'!D126</f>
        <v>32</v>
      </c>
      <c r="D65" s="15" t="str">
        <f>'Exptl Setup'!E126</f>
        <v>+</v>
      </c>
      <c r="E65" s="22">
        <f>'Exptl Setup'!K126</f>
        <v>19.993735940992373</v>
      </c>
      <c r="F65" s="130">
        <v>88.18</v>
      </c>
      <c r="G65" s="130">
        <v>88.27</v>
      </c>
      <c r="H65" s="130">
        <v>88.48</v>
      </c>
      <c r="I65" s="92">
        <f t="shared" si="10"/>
        <v>88.31</v>
      </c>
      <c r="J65" s="126">
        <f t="shared" si="1"/>
        <v>60.349999999999994</v>
      </c>
      <c r="K65" s="129">
        <f t="shared" si="11"/>
        <v>1071.0599137170445</v>
      </c>
      <c r="L65" s="92">
        <f t="shared" si="12"/>
        <v>0.11749958400475144</v>
      </c>
    </row>
    <row r="66" spans="1:17">
      <c r="A66" s="15">
        <f>'Exptl Setup'!A127</f>
        <v>120</v>
      </c>
      <c r="B66" s="15" t="str">
        <f>'Exptl Setup'!C127</f>
        <v>f</v>
      </c>
      <c r="C66" s="15">
        <f>'Exptl Setup'!D127</f>
        <v>32</v>
      </c>
      <c r="D66" s="15" t="str">
        <f>'Exptl Setup'!E127</f>
        <v>+</v>
      </c>
      <c r="E66" s="22">
        <f>'Exptl Setup'!K127</f>
        <v>20.003735621372975</v>
      </c>
      <c r="F66" s="130">
        <v>87.4</v>
      </c>
      <c r="G66" s="130">
        <v>87.87</v>
      </c>
      <c r="H66" s="130">
        <v>87.62</v>
      </c>
      <c r="I66" s="92">
        <f t="shared" si="10"/>
        <v>87.63</v>
      </c>
      <c r="J66" s="126">
        <f t="shared" si="1"/>
        <v>60.349999999999994</v>
      </c>
      <c r="K66" s="129">
        <f t="shared" si="11"/>
        <v>1059.2515182143115</v>
      </c>
      <c r="L66" s="92">
        <f t="shared" si="12"/>
        <v>0.11620415548430617</v>
      </c>
    </row>
    <row r="67" spans="1:17">
      <c r="A67" s="15">
        <f>'Exptl Setup'!A131</f>
        <v>124</v>
      </c>
      <c r="B67" s="15" t="str">
        <f>'Exptl Setup'!C131</f>
        <v>d</v>
      </c>
      <c r="C67" s="15">
        <f>'Exptl Setup'!D131</f>
        <v>32</v>
      </c>
      <c r="D67" s="15" t="str">
        <f>'Exptl Setup'!E131</f>
        <v>-</v>
      </c>
      <c r="E67" s="22">
        <f>'Exptl Setup'!K131</f>
        <v>0</v>
      </c>
      <c r="F67" s="130">
        <v>61.67</v>
      </c>
      <c r="G67" s="130">
        <v>61.67</v>
      </c>
      <c r="H67" s="130">
        <v>61.68</v>
      </c>
      <c r="I67" s="92">
        <f t="shared" si="10"/>
        <v>61.673333333333339</v>
      </c>
      <c r="J67" s="126">
        <f t="shared" si="1"/>
        <v>60.349999999999994</v>
      </c>
      <c r="K67" s="129">
        <f t="shared" si="11"/>
        <v>608.50653890165847</v>
      </c>
      <c r="L67" s="92">
        <f t="shared" si="12"/>
        <v>6.6755616814172761E-2</v>
      </c>
    </row>
    <row r="68" spans="1:17">
      <c r="A68" s="15">
        <f>'Exptl Setup'!A132</f>
        <v>125</v>
      </c>
      <c r="B68" s="15" t="str">
        <f>'Exptl Setup'!C132</f>
        <v>e</v>
      </c>
      <c r="C68" s="15">
        <f>'Exptl Setup'!D132</f>
        <v>32</v>
      </c>
      <c r="D68" s="15" t="str">
        <f>'Exptl Setup'!E132</f>
        <v>-</v>
      </c>
      <c r="E68" s="22">
        <f>'Exptl Setup'!K132</f>
        <v>0</v>
      </c>
      <c r="F68" s="130">
        <v>66.38</v>
      </c>
      <c r="G68" s="130">
        <v>67</v>
      </c>
      <c r="H68" s="130">
        <v>66.569999999999993</v>
      </c>
      <c r="I68" s="92">
        <f t="shared" si="10"/>
        <v>66.649999999999991</v>
      </c>
      <c r="J68" s="126">
        <f t="shared" si="1"/>
        <v>60.349999999999994</v>
      </c>
      <c r="K68" s="129">
        <f t="shared" si="11"/>
        <v>694.92778637999288</v>
      </c>
      <c r="L68" s="92">
        <f t="shared" si="12"/>
        <v>7.6236375544686319E-2</v>
      </c>
    </row>
    <row r="69" spans="1:17">
      <c r="A69" s="15">
        <f>'Exptl Setup'!A133</f>
        <v>126</v>
      </c>
      <c r="B69" s="15" t="str">
        <f>'Exptl Setup'!C133</f>
        <v>f</v>
      </c>
      <c r="C69" s="15">
        <f>'Exptl Setup'!D133</f>
        <v>32</v>
      </c>
      <c r="D69" s="15" t="str">
        <f>'Exptl Setup'!E133</f>
        <v>-</v>
      </c>
      <c r="E69" s="22">
        <f>'Exptl Setup'!K133</f>
        <v>0</v>
      </c>
      <c r="F69" s="130">
        <v>64.069999999999993</v>
      </c>
      <c r="G69" s="130">
        <v>64.64</v>
      </c>
      <c r="H69" s="130">
        <v>64.94</v>
      </c>
      <c r="I69" s="92">
        <f t="shared" si="10"/>
        <v>64.55</v>
      </c>
      <c r="J69" s="126">
        <f t="shared" si="1"/>
        <v>60.349999999999994</v>
      </c>
      <c r="K69" s="129">
        <f t="shared" si="11"/>
        <v>658.46068262155302</v>
      </c>
      <c r="L69" s="92">
        <f t="shared" si="12"/>
        <v>7.2235787466840687E-2</v>
      </c>
    </row>
    <row r="70" spans="1:17">
      <c r="A70" s="15">
        <f>'Exptl Setup'!A137</f>
        <v>130</v>
      </c>
      <c r="B70" s="15" t="str">
        <f>'Exptl Setup'!C137</f>
        <v>d</v>
      </c>
      <c r="C70" s="15">
        <f>'Exptl Setup'!D137</f>
        <v>32</v>
      </c>
      <c r="D70" s="15" t="str">
        <f>'Exptl Setup'!E137</f>
        <v>-</v>
      </c>
      <c r="E70" s="22">
        <f>'Exptl Setup'!K137</f>
        <v>5.9986830358393597</v>
      </c>
      <c r="F70" s="130">
        <v>98.83</v>
      </c>
      <c r="G70" s="130">
        <v>100.2</v>
      </c>
      <c r="H70" s="130">
        <v>999.8</v>
      </c>
      <c r="I70" s="92">
        <f t="shared" si="10"/>
        <v>399.60999999999996</v>
      </c>
      <c r="J70" s="126">
        <f t="shared" si="1"/>
        <v>60.349999999999994</v>
      </c>
      <c r="K70" s="129">
        <f t="shared" si="11"/>
        <v>6476.8739137181592</v>
      </c>
      <c r="L70" s="92">
        <f t="shared" si="12"/>
        <v>0.71053914049682287</v>
      </c>
    </row>
    <row r="71" spans="1:17">
      <c r="A71" s="15">
        <f>'Exptl Setup'!A138</f>
        <v>131</v>
      </c>
      <c r="B71" s="15" t="str">
        <f>'Exptl Setup'!C138</f>
        <v>e</v>
      </c>
      <c r="C71" s="15">
        <f>'Exptl Setup'!D138</f>
        <v>32</v>
      </c>
      <c r="D71" s="15" t="str">
        <f>'Exptl Setup'!E138</f>
        <v>-</v>
      </c>
      <c r="E71" s="22">
        <f>'Exptl Setup'!K138</f>
        <v>5.9996203593550685</v>
      </c>
      <c r="F71" s="130">
        <v>75.930000000000007</v>
      </c>
      <c r="G71" s="130">
        <v>76.45</v>
      </c>
      <c r="H71" s="130">
        <v>76.44</v>
      </c>
      <c r="I71" s="92">
        <f t="shared" si="10"/>
        <v>76.273333333333326</v>
      </c>
      <c r="J71" s="126">
        <f t="shared" si="1"/>
        <v>60.349999999999994</v>
      </c>
      <c r="K71" s="129">
        <f t="shared" si="11"/>
        <v>862.0397364603358</v>
      </c>
      <c r="L71" s="92">
        <f t="shared" si="12"/>
        <v>9.456922916490916E-2</v>
      </c>
    </row>
    <row r="72" spans="1:17">
      <c r="A72" s="15">
        <f>'Exptl Setup'!A139</f>
        <v>132</v>
      </c>
      <c r="B72" s="15" t="str">
        <f>'Exptl Setup'!C139</f>
        <v>f</v>
      </c>
      <c r="C72" s="15">
        <f>'Exptl Setup'!D139</f>
        <v>32</v>
      </c>
      <c r="D72" s="15" t="str">
        <f>'Exptl Setup'!E139</f>
        <v>-</v>
      </c>
      <c r="E72" s="22">
        <f>'Exptl Setup'!K139</f>
        <v>6.0003704290983864</v>
      </c>
      <c r="F72" s="130">
        <v>97.75</v>
      </c>
      <c r="G72" s="130">
        <v>97.33</v>
      </c>
      <c r="H72" s="130">
        <v>97.44</v>
      </c>
      <c r="I72" s="92">
        <f t="shared" si="10"/>
        <v>97.506666666666661</v>
      </c>
      <c r="J72" s="126">
        <f t="shared" ref="J72:J78" si="14">$A$3-$A$2-$A$1</f>
        <v>60.349999999999994</v>
      </c>
      <c r="K72" s="129">
        <f t="shared" si="11"/>
        <v>1230.7626744623392</v>
      </c>
      <c r="L72" s="92">
        <f t="shared" si="12"/>
        <v>0.1350196197297929</v>
      </c>
    </row>
    <row r="73" spans="1:17">
      <c r="A73" s="15">
        <f>'Exptl Setup'!A143</f>
        <v>136</v>
      </c>
      <c r="B73" s="15" t="str">
        <f>'Exptl Setup'!C143</f>
        <v>d</v>
      </c>
      <c r="C73" s="15">
        <f>'Exptl Setup'!D143</f>
        <v>32</v>
      </c>
      <c r="D73" s="15" t="str">
        <f>'Exptl Setup'!E143</f>
        <v>-</v>
      </c>
      <c r="E73" s="22">
        <f>'Exptl Setup'!K143</f>
        <v>15.999487624560107</v>
      </c>
      <c r="F73" s="130">
        <v>253.9</v>
      </c>
      <c r="G73" s="130">
        <v>258</v>
      </c>
      <c r="H73" s="130">
        <v>260.2</v>
      </c>
      <c r="I73" s="92">
        <f t="shared" si="10"/>
        <v>257.36666666666662</v>
      </c>
      <c r="J73" s="126">
        <f t="shared" si="14"/>
        <v>60.349999999999994</v>
      </c>
      <c r="K73" s="129">
        <f t="shared" si="11"/>
        <v>4006.7775348548157</v>
      </c>
      <c r="L73" s="92">
        <f t="shared" si="12"/>
        <v>0.43955962455093806</v>
      </c>
    </row>
    <row r="74" spans="1:17">
      <c r="A74" s="15">
        <f>'Exptl Setup'!A144</f>
        <v>137</v>
      </c>
      <c r="B74" s="15" t="str">
        <f>'Exptl Setup'!C144</f>
        <v>e</v>
      </c>
      <c r="C74" s="15">
        <f>'Exptl Setup'!D144</f>
        <v>32</v>
      </c>
      <c r="D74" s="15" t="str">
        <f>'Exptl Setup'!E144</f>
        <v>-</v>
      </c>
      <c r="E74" s="22">
        <f>'Exptl Setup'!K144</f>
        <v>15.995488502489355</v>
      </c>
      <c r="F74" s="130">
        <v>260.60000000000002</v>
      </c>
      <c r="G74" s="130">
        <v>262.8</v>
      </c>
      <c r="H74" s="130">
        <v>263.8</v>
      </c>
      <c r="I74" s="92">
        <f t="shared" si="10"/>
        <v>262.40000000000003</v>
      </c>
      <c r="J74" s="126">
        <f t="shared" si="14"/>
        <v>60.349999999999994</v>
      </c>
      <c r="K74" s="129">
        <f t="shared" si="11"/>
        <v>4094.1828152917128</v>
      </c>
      <c r="L74" s="92">
        <f t="shared" si="12"/>
        <v>0.4491483356581556</v>
      </c>
    </row>
    <row r="75" spans="1:17">
      <c r="A75" s="15">
        <f>'Exptl Setup'!A145</f>
        <v>138</v>
      </c>
      <c r="B75" s="15" t="str">
        <f>'Exptl Setup'!C145</f>
        <v>f</v>
      </c>
      <c r="C75" s="15">
        <f>'Exptl Setup'!D145</f>
        <v>32</v>
      </c>
      <c r="D75" s="15" t="str">
        <f>'Exptl Setup'!E145</f>
        <v>-</v>
      </c>
      <c r="E75" s="22">
        <f>'Exptl Setup'!K145</f>
        <v>15.997487813595217</v>
      </c>
      <c r="F75" s="130">
        <v>337.5</v>
      </c>
      <c r="G75" s="130">
        <v>342.4</v>
      </c>
      <c r="H75" s="130">
        <v>342.3</v>
      </c>
      <c r="I75" s="92">
        <f t="shared" si="10"/>
        <v>340.73333333333335</v>
      </c>
      <c r="J75" s="126">
        <f t="shared" si="14"/>
        <v>60.349999999999994</v>
      </c>
      <c r="K75" s="129">
        <f t="shared" si="11"/>
        <v>5454.4636697732012</v>
      </c>
      <c r="L75" s="92">
        <f t="shared" si="12"/>
        <v>0.59837662110160439</v>
      </c>
    </row>
    <row r="76" spans="1:17">
      <c r="A76" s="15">
        <f>'Exptl Setup'!A149</f>
        <v>142</v>
      </c>
      <c r="B76" s="15" t="str">
        <f>'Exptl Setup'!C149</f>
        <v>d</v>
      </c>
      <c r="C76" s="15">
        <f>'Exptl Setup'!D149</f>
        <v>32</v>
      </c>
      <c r="D76" s="15" t="str">
        <f>'Exptl Setup'!E149</f>
        <v>-</v>
      </c>
      <c r="E76" s="22">
        <f>'Exptl Setup'!K149</f>
        <v>19.996859766994024</v>
      </c>
      <c r="F76" s="130">
        <v>111.3</v>
      </c>
      <c r="G76" s="130">
        <v>112.6</v>
      </c>
      <c r="H76" s="130">
        <v>112.4</v>
      </c>
      <c r="I76" s="92">
        <f t="shared" si="10"/>
        <v>112.09999999999998</v>
      </c>
      <c r="J76" s="126">
        <f t="shared" si="14"/>
        <v>60.349999999999994</v>
      </c>
      <c r="K76" s="129">
        <f t="shared" si="11"/>
        <v>1484.1801034376563</v>
      </c>
      <c r="L76" s="92">
        <f t="shared" si="12"/>
        <v>0.16282053180091707</v>
      </c>
    </row>
    <row r="77" spans="1:17">
      <c r="A77" s="15">
        <f>'Exptl Setup'!A150</f>
        <v>143</v>
      </c>
      <c r="B77" s="15" t="str">
        <f>'Exptl Setup'!C150</f>
        <v>e</v>
      </c>
      <c r="C77" s="15">
        <f>'Exptl Setup'!D150</f>
        <v>32</v>
      </c>
      <c r="D77" s="15" t="str">
        <f>'Exptl Setup'!E150</f>
        <v>-</v>
      </c>
      <c r="E77" s="22">
        <f>'Exptl Setup'!K150</f>
        <v>19.998109570729465</v>
      </c>
      <c r="F77" s="130">
        <v>105.5</v>
      </c>
      <c r="G77" s="130">
        <v>106.9</v>
      </c>
      <c r="H77" s="130">
        <v>106.9</v>
      </c>
      <c r="I77" s="92">
        <f t="shared" si="10"/>
        <v>106.43333333333334</v>
      </c>
      <c r="J77" s="126">
        <f t="shared" si="14"/>
        <v>60.349999999999994</v>
      </c>
      <c r="K77" s="129">
        <f t="shared" si="11"/>
        <v>1385.7768075815491</v>
      </c>
      <c r="L77" s="92">
        <f t="shared" si="12"/>
        <v>0.15202529413054</v>
      </c>
    </row>
    <row r="78" spans="1:17" ht="13.5" thickBot="1">
      <c r="A78" s="98">
        <f>'Exptl Setup'!A151</f>
        <v>144</v>
      </c>
      <c r="B78" s="98" t="str">
        <f>'Exptl Setup'!C151</f>
        <v>f</v>
      </c>
      <c r="C78" s="98">
        <f>'Exptl Setup'!D151</f>
        <v>32</v>
      </c>
      <c r="D78" s="98" t="str">
        <f>'Exptl Setup'!E151</f>
        <v>-</v>
      </c>
      <c r="E78" s="99">
        <f>'Exptl Setup'!K151</f>
        <v>20.003110348316543</v>
      </c>
      <c r="F78" s="131">
        <v>102.6</v>
      </c>
      <c r="G78" s="131">
        <v>103.6</v>
      </c>
      <c r="H78" s="131">
        <v>103.7</v>
      </c>
      <c r="I78" s="100">
        <f t="shared" si="10"/>
        <v>103.3</v>
      </c>
      <c r="J78" s="127">
        <f t="shared" si="14"/>
        <v>60.349999999999994</v>
      </c>
      <c r="K78" s="127">
        <f t="shared" si="11"/>
        <v>1331.3655734022893</v>
      </c>
      <c r="L78" s="100">
        <f t="shared" si="12"/>
        <v>0.14605616271280206</v>
      </c>
    </row>
    <row r="79" spans="1:17">
      <c r="A79" s="14">
        <f>'Exptl Setup'!A155</f>
        <v>148</v>
      </c>
      <c r="B79" s="14" t="str">
        <f>'Exptl Setup'!C155</f>
        <v>d</v>
      </c>
      <c r="C79" s="14">
        <f>'Exptl Setup'!D155</f>
        <v>40</v>
      </c>
      <c r="D79" s="14" t="str">
        <f>'Exptl Setup'!E155</f>
        <v>+</v>
      </c>
      <c r="E79" s="26">
        <f>'Exptl Setup'!K155</f>
        <v>0</v>
      </c>
      <c r="F79" s="132">
        <v>61.03</v>
      </c>
      <c r="G79" s="132">
        <v>60.96</v>
      </c>
      <c r="H79" s="132">
        <v>60.83</v>
      </c>
      <c r="I79" s="128">
        <f t="shared" ref="I79" si="15">AVERAGE(F79:H79)</f>
        <v>60.94</v>
      </c>
      <c r="J79" s="129">
        <f t="shared" ref="J79:J102" si="16">$A$3-$A$2-$A$1</f>
        <v>60.349999999999994</v>
      </c>
      <c r="K79" s="129">
        <f>((I79-$Q$80)*$Q$86)+$Q$85</f>
        <v>608.69284736019574</v>
      </c>
      <c r="L79" s="128">
        <f t="shared" ref="L79" si="17">((K79/1000000)*J79)*((101.3*273)/(101.3*(273+22)))*(44/22.4)</f>
        <v>6.677605560204479E-2</v>
      </c>
      <c r="M79" s="157" t="s">
        <v>108</v>
      </c>
      <c r="N79" s="4" t="s">
        <v>101</v>
      </c>
      <c r="O79" s="40" t="s">
        <v>102</v>
      </c>
      <c r="P79" s="3" t="s">
        <v>103</v>
      </c>
      <c r="Q79" s="3" t="s">
        <v>104</v>
      </c>
    </row>
    <row r="80" spans="1:17">
      <c r="A80" s="15">
        <f>'Exptl Setup'!A156</f>
        <v>149</v>
      </c>
      <c r="B80" s="15" t="str">
        <f>'Exptl Setup'!C156</f>
        <v>e</v>
      </c>
      <c r="C80" s="15">
        <f>'Exptl Setup'!D156</f>
        <v>40</v>
      </c>
      <c r="D80" s="15" t="str">
        <f>'Exptl Setup'!E156</f>
        <v>+</v>
      </c>
      <c r="E80" s="22">
        <f>'Exptl Setup'!K156</f>
        <v>0</v>
      </c>
      <c r="F80" s="130">
        <v>59.28</v>
      </c>
      <c r="G80" s="130">
        <v>59.24</v>
      </c>
      <c r="H80" s="130">
        <v>59.18</v>
      </c>
      <c r="I80" s="128">
        <f t="shared" ref="I80:I126" si="18">AVERAGE(F80:H80)</f>
        <v>59.233333333333341</v>
      </c>
      <c r="J80" s="126">
        <f t="shared" si="16"/>
        <v>60.349999999999994</v>
      </c>
      <c r="K80" s="129">
        <f t="shared" ref="K80:K126" si="19">((I80-$Q$80)*$Q$86)+$Q$85</f>
        <v>578.82867790215175</v>
      </c>
      <c r="L80" s="92">
        <f t="shared" ref="L80:L102" si="20">((K80/1000000)*J80)*((101.3*273)/(101.3*(273+22)))*(44/22.4)</f>
        <v>6.3499835996560991E-2</v>
      </c>
      <c r="M80" s="93" t="s">
        <v>109</v>
      </c>
      <c r="N80" s="4">
        <v>27.55</v>
      </c>
      <c r="O80" s="40">
        <v>27.4</v>
      </c>
      <c r="P80" s="3">
        <v>27.3</v>
      </c>
      <c r="Q80" s="75">
        <f>AVERAGE(N80:P80)</f>
        <v>27.416666666666668</v>
      </c>
    </row>
    <row r="81" spans="1:17">
      <c r="A81" s="15">
        <f>'Exptl Setup'!A157</f>
        <v>150</v>
      </c>
      <c r="B81" s="15" t="str">
        <f>'Exptl Setup'!C157</f>
        <v>f</v>
      </c>
      <c r="C81" s="15">
        <f>'Exptl Setup'!D157</f>
        <v>40</v>
      </c>
      <c r="D81" s="15" t="str">
        <f>'Exptl Setup'!E157</f>
        <v>+</v>
      </c>
      <c r="E81" s="22">
        <f>'Exptl Setup'!K157</f>
        <v>0</v>
      </c>
      <c r="F81" s="130">
        <v>64.760000000000005</v>
      </c>
      <c r="G81" s="130">
        <v>64.78</v>
      </c>
      <c r="H81" s="130">
        <v>64.73</v>
      </c>
      <c r="I81" s="128">
        <f t="shared" si="18"/>
        <v>64.756666666666675</v>
      </c>
      <c r="J81" s="126">
        <f t="shared" si="16"/>
        <v>60.349999999999994</v>
      </c>
      <c r="K81" s="129">
        <f t="shared" si="19"/>
        <v>675.47892944898649</v>
      </c>
      <c r="L81" s="92">
        <f t="shared" si="20"/>
        <v>7.4102757649464723E-2</v>
      </c>
      <c r="M81" s="29">
        <v>357</v>
      </c>
      <c r="N81" s="4">
        <v>21.28</v>
      </c>
      <c r="O81" s="40">
        <v>21.13</v>
      </c>
      <c r="P81" s="3">
        <v>21.13</v>
      </c>
      <c r="Q81" s="75">
        <f>AVERAGE(N81:P81)</f>
        <v>21.179999999999996</v>
      </c>
    </row>
    <row r="82" spans="1:17">
      <c r="A82" s="15">
        <f>'Exptl Setup'!A161</f>
        <v>154</v>
      </c>
      <c r="B82" s="15" t="str">
        <f>'Exptl Setup'!C161</f>
        <v>d</v>
      </c>
      <c r="C82" s="15">
        <f>'Exptl Setup'!D161</f>
        <v>40</v>
      </c>
      <c r="D82" s="15" t="str">
        <f>'Exptl Setup'!E161</f>
        <v>+</v>
      </c>
      <c r="E82" s="22">
        <f>'Exptl Setup'!K161</f>
        <v>6.0003704290983864</v>
      </c>
      <c r="F82" s="130">
        <v>108.6</v>
      </c>
      <c r="G82" s="130">
        <v>108.3</v>
      </c>
      <c r="H82" s="130">
        <v>108.1</v>
      </c>
      <c r="I82" s="128">
        <f t="shared" si="18"/>
        <v>108.33333333333333</v>
      </c>
      <c r="J82" s="126">
        <f t="shared" si="16"/>
        <v>60.349999999999994</v>
      </c>
      <c r="K82" s="129">
        <f t="shared" si="19"/>
        <v>1438.0068343806531</v>
      </c>
      <c r="L82" s="92">
        <f t="shared" si="20"/>
        <v>0.15775513831839094</v>
      </c>
      <c r="M82" s="94">
        <v>10000</v>
      </c>
      <c r="N82" s="4">
        <v>632.20000000000005</v>
      </c>
      <c r="O82" s="40">
        <v>630.9</v>
      </c>
      <c r="P82" s="3">
        <v>629.9</v>
      </c>
      <c r="Q82" s="75">
        <f t="shared" ref="Q82:Q83" si="21">AVERAGE(N82:P82)</f>
        <v>631</v>
      </c>
    </row>
    <row r="83" spans="1:17">
      <c r="A83" s="15">
        <f>'Exptl Setup'!A162</f>
        <v>155</v>
      </c>
      <c r="B83" s="15" t="str">
        <f>'Exptl Setup'!C162</f>
        <v>e</v>
      </c>
      <c r="C83" s="15">
        <f>'Exptl Setup'!D162</f>
        <v>40</v>
      </c>
      <c r="D83" s="15" t="str">
        <f>'Exptl Setup'!E162</f>
        <v>+</v>
      </c>
      <c r="E83" s="22">
        <f>'Exptl Setup'!K162</f>
        <v>5.9986830358393597</v>
      </c>
      <c r="F83" s="130">
        <v>106.8</v>
      </c>
      <c r="G83" s="130">
        <v>107.2</v>
      </c>
      <c r="H83" s="130">
        <v>106.9</v>
      </c>
      <c r="I83" s="128">
        <f t="shared" si="18"/>
        <v>106.96666666666665</v>
      </c>
      <c r="J83" s="126">
        <f t="shared" si="16"/>
        <v>60.349999999999994</v>
      </c>
      <c r="K83" s="129">
        <f t="shared" si="19"/>
        <v>1414.0921674318283</v>
      </c>
      <c r="L83" s="92">
        <f t="shared" si="20"/>
        <v>0.15513160308743709</v>
      </c>
      <c r="M83" s="95">
        <v>50000</v>
      </c>
      <c r="N83" s="4">
        <v>2875</v>
      </c>
      <c r="O83" s="4">
        <v>2878</v>
      </c>
      <c r="P83" s="3">
        <v>2878</v>
      </c>
      <c r="Q83" s="75">
        <f t="shared" si="21"/>
        <v>2877</v>
      </c>
    </row>
    <row r="84" spans="1:17">
      <c r="A84" s="15">
        <f>'Exptl Setup'!A163</f>
        <v>156</v>
      </c>
      <c r="B84" s="15" t="str">
        <f>'Exptl Setup'!C163</f>
        <v>f</v>
      </c>
      <c r="C84" s="15">
        <f>'Exptl Setup'!D163</f>
        <v>40</v>
      </c>
      <c r="D84" s="15" t="str">
        <f>'Exptl Setup'!E163</f>
        <v>+</v>
      </c>
      <c r="E84" s="22">
        <f>'Exptl Setup'!K163</f>
        <v>5.9999953707848501</v>
      </c>
      <c r="F84" s="130">
        <v>104.8</v>
      </c>
      <c r="G84" s="130">
        <v>104.8</v>
      </c>
      <c r="H84" s="130">
        <v>104.6</v>
      </c>
      <c r="I84" s="128">
        <f t="shared" si="18"/>
        <v>104.73333333333333</v>
      </c>
      <c r="J84" s="126">
        <f t="shared" si="16"/>
        <v>60.349999999999994</v>
      </c>
      <c r="K84" s="129">
        <f t="shared" si="19"/>
        <v>1375.0121019300909</v>
      </c>
      <c r="L84" s="92">
        <f t="shared" si="20"/>
        <v>0.15084436258807349</v>
      </c>
    </row>
    <row r="85" spans="1:17">
      <c r="A85" s="15">
        <f>'Exptl Setup'!A167</f>
        <v>160</v>
      </c>
      <c r="B85" s="15" t="str">
        <f>'Exptl Setup'!C167</f>
        <v>d</v>
      </c>
      <c r="C85" s="15">
        <f>'Exptl Setup'!D167</f>
        <v>40</v>
      </c>
      <c r="D85" s="15" t="str">
        <f>'Exptl Setup'!E167</f>
        <v>+</v>
      </c>
      <c r="E85" s="22">
        <f>'Exptl Setup'!K167</f>
        <v>16.001487935571493</v>
      </c>
      <c r="F85" s="130">
        <v>469</v>
      </c>
      <c r="G85" s="130">
        <v>467.7</v>
      </c>
      <c r="H85" s="130">
        <v>467.5</v>
      </c>
      <c r="I85" s="128">
        <f t="shared" si="18"/>
        <v>468.06666666666666</v>
      </c>
      <c r="J85" s="126">
        <f t="shared" si="16"/>
        <v>60.349999999999994</v>
      </c>
      <c r="K85" s="129">
        <f t="shared" si="19"/>
        <v>7732.8138029590573</v>
      </c>
      <c r="L85" s="92">
        <f t="shared" si="20"/>
        <v>0.8483208020367814</v>
      </c>
      <c r="P85" s="96" t="s">
        <v>110</v>
      </c>
      <c r="Q85" s="40">
        <f>INTERCEPT(M81:M82,Q81:Q82)</f>
        <v>22.083565642321446</v>
      </c>
    </row>
    <row r="86" spans="1:17">
      <c r="A86" s="15">
        <f>'Exptl Setup'!A168</f>
        <v>161</v>
      </c>
      <c r="B86" s="15" t="str">
        <f>'Exptl Setup'!C168</f>
        <v>e</v>
      </c>
      <c r="C86" s="15">
        <f>'Exptl Setup'!D168</f>
        <v>40</v>
      </c>
      <c r="D86" s="15" t="str">
        <f>'Exptl Setup'!E168</f>
        <v>+</v>
      </c>
      <c r="E86" s="22">
        <f>'Exptl Setup'!K168</f>
        <v>15.995988283414286</v>
      </c>
      <c r="F86" s="130">
        <v>514</v>
      </c>
      <c r="G86" s="130">
        <v>513.5</v>
      </c>
      <c r="H86" s="130">
        <v>513.70000000000005</v>
      </c>
      <c r="I86" s="128">
        <f t="shared" si="18"/>
        <v>513.73333333333335</v>
      </c>
      <c r="J86" s="126">
        <f t="shared" si="16"/>
        <v>60.349999999999994</v>
      </c>
      <c r="K86" s="129">
        <f t="shared" si="19"/>
        <v>8531.9136497856343</v>
      </c>
      <c r="L86" s="92">
        <f t="shared" si="20"/>
        <v>0.93598527194914194</v>
      </c>
      <c r="P86" s="97" t="s">
        <v>111</v>
      </c>
      <c r="Q86" s="5">
        <f>SLOPE(M81:M83,Q81:Q83)</f>
        <v>17.498536791822843</v>
      </c>
    </row>
    <row r="87" spans="1:17">
      <c r="A87" s="15">
        <f>'Exptl Setup'!A169</f>
        <v>162</v>
      </c>
      <c r="B87" s="15" t="str">
        <f>'Exptl Setup'!C169</f>
        <v>f</v>
      </c>
      <c r="C87" s="15">
        <f>'Exptl Setup'!D169</f>
        <v>40</v>
      </c>
      <c r="D87" s="15" t="str">
        <f>'Exptl Setup'!E169</f>
        <v>+</v>
      </c>
      <c r="E87" s="22">
        <f>'Exptl Setup'!K169</f>
        <v>15.997987719467337</v>
      </c>
      <c r="F87" s="130">
        <v>482.8</v>
      </c>
      <c r="G87" s="130">
        <v>481.7</v>
      </c>
      <c r="H87" s="130">
        <v>481.5</v>
      </c>
      <c r="I87" s="128">
        <f t="shared" si="18"/>
        <v>482</v>
      </c>
      <c r="J87" s="126">
        <f t="shared" si="16"/>
        <v>60.349999999999994</v>
      </c>
      <c r="K87" s="129">
        <f t="shared" si="19"/>
        <v>7976.6267489251222</v>
      </c>
      <c r="L87" s="92">
        <f t="shared" si="20"/>
        <v>0.87506806365967682</v>
      </c>
    </row>
    <row r="88" spans="1:17">
      <c r="A88" s="15">
        <f>'Exptl Setup'!A173</f>
        <v>166</v>
      </c>
      <c r="B88" s="15" t="str">
        <f>'Exptl Setup'!C173</f>
        <v>d</v>
      </c>
      <c r="C88" s="15">
        <f>'Exptl Setup'!D173</f>
        <v>40</v>
      </c>
      <c r="D88" s="15" t="str">
        <f>'Exptl Setup'!E173</f>
        <v>+</v>
      </c>
      <c r="E88" s="22">
        <f>'Exptl Setup'!K173</f>
        <v>19.997484649334176</v>
      </c>
      <c r="F88" s="130">
        <v>190.1</v>
      </c>
      <c r="G88" s="130">
        <v>189.9</v>
      </c>
      <c r="H88" s="130">
        <v>189.6</v>
      </c>
      <c r="I88" s="128">
        <f t="shared" si="18"/>
        <v>189.86666666666667</v>
      </c>
      <c r="J88" s="126">
        <f t="shared" si="16"/>
        <v>60.349999999999994</v>
      </c>
      <c r="K88" s="129">
        <f t="shared" si="19"/>
        <v>2864.7208674739427</v>
      </c>
      <c r="L88" s="92">
        <f t="shared" si="20"/>
        <v>0.3142714108772478</v>
      </c>
    </row>
    <row r="89" spans="1:17">
      <c r="A89" s="15">
        <f>'Exptl Setup'!A174</f>
        <v>167</v>
      </c>
      <c r="B89" s="15" t="str">
        <f>'Exptl Setup'!C174</f>
        <v>e</v>
      </c>
      <c r="C89" s="15">
        <f>'Exptl Setup'!D174</f>
        <v>40</v>
      </c>
      <c r="D89" s="15" t="str">
        <f>'Exptl Setup'!E174</f>
        <v>+</v>
      </c>
      <c r="E89" s="22">
        <f>'Exptl Setup'!K174</f>
        <v>20.004360933521191</v>
      </c>
      <c r="F89" s="130">
        <v>206.1</v>
      </c>
      <c r="G89" s="130">
        <v>206.9</v>
      </c>
      <c r="H89" s="130">
        <v>207</v>
      </c>
      <c r="I89" s="128">
        <f t="shared" si="18"/>
        <v>206.66666666666666</v>
      </c>
      <c r="J89" s="126">
        <f t="shared" si="16"/>
        <v>60.349999999999994</v>
      </c>
      <c r="K89" s="129">
        <f t="shared" si="19"/>
        <v>3158.696285576566</v>
      </c>
      <c r="L89" s="92">
        <f t="shared" si="20"/>
        <v>0.34652169761872931</v>
      </c>
    </row>
    <row r="90" spans="1:17">
      <c r="A90" s="15">
        <f>'Exptl Setup'!A175</f>
        <v>168</v>
      </c>
      <c r="B90" s="15" t="str">
        <f>'Exptl Setup'!C175</f>
        <v>f</v>
      </c>
      <c r="C90" s="15">
        <f>'Exptl Setup'!D175</f>
        <v>40</v>
      </c>
      <c r="D90" s="15" t="str">
        <f>'Exptl Setup'!E175</f>
        <v>+</v>
      </c>
      <c r="E90" s="22">
        <f>'Exptl Setup'!K175</f>
        <v>19.993735940992373</v>
      </c>
      <c r="F90" s="130">
        <v>94.17</v>
      </c>
      <c r="G90" s="130">
        <v>93.3</v>
      </c>
      <c r="H90" s="130">
        <v>92.86</v>
      </c>
      <c r="I90" s="128">
        <f t="shared" si="18"/>
        <v>93.443333333333328</v>
      </c>
      <c r="J90" s="126">
        <f t="shared" si="16"/>
        <v>60.349999999999994</v>
      </c>
      <c r="K90" s="129">
        <f t="shared" si="19"/>
        <v>1177.4536215504108</v>
      </c>
      <c r="L90" s="92">
        <f t="shared" si="20"/>
        <v>0.12917140203382785</v>
      </c>
    </row>
    <row r="91" spans="1:17">
      <c r="A91" s="15">
        <f>'Exptl Setup'!A179</f>
        <v>172</v>
      </c>
      <c r="B91" s="15" t="str">
        <f>'Exptl Setup'!C179</f>
        <v>d</v>
      </c>
      <c r="C91" s="15">
        <f>'Exptl Setup'!D179</f>
        <v>40</v>
      </c>
      <c r="D91" s="15" t="str">
        <f>'Exptl Setup'!E179</f>
        <v>-</v>
      </c>
      <c r="E91" s="22">
        <f>'Exptl Setup'!K179</f>
        <v>0</v>
      </c>
      <c r="F91" s="130">
        <v>57.36</v>
      </c>
      <c r="G91" s="130">
        <v>57.3</v>
      </c>
      <c r="H91" s="130">
        <v>56.83</v>
      </c>
      <c r="I91" s="128">
        <f t="shared" si="18"/>
        <v>57.163333333333334</v>
      </c>
      <c r="J91" s="126">
        <f t="shared" si="16"/>
        <v>60.349999999999994</v>
      </c>
      <c r="K91" s="129">
        <f t="shared" si="19"/>
        <v>542.60670674307823</v>
      </c>
      <c r="L91" s="92">
        <f t="shared" si="20"/>
        <v>5.9526139951628421E-2</v>
      </c>
    </row>
    <row r="92" spans="1:17">
      <c r="A92" s="15">
        <f>'Exptl Setup'!A180</f>
        <v>173</v>
      </c>
      <c r="B92" s="15" t="str">
        <f>'Exptl Setup'!C180</f>
        <v>e</v>
      </c>
      <c r="C92" s="15">
        <f>'Exptl Setup'!D180</f>
        <v>40</v>
      </c>
      <c r="D92" s="15" t="str">
        <f>'Exptl Setup'!E180</f>
        <v>-</v>
      </c>
      <c r="E92" s="22">
        <f>'Exptl Setup'!K180</f>
        <v>0</v>
      </c>
      <c r="F92" s="130">
        <v>61.79</v>
      </c>
      <c r="G92" s="130">
        <v>61.48</v>
      </c>
      <c r="H92" s="130">
        <v>61.43</v>
      </c>
      <c r="I92" s="128">
        <f t="shared" si="18"/>
        <v>61.566666666666663</v>
      </c>
      <c r="J92" s="126">
        <f t="shared" si="16"/>
        <v>60.349999999999994</v>
      </c>
      <c r="K92" s="129">
        <f t="shared" si="19"/>
        <v>619.65859708307141</v>
      </c>
      <c r="L92" s="92">
        <f t="shared" si="20"/>
        <v>6.7979042488433394E-2</v>
      </c>
    </row>
    <row r="93" spans="1:17">
      <c r="A93" s="15">
        <f>'Exptl Setup'!A181</f>
        <v>174</v>
      </c>
      <c r="B93" s="15" t="str">
        <f>'Exptl Setup'!C181</f>
        <v>f</v>
      </c>
      <c r="C93" s="15">
        <f>'Exptl Setup'!D181</f>
        <v>40</v>
      </c>
      <c r="D93" s="15" t="str">
        <f>'Exptl Setup'!E181</f>
        <v>-</v>
      </c>
      <c r="E93" s="22">
        <f>'Exptl Setup'!K181</f>
        <v>0</v>
      </c>
      <c r="F93" s="130">
        <v>55.49</v>
      </c>
      <c r="G93" s="130">
        <v>55.07</v>
      </c>
      <c r="H93" s="130">
        <v>54.97</v>
      </c>
      <c r="I93" s="128">
        <f t="shared" si="18"/>
        <v>55.176666666666669</v>
      </c>
      <c r="J93" s="126">
        <f t="shared" si="16"/>
        <v>60.349999999999994</v>
      </c>
      <c r="K93" s="129">
        <f t="shared" si="19"/>
        <v>507.8429469833236</v>
      </c>
      <c r="L93" s="92">
        <f t="shared" si="20"/>
        <v>5.5712415567119887E-2</v>
      </c>
    </row>
    <row r="94" spans="1:17">
      <c r="A94" s="15">
        <f>'Exptl Setup'!A185</f>
        <v>178</v>
      </c>
      <c r="B94" s="15" t="str">
        <f>'Exptl Setup'!C185</f>
        <v>d</v>
      </c>
      <c r="C94" s="15">
        <f>'Exptl Setup'!D185</f>
        <v>40</v>
      </c>
      <c r="D94" s="15" t="str">
        <f>'Exptl Setup'!E185</f>
        <v>-</v>
      </c>
      <c r="E94" s="22">
        <f>'Exptl Setup'!K185</f>
        <v>6.0003704290983864</v>
      </c>
      <c r="F94" s="130">
        <v>121.4</v>
      </c>
      <c r="G94" s="130">
        <v>121.2</v>
      </c>
      <c r="H94" s="130">
        <v>120.8</v>
      </c>
      <c r="I94" s="128">
        <f t="shared" si="18"/>
        <v>121.13333333333334</v>
      </c>
      <c r="J94" s="126">
        <f t="shared" si="16"/>
        <v>60.349999999999994</v>
      </c>
      <c r="K94" s="129">
        <f t="shared" si="19"/>
        <v>1661.9881053159856</v>
      </c>
      <c r="L94" s="92">
        <f t="shared" si="20"/>
        <v>0.18232678535951977</v>
      </c>
    </row>
    <row r="95" spans="1:17">
      <c r="A95" s="15">
        <f>'Exptl Setup'!A186</f>
        <v>179</v>
      </c>
      <c r="B95" s="15" t="str">
        <f>'Exptl Setup'!C186</f>
        <v>e</v>
      </c>
      <c r="C95" s="15">
        <f>'Exptl Setup'!D186</f>
        <v>40</v>
      </c>
      <c r="D95" s="15" t="str">
        <f>'Exptl Setup'!E186</f>
        <v>-</v>
      </c>
      <c r="E95" s="22">
        <f>'Exptl Setup'!K186</f>
        <v>6.0014958854294553</v>
      </c>
      <c r="F95" s="130">
        <v>122.2</v>
      </c>
      <c r="G95" s="130">
        <v>121.2</v>
      </c>
      <c r="H95" s="130">
        <v>121.1</v>
      </c>
      <c r="I95" s="128">
        <f t="shared" si="18"/>
        <v>121.5</v>
      </c>
      <c r="J95" s="126">
        <f t="shared" si="16"/>
        <v>60.349999999999994</v>
      </c>
      <c r="K95" s="129">
        <f t="shared" si="19"/>
        <v>1668.4042354729872</v>
      </c>
      <c r="L95" s="92">
        <f t="shared" si="20"/>
        <v>0.18303066066538543</v>
      </c>
    </row>
    <row r="96" spans="1:17">
      <c r="A96" s="15">
        <f>'Exptl Setup'!A187</f>
        <v>180</v>
      </c>
      <c r="B96" s="15" t="str">
        <f>'Exptl Setup'!C187</f>
        <v>f</v>
      </c>
      <c r="C96" s="15">
        <f>'Exptl Setup'!D187</f>
        <v>40</v>
      </c>
      <c r="D96" s="15" t="str">
        <f>'Exptl Setup'!E187</f>
        <v>-</v>
      </c>
      <c r="E96" s="22">
        <f>'Exptl Setup'!K187</f>
        <v>5.9979333878718704</v>
      </c>
      <c r="F96" s="130">
        <v>139.1</v>
      </c>
      <c r="G96" s="130">
        <v>139</v>
      </c>
      <c r="H96" s="130">
        <v>138.69999999999999</v>
      </c>
      <c r="I96" s="128">
        <f t="shared" si="18"/>
        <v>138.93333333333334</v>
      </c>
      <c r="J96" s="126">
        <f t="shared" si="16"/>
        <v>60.349999999999994</v>
      </c>
      <c r="K96" s="129">
        <f t="shared" si="19"/>
        <v>1973.4620602104321</v>
      </c>
      <c r="L96" s="92">
        <f t="shared" si="20"/>
        <v>0.21649673202608949</v>
      </c>
    </row>
    <row r="97" spans="1:17">
      <c r="A97" s="15">
        <f>'Exptl Setup'!A191</f>
        <v>184</v>
      </c>
      <c r="B97" s="15" t="str">
        <f>'Exptl Setup'!C191</f>
        <v>d</v>
      </c>
      <c r="C97" s="15">
        <f>'Exptl Setup'!D191</f>
        <v>40</v>
      </c>
      <c r="D97" s="15" t="str">
        <f>'Exptl Setup'!E191</f>
        <v>-</v>
      </c>
      <c r="E97" s="22">
        <f>'Exptl Setup'!K191</f>
        <v>15.990991879140223</v>
      </c>
      <c r="F97" s="130">
        <v>515.29999999999995</v>
      </c>
      <c r="G97" s="130">
        <v>510.9</v>
      </c>
      <c r="H97" s="130">
        <v>510.7</v>
      </c>
      <c r="I97" s="128">
        <f t="shared" si="18"/>
        <v>512.29999999999995</v>
      </c>
      <c r="J97" s="126">
        <f t="shared" si="16"/>
        <v>60.349999999999994</v>
      </c>
      <c r="K97" s="129">
        <f t="shared" si="19"/>
        <v>8506.8324137173549</v>
      </c>
      <c r="L97" s="92">
        <f t="shared" si="20"/>
        <v>0.93323375938984887</v>
      </c>
    </row>
    <row r="98" spans="1:17">
      <c r="A98" s="15">
        <f>'Exptl Setup'!A192</f>
        <v>185</v>
      </c>
      <c r="B98" s="15" t="str">
        <f>'Exptl Setup'!C192</f>
        <v>e</v>
      </c>
      <c r="C98" s="15">
        <f>'Exptl Setup'!D192</f>
        <v>40</v>
      </c>
      <c r="D98" s="15" t="str">
        <f>'Exptl Setup'!E192</f>
        <v>-</v>
      </c>
      <c r="E98" s="22">
        <f>'Exptl Setup'!K192</f>
        <v>15.994489034324989</v>
      </c>
      <c r="F98" s="130">
        <v>539.20000000000005</v>
      </c>
      <c r="G98" s="130">
        <v>539</v>
      </c>
      <c r="H98" s="130">
        <v>536.5</v>
      </c>
      <c r="I98" s="128">
        <f t="shared" si="18"/>
        <v>538.23333333333335</v>
      </c>
      <c r="J98" s="126">
        <f t="shared" si="16"/>
        <v>60.349999999999994</v>
      </c>
      <c r="K98" s="129">
        <f t="shared" si="19"/>
        <v>8960.6278011852919</v>
      </c>
      <c r="L98" s="92">
        <f t="shared" si="20"/>
        <v>0.98301694011380236</v>
      </c>
    </row>
    <row r="99" spans="1:17">
      <c r="A99" s="15">
        <f>'Exptl Setup'!A193</f>
        <v>186</v>
      </c>
      <c r="B99" s="15" t="str">
        <f>'Exptl Setup'!C193</f>
        <v>f</v>
      </c>
      <c r="C99" s="15">
        <f>'Exptl Setup'!D193</f>
        <v>40</v>
      </c>
      <c r="D99" s="15" t="str">
        <f>'Exptl Setup'!E193</f>
        <v>-</v>
      </c>
      <c r="E99" s="22">
        <f>'Exptl Setup'!K193</f>
        <v>15.993989347079705</v>
      </c>
      <c r="F99" s="130">
        <v>456.1</v>
      </c>
      <c r="G99" s="130">
        <v>455.3</v>
      </c>
      <c r="H99" s="130">
        <v>454.8</v>
      </c>
      <c r="I99" s="128">
        <f t="shared" si="18"/>
        <v>455.40000000000003</v>
      </c>
      <c r="J99" s="126">
        <f t="shared" si="16"/>
        <v>60.349999999999994</v>
      </c>
      <c r="K99" s="129">
        <f t="shared" si="19"/>
        <v>7511.1656702626351</v>
      </c>
      <c r="L99" s="92">
        <f t="shared" si="20"/>
        <v>0.82400510965233109</v>
      </c>
    </row>
    <row r="100" spans="1:17">
      <c r="A100" s="15">
        <f>'Exptl Setup'!A197</f>
        <v>190</v>
      </c>
      <c r="B100" s="15" t="str">
        <f>'Exptl Setup'!C197</f>
        <v>d</v>
      </c>
      <c r="C100" s="15">
        <f>'Exptl Setup'!D197</f>
        <v>40</v>
      </c>
      <c r="D100" s="15" t="str">
        <f>'Exptl Setup'!E197</f>
        <v>-</v>
      </c>
      <c r="E100" s="22">
        <f>'Exptl Setup'!K197</f>
        <v>19.994360628111693</v>
      </c>
      <c r="F100" s="130">
        <v>183.9</v>
      </c>
      <c r="G100" s="130">
        <v>184.7</v>
      </c>
      <c r="H100" s="130">
        <v>183.6</v>
      </c>
      <c r="I100" s="128">
        <f t="shared" si="18"/>
        <v>184.06666666666669</v>
      </c>
      <c r="J100" s="126">
        <f t="shared" si="16"/>
        <v>60.349999999999994</v>
      </c>
      <c r="K100" s="129">
        <f t="shared" si="19"/>
        <v>2763.2293540813703</v>
      </c>
      <c r="L100" s="92">
        <f t="shared" si="20"/>
        <v>0.3031373833117364</v>
      </c>
    </row>
    <row r="101" spans="1:17">
      <c r="A101" s="15">
        <f>'Exptl Setup'!A198</f>
        <v>191</v>
      </c>
      <c r="B101" s="15" t="str">
        <f>'Exptl Setup'!C198</f>
        <v>e</v>
      </c>
      <c r="C101" s="15">
        <f>'Exptl Setup'!D198</f>
        <v>40</v>
      </c>
      <c r="D101" s="15" t="str">
        <f>'Exptl Setup'!E198</f>
        <v>-</v>
      </c>
      <c r="E101" s="22">
        <f>'Exptl Setup'!K198</f>
        <v>19.999984569282837</v>
      </c>
      <c r="F101" s="130">
        <v>217.6</v>
      </c>
      <c r="G101" s="130">
        <v>217.5</v>
      </c>
      <c r="H101" s="130">
        <v>217.6</v>
      </c>
      <c r="I101" s="128">
        <f t="shared" si="18"/>
        <v>217.56666666666669</v>
      </c>
      <c r="J101" s="126">
        <f t="shared" si="16"/>
        <v>60.349999999999994</v>
      </c>
      <c r="K101" s="129">
        <f t="shared" si="19"/>
        <v>3349.4303366074355</v>
      </c>
      <c r="L101" s="92">
        <f t="shared" si="20"/>
        <v>0.36744599080219065</v>
      </c>
    </row>
    <row r="102" spans="1:17" ht="13.5" thickBot="1">
      <c r="A102" s="98">
        <f>'Exptl Setup'!A199</f>
        <v>192</v>
      </c>
      <c r="B102" s="98" t="str">
        <f>'Exptl Setup'!C199</f>
        <v>f</v>
      </c>
      <c r="C102" s="98">
        <f>'Exptl Setup'!D199</f>
        <v>40</v>
      </c>
      <c r="D102" s="98" t="str">
        <f>'Exptl Setup'!E199</f>
        <v>-</v>
      </c>
      <c r="E102" s="99">
        <f>'Exptl Setup'!K199</f>
        <v>19.999984569282837</v>
      </c>
      <c r="F102" s="131">
        <v>140.1</v>
      </c>
      <c r="G102" s="131">
        <v>139</v>
      </c>
      <c r="H102" s="131">
        <v>139</v>
      </c>
      <c r="I102" s="100">
        <f t="shared" si="18"/>
        <v>139.36666666666667</v>
      </c>
      <c r="J102" s="127">
        <f t="shared" si="16"/>
        <v>60.349999999999994</v>
      </c>
      <c r="K102" s="127">
        <f t="shared" si="19"/>
        <v>1981.0447594868888</v>
      </c>
      <c r="L102" s="100">
        <f t="shared" si="20"/>
        <v>0.21732858466029437</v>
      </c>
    </row>
    <row r="103" spans="1:17">
      <c r="A103" s="14">
        <f>'Exptl Setup'!A203</f>
        <v>196</v>
      </c>
      <c r="B103" s="14" t="str">
        <f>'Exptl Setup'!C203</f>
        <v>d</v>
      </c>
      <c r="C103" s="14">
        <f>'Exptl Setup'!D203</f>
        <v>48</v>
      </c>
      <c r="D103" s="14" t="str">
        <f>'Exptl Setup'!E203</f>
        <v>+</v>
      </c>
      <c r="E103" s="26">
        <f>'Exptl Setup'!K203</f>
        <v>0</v>
      </c>
      <c r="F103" s="132">
        <v>58.25</v>
      </c>
      <c r="G103" s="132">
        <v>58.09</v>
      </c>
      <c r="H103" s="132">
        <v>58.01</v>
      </c>
      <c r="I103" s="128">
        <f t="shared" si="18"/>
        <v>58.116666666666667</v>
      </c>
      <c r="J103" s="132"/>
      <c r="K103" s="128">
        <f t="shared" si="19"/>
        <v>559.28864515128271</v>
      </c>
      <c r="L103" s="128"/>
      <c r="M103" s="157" t="s">
        <v>108</v>
      </c>
      <c r="N103" s="4" t="s">
        <v>101</v>
      </c>
      <c r="O103" s="40" t="s">
        <v>102</v>
      </c>
      <c r="P103" s="3" t="s">
        <v>103</v>
      </c>
      <c r="Q103" s="3" t="s">
        <v>104</v>
      </c>
    </row>
    <row r="104" spans="1:17">
      <c r="A104" s="15">
        <f>'Exptl Setup'!A204</f>
        <v>197</v>
      </c>
      <c r="B104" s="15" t="str">
        <f>'Exptl Setup'!C204</f>
        <v>e</v>
      </c>
      <c r="C104" s="15">
        <f>'Exptl Setup'!D204</f>
        <v>48</v>
      </c>
      <c r="D104" s="15" t="str">
        <f>'Exptl Setup'!E204</f>
        <v>+</v>
      </c>
      <c r="E104" s="22">
        <f>'Exptl Setup'!K204</f>
        <v>0</v>
      </c>
      <c r="F104" s="130">
        <v>59.44</v>
      </c>
      <c r="G104" s="130">
        <v>59.48</v>
      </c>
      <c r="H104" s="130">
        <v>59.38</v>
      </c>
      <c r="I104" s="92">
        <f t="shared" si="18"/>
        <v>59.43333333333333</v>
      </c>
      <c r="J104" s="130"/>
      <c r="K104" s="92">
        <f t="shared" si="19"/>
        <v>582.32838526051614</v>
      </c>
      <c r="L104" s="92"/>
      <c r="M104" s="93" t="s">
        <v>109</v>
      </c>
      <c r="N104" s="4">
        <v>24.17</v>
      </c>
      <c r="O104" s="40">
        <v>23.98</v>
      </c>
      <c r="P104" s="3">
        <v>23.98</v>
      </c>
      <c r="Q104" s="75">
        <f>AVERAGE(N104:P104)</f>
        <v>24.043333333333337</v>
      </c>
    </row>
    <row r="105" spans="1:17">
      <c r="A105" s="15">
        <f>'Exptl Setup'!A205</f>
        <v>198</v>
      </c>
      <c r="B105" s="15" t="str">
        <f>'Exptl Setup'!C205</f>
        <v>f</v>
      </c>
      <c r="C105" s="15">
        <f>'Exptl Setup'!D205</f>
        <v>48</v>
      </c>
      <c r="D105" s="15" t="str">
        <f>'Exptl Setup'!E205</f>
        <v>+</v>
      </c>
      <c r="E105" s="22">
        <f>'Exptl Setup'!K205</f>
        <v>0</v>
      </c>
      <c r="F105" s="130">
        <v>64.069999999999993</v>
      </c>
      <c r="G105" s="130">
        <v>63.86</v>
      </c>
      <c r="H105" s="130">
        <v>63.68</v>
      </c>
      <c r="I105" s="92">
        <f t="shared" si="18"/>
        <v>63.87</v>
      </c>
      <c r="J105" s="130"/>
      <c r="K105" s="92">
        <f t="shared" si="19"/>
        <v>659.96356016023685</v>
      </c>
      <c r="L105" s="92"/>
      <c r="M105" s="29">
        <v>357</v>
      </c>
      <c r="N105" s="4">
        <v>21.43</v>
      </c>
      <c r="O105" s="40">
        <v>21.43</v>
      </c>
      <c r="P105" s="3">
        <v>21.42</v>
      </c>
      <c r="Q105" s="75">
        <f>AVERAGE(N105:P105)</f>
        <v>21.426666666666666</v>
      </c>
    </row>
    <row r="106" spans="1:17">
      <c r="A106" s="15">
        <f>'Exptl Setup'!A209</f>
        <v>202</v>
      </c>
      <c r="B106" s="15" t="str">
        <f>'Exptl Setup'!C209</f>
        <v>d</v>
      </c>
      <c r="C106" s="15">
        <f>'Exptl Setup'!D209</f>
        <v>48</v>
      </c>
      <c r="D106" s="15" t="str">
        <f>'Exptl Setup'!E209</f>
        <v>+</v>
      </c>
      <c r="E106" s="22">
        <f>'Exptl Setup'!K209</f>
        <v>6.0005579758393095</v>
      </c>
      <c r="F106" s="130">
        <v>102.1</v>
      </c>
      <c r="G106" s="130">
        <v>101.9</v>
      </c>
      <c r="H106" s="130">
        <v>101.8</v>
      </c>
      <c r="I106" s="92">
        <f t="shared" si="18"/>
        <v>101.93333333333334</v>
      </c>
      <c r="J106" s="130"/>
      <c r="K106" s="92">
        <f t="shared" si="19"/>
        <v>1326.016198912987</v>
      </c>
      <c r="L106" s="92"/>
      <c r="M106" s="94">
        <v>10000</v>
      </c>
      <c r="N106" s="4">
        <v>635.70000000000005</v>
      </c>
      <c r="O106" s="40">
        <v>636.20000000000005</v>
      </c>
      <c r="P106" s="3">
        <v>634.79999999999995</v>
      </c>
      <c r="Q106" s="75">
        <f t="shared" ref="Q106:Q107" si="22">AVERAGE(N106:P106)</f>
        <v>635.56666666666672</v>
      </c>
    </row>
    <row r="107" spans="1:17">
      <c r="A107" s="15">
        <f>'Exptl Setup'!A210</f>
        <v>203</v>
      </c>
      <c r="B107" s="15" t="str">
        <f>'Exptl Setup'!C210</f>
        <v>e</v>
      </c>
      <c r="C107" s="15">
        <f>'Exptl Setup'!D210</f>
        <v>48</v>
      </c>
      <c r="D107" s="15" t="str">
        <f>'Exptl Setup'!E210</f>
        <v>+</v>
      </c>
      <c r="E107" s="22">
        <f>'Exptl Setup'!K210</f>
        <v>6.0011206864118929</v>
      </c>
      <c r="F107" s="130">
        <v>115.7</v>
      </c>
      <c r="G107" s="130">
        <v>114.9</v>
      </c>
      <c r="H107" s="130">
        <v>114.8</v>
      </c>
      <c r="I107" s="92">
        <f t="shared" si="18"/>
        <v>115.13333333333334</v>
      </c>
      <c r="J107" s="130"/>
      <c r="K107" s="92">
        <f t="shared" si="19"/>
        <v>1556.9968845650485</v>
      </c>
      <c r="L107" s="92"/>
      <c r="M107" s="95">
        <v>50000</v>
      </c>
      <c r="N107" s="4">
        <v>2939</v>
      </c>
      <c r="O107" s="4">
        <v>2902</v>
      </c>
      <c r="P107" s="3">
        <v>2895</v>
      </c>
      <c r="Q107" s="75">
        <f t="shared" si="22"/>
        <v>2912</v>
      </c>
    </row>
    <row r="108" spans="1:17">
      <c r="A108" s="15">
        <f>'Exptl Setup'!A211</f>
        <v>204</v>
      </c>
      <c r="B108" s="15" t="str">
        <f>'Exptl Setup'!C211</f>
        <v>f</v>
      </c>
      <c r="C108" s="15">
        <f>'Exptl Setup'!D211</f>
        <v>48</v>
      </c>
      <c r="D108" s="15" t="str">
        <f>'Exptl Setup'!E211</f>
        <v>+</v>
      </c>
      <c r="E108" s="22">
        <f>'Exptl Setup'!K211</f>
        <v>5.9973712748431112</v>
      </c>
      <c r="F108" s="130">
        <v>112.3</v>
      </c>
      <c r="G108" s="130">
        <v>112.1</v>
      </c>
      <c r="H108" s="130">
        <v>112.1</v>
      </c>
      <c r="I108" s="92">
        <f t="shared" si="18"/>
        <v>112.16666666666667</v>
      </c>
      <c r="J108" s="130"/>
      <c r="K108" s="92">
        <f t="shared" si="19"/>
        <v>1505.0845587493075</v>
      </c>
      <c r="L108" s="92"/>
    </row>
    <row r="109" spans="1:17">
      <c r="A109" s="15">
        <f>'Exptl Setup'!A215</f>
        <v>208</v>
      </c>
      <c r="B109" s="15" t="str">
        <f>'Exptl Setup'!C215</f>
        <v>d</v>
      </c>
      <c r="C109" s="15">
        <f>'Exptl Setup'!D215</f>
        <v>48</v>
      </c>
      <c r="D109" s="15" t="str">
        <f>'Exptl Setup'!E215</f>
        <v>+</v>
      </c>
      <c r="E109" s="22">
        <f>'Exptl Setup'!K215</f>
        <v>16.000987810929029</v>
      </c>
      <c r="F109" s="130">
        <v>390.5</v>
      </c>
      <c r="G109" s="130">
        <v>389.2</v>
      </c>
      <c r="H109" s="130">
        <v>388.8</v>
      </c>
      <c r="I109" s="92">
        <f t="shared" si="18"/>
        <v>389.5</v>
      </c>
      <c r="J109" s="130"/>
      <c r="K109" s="92">
        <f t="shared" si="19"/>
        <v>6358.012095681509</v>
      </c>
      <c r="L109" s="92"/>
      <c r="P109" s="96" t="s">
        <v>110</v>
      </c>
      <c r="Q109" s="40">
        <f>INTERCEPT(M105:M106,Q105:Q106)</f>
        <v>20.566374659415487</v>
      </c>
    </row>
    <row r="110" spans="1:17">
      <c r="A110" s="15">
        <f>'Exptl Setup'!A216</f>
        <v>209</v>
      </c>
      <c r="B110" s="15" t="str">
        <f>'Exptl Setup'!C216</f>
        <v>e</v>
      </c>
      <c r="C110" s="15">
        <f>'Exptl Setup'!D216</f>
        <v>48</v>
      </c>
      <c r="D110" s="15" t="str">
        <f>'Exptl Setup'!E216</f>
        <v>+</v>
      </c>
      <c r="E110" s="22">
        <f>'Exptl Setup'!K216</f>
        <v>16.000487717548268</v>
      </c>
      <c r="F110" s="130">
        <v>582.79999999999995</v>
      </c>
      <c r="G110" s="130">
        <v>583.79999999999995</v>
      </c>
      <c r="H110" s="130">
        <v>581</v>
      </c>
      <c r="I110" s="92">
        <f t="shared" si="18"/>
        <v>582.5333333333333</v>
      </c>
      <c r="J110" s="130"/>
      <c r="K110" s="92">
        <f t="shared" si="19"/>
        <v>9735.8129810630453</v>
      </c>
      <c r="L110" s="92"/>
      <c r="P110" s="97" t="s">
        <v>111</v>
      </c>
      <c r="Q110" s="5">
        <f>SLOPE(M105:M107,Q105:Q107)</f>
        <v>17.282132139463624</v>
      </c>
    </row>
    <row r="111" spans="1:17">
      <c r="A111" s="15">
        <f>'Exptl Setup'!A217</f>
        <v>210</v>
      </c>
      <c r="B111" s="15" t="str">
        <f>'Exptl Setup'!C217</f>
        <v>f</v>
      </c>
      <c r="C111" s="15">
        <f>'Exptl Setup'!D217</f>
        <v>48</v>
      </c>
      <c r="D111" s="15" t="str">
        <f>'Exptl Setup'!E217</f>
        <v>+</v>
      </c>
      <c r="E111" s="22">
        <f>'Exptl Setup'!K217</f>
        <v>16.000987810929029</v>
      </c>
      <c r="F111" s="130">
        <v>484.6</v>
      </c>
      <c r="G111" s="130">
        <v>483.8</v>
      </c>
      <c r="H111" s="130">
        <v>482.1</v>
      </c>
      <c r="I111" s="92">
        <f t="shared" si="18"/>
        <v>483.5</v>
      </c>
      <c r="J111" s="130"/>
      <c r="K111" s="92">
        <f t="shared" si="19"/>
        <v>8002.8745541128565</v>
      </c>
      <c r="L111" s="92"/>
    </row>
    <row r="112" spans="1:17">
      <c r="A112" s="15">
        <f>'Exptl Setup'!A221</f>
        <v>214</v>
      </c>
      <c r="B112" s="15" t="str">
        <f>'Exptl Setup'!C221</f>
        <v>d</v>
      </c>
      <c r="C112" s="15">
        <f>'Exptl Setup'!D221</f>
        <v>48</v>
      </c>
      <c r="D112" s="15" t="str">
        <f>'Exptl Setup'!E221</f>
        <v>+</v>
      </c>
      <c r="E112" s="22">
        <f>'Exptl Setup'!K221</f>
        <v>20.000609646935334</v>
      </c>
      <c r="F112" s="130">
        <v>398.9</v>
      </c>
      <c r="G112" s="130">
        <v>397.9</v>
      </c>
      <c r="H112" s="130">
        <v>396.5</v>
      </c>
      <c r="I112" s="92">
        <f t="shared" si="18"/>
        <v>397.76666666666665</v>
      </c>
      <c r="J112" s="130"/>
      <c r="K112" s="92">
        <f t="shared" si="19"/>
        <v>6502.6666664939112</v>
      </c>
      <c r="L112" s="92"/>
    </row>
    <row r="113" spans="1:12">
      <c r="A113" s="15">
        <f>'Exptl Setup'!A222</f>
        <v>215</v>
      </c>
      <c r="B113" s="15" t="str">
        <f>'Exptl Setup'!C222</f>
        <v>e</v>
      </c>
      <c r="C113" s="15">
        <f>'Exptl Setup'!D222</f>
        <v>48</v>
      </c>
      <c r="D113" s="15" t="str">
        <f>'Exptl Setup'!E222</f>
        <v>+</v>
      </c>
      <c r="E113" s="22">
        <f>'Exptl Setup'!K222</f>
        <v>19.996234923705366</v>
      </c>
      <c r="F113" s="130">
        <v>459.9</v>
      </c>
      <c r="G113" s="130">
        <v>460.6</v>
      </c>
      <c r="H113" s="130">
        <v>459.3</v>
      </c>
      <c r="I113" s="92">
        <f t="shared" si="18"/>
        <v>459.93333333333334</v>
      </c>
      <c r="J113" s="130"/>
      <c r="K113" s="92">
        <f t="shared" si="19"/>
        <v>7590.4923703855648</v>
      </c>
      <c r="L113" s="92"/>
    </row>
    <row r="114" spans="1:12">
      <c r="A114" s="15">
        <f>'Exptl Setup'!A223</f>
        <v>216</v>
      </c>
      <c r="B114" s="15" t="str">
        <f>'Exptl Setup'!C223</f>
        <v>f</v>
      </c>
      <c r="C114" s="15">
        <f>'Exptl Setup'!D223</f>
        <v>48</v>
      </c>
      <c r="D114" s="15" t="str">
        <f>'Exptl Setup'!E223</f>
        <v>+</v>
      </c>
      <c r="E114" s="22">
        <f>'Exptl Setup'!K223</f>
        <v>19.998734531183562</v>
      </c>
      <c r="F114" s="130">
        <v>236.1</v>
      </c>
      <c r="G114" s="130">
        <v>232</v>
      </c>
      <c r="H114" s="130">
        <v>230.5</v>
      </c>
      <c r="I114" s="92">
        <f t="shared" si="18"/>
        <v>232.86666666666667</v>
      </c>
      <c r="J114" s="130"/>
      <c r="K114" s="92">
        <f t="shared" si="19"/>
        <v>3617.157949522325</v>
      </c>
      <c r="L114" s="92"/>
    </row>
    <row r="115" spans="1:12">
      <c r="A115" s="15">
        <f>'Exptl Setup'!A227</f>
        <v>220</v>
      </c>
      <c r="B115" s="15" t="str">
        <f>'Exptl Setup'!C227</f>
        <v>d</v>
      </c>
      <c r="C115" s="15">
        <f>'Exptl Setup'!D227</f>
        <v>48</v>
      </c>
      <c r="D115" s="15" t="str">
        <f>'Exptl Setup'!E227</f>
        <v>-</v>
      </c>
      <c r="E115" s="22">
        <f>'Exptl Setup'!K227</f>
        <v>0</v>
      </c>
      <c r="F115" s="130">
        <v>70.63</v>
      </c>
      <c r="G115" s="130">
        <v>70.52</v>
      </c>
      <c r="H115" s="130">
        <v>70.37</v>
      </c>
      <c r="I115" s="92">
        <f t="shared" si="18"/>
        <v>70.506666666666661</v>
      </c>
      <c r="J115" s="130"/>
      <c r="K115" s="92">
        <f t="shared" si="19"/>
        <v>776.09551600196755</v>
      </c>
      <c r="L115" s="92"/>
    </row>
    <row r="116" spans="1:12">
      <c r="A116" s="15">
        <f>'Exptl Setup'!A228</f>
        <v>221</v>
      </c>
      <c r="B116" s="15" t="str">
        <f>'Exptl Setup'!C228</f>
        <v>e</v>
      </c>
      <c r="C116" s="15">
        <f>'Exptl Setup'!D228</f>
        <v>48</v>
      </c>
      <c r="D116" s="15" t="str">
        <f>'Exptl Setup'!E228</f>
        <v>-</v>
      </c>
      <c r="E116" s="22">
        <f>'Exptl Setup'!K228</f>
        <v>0</v>
      </c>
      <c r="F116" s="130">
        <v>75.150000000000006</v>
      </c>
      <c r="G116" s="130">
        <v>75.099999999999994</v>
      </c>
      <c r="H116" s="130">
        <v>74.900000000000006</v>
      </c>
      <c r="I116" s="92">
        <f t="shared" si="18"/>
        <v>75.05</v>
      </c>
      <c r="J116" s="130"/>
      <c r="K116" s="92">
        <f t="shared" si="19"/>
        <v>855.59720149281611</v>
      </c>
      <c r="L116" s="92"/>
    </row>
    <row r="117" spans="1:12">
      <c r="A117" s="15">
        <f>'Exptl Setup'!A229</f>
        <v>222</v>
      </c>
      <c r="B117" s="15" t="str">
        <f>'Exptl Setup'!C229</f>
        <v>f</v>
      </c>
      <c r="C117" s="15">
        <f>'Exptl Setup'!D229</f>
        <v>48</v>
      </c>
      <c r="D117" s="15" t="str">
        <f>'Exptl Setup'!E229</f>
        <v>-</v>
      </c>
      <c r="E117" s="22">
        <f>'Exptl Setup'!K229</f>
        <v>0</v>
      </c>
      <c r="F117" s="130">
        <v>63.98</v>
      </c>
      <c r="G117" s="130">
        <v>64.010000000000005</v>
      </c>
      <c r="H117" s="130">
        <v>63.39</v>
      </c>
      <c r="I117" s="92">
        <f t="shared" si="18"/>
        <v>63.793333333333329</v>
      </c>
      <c r="J117" s="130"/>
      <c r="K117" s="92">
        <f t="shared" si="19"/>
        <v>658.62200567286368</v>
      </c>
      <c r="L117" s="92"/>
    </row>
    <row r="118" spans="1:12">
      <c r="A118" s="15">
        <f>'Exptl Setup'!A233</f>
        <v>226</v>
      </c>
      <c r="B118" s="15" t="str">
        <f>'Exptl Setup'!C233</f>
        <v>d</v>
      </c>
      <c r="C118" s="15">
        <f>'Exptl Setup'!D233</f>
        <v>48</v>
      </c>
      <c r="D118" s="15" t="str">
        <f>'Exptl Setup'!E233</f>
        <v>-</v>
      </c>
      <c r="E118" s="22">
        <f>'Exptl Setup'!K233</f>
        <v>5.9986830358393597</v>
      </c>
      <c r="F118" s="130">
        <v>144.80000000000001</v>
      </c>
      <c r="G118" s="130">
        <v>144.30000000000001</v>
      </c>
      <c r="H118" s="130">
        <v>143.6</v>
      </c>
      <c r="I118" s="92">
        <f t="shared" si="18"/>
        <v>144.23333333333335</v>
      </c>
      <c r="J118" s="130"/>
      <c r="K118" s="92">
        <f t="shared" si="19"/>
        <v>2066.2043052070935</v>
      </c>
      <c r="L118" s="92"/>
    </row>
    <row r="119" spans="1:12">
      <c r="A119" s="15">
        <f>'Exptl Setup'!A234</f>
        <v>227</v>
      </c>
      <c r="B119" s="15" t="str">
        <f>'Exptl Setup'!C234</f>
        <v>e</v>
      </c>
      <c r="C119" s="15">
        <f>'Exptl Setup'!D234</f>
        <v>48</v>
      </c>
      <c r="D119" s="15" t="str">
        <f>'Exptl Setup'!E234</f>
        <v>-</v>
      </c>
      <c r="E119" s="22">
        <f>'Exptl Setup'!K234</f>
        <v>6.0001828940805995</v>
      </c>
      <c r="F119" s="130">
        <v>145.1</v>
      </c>
      <c r="G119" s="130">
        <v>146.6</v>
      </c>
      <c r="H119" s="130">
        <v>143.69999999999999</v>
      </c>
      <c r="I119" s="92">
        <f t="shared" si="18"/>
        <v>145.13333333333333</v>
      </c>
      <c r="J119" s="130"/>
      <c r="K119" s="92">
        <f t="shared" si="19"/>
        <v>2081.9529883197338</v>
      </c>
      <c r="L119" s="92"/>
    </row>
    <row r="120" spans="1:12">
      <c r="A120" s="15">
        <f>'Exptl Setup'!A235</f>
        <v>228</v>
      </c>
      <c r="B120" s="15" t="str">
        <f>'Exptl Setup'!C235</f>
        <v>f</v>
      </c>
      <c r="C120" s="15">
        <f>'Exptl Setup'!D235</f>
        <v>48</v>
      </c>
      <c r="D120" s="15" t="str">
        <f>'Exptl Setup'!E235</f>
        <v>-</v>
      </c>
      <c r="E120" s="22">
        <f>'Exptl Setup'!K235</f>
        <v>5.9999953707848501</v>
      </c>
      <c r="F120" s="130">
        <v>140.1</v>
      </c>
      <c r="G120" s="130">
        <v>138.19999999999999</v>
      </c>
      <c r="H120" s="130">
        <v>139.5</v>
      </c>
      <c r="I120" s="92">
        <f t="shared" si="18"/>
        <v>139.26666666666665</v>
      </c>
      <c r="J120" s="130"/>
      <c r="K120" s="92">
        <f t="shared" si="19"/>
        <v>1979.2949058077061</v>
      </c>
      <c r="L120" s="92"/>
    </row>
    <row r="121" spans="1:12">
      <c r="A121" s="15">
        <f>'Exptl Setup'!A239</f>
        <v>232</v>
      </c>
      <c r="B121" s="15" t="str">
        <f>'Exptl Setup'!C239</f>
        <v>d</v>
      </c>
      <c r="C121" s="15">
        <f>'Exptl Setup'!D239</f>
        <v>48</v>
      </c>
      <c r="D121" s="15" t="str">
        <f>'Exptl Setup'!E239</f>
        <v>-</v>
      </c>
      <c r="E121" s="22">
        <f>'Exptl Setup'!K239</f>
        <v>15.996987938964294</v>
      </c>
      <c r="F121" s="130">
        <v>711.7</v>
      </c>
      <c r="G121" s="130">
        <v>710</v>
      </c>
      <c r="H121" s="130">
        <v>708.1</v>
      </c>
      <c r="I121" s="92">
        <f t="shared" si="18"/>
        <v>709.93333333333339</v>
      </c>
      <c r="J121" s="130"/>
      <c r="K121" s="92">
        <f t="shared" si="19"/>
        <v>11965.126568341278</v>
      </c>
      <c r="L121" s="92"/>
    </row>
    <row r="122" spans="1:12">
      <c r="A122" s="15">
        <f>'Exptl Setup'!A240</f>
        <v>233</v>
      </c>
      <c r="B122" s="15" t="str">
        <f>'Exptl Setup'!C240</f>
        <v>e</v>
      </c>
      <c r="C122" s="15">
        <f>'Exptl Setup'!D240</f>
        <v>48</v>
      </c>
      <c r="D122" s="15" t="str">
        <f>'Exptl Setup'!E240</f>
        <v>-</v>
      </c>
      <c r="E122" s="22">
        <f>'Exptl Setup'!K240</f>
        <v>16.000987810929029</v>
      </c>
      <c r="F122" s="130">
        <v>768.3</v>
      </c>
      <c r="G122" s="130">
        <v>764.3</v>
      </c>
      <c r="H122" s="130">
        <v>762.3</v>
      </c>
      <c r="I122" s="92">
        <f t="shared" si="18"/>
        <v>764.96666666666658</v>
      </c>
      <c r="J122" s="130"/>
      <c r="K122" s="92">
        <f t="shared" si="19"/>
        <v>12928.129376451259</v>
      </c>
      <c r="L122" s="92"/>
    </row>
    <row r="123" spans="1:12">
      <c r="A123" s="15">
        <f>'Exptl Setup'!A241</f>
        <v>234</v>
      </c>
      <c r="B123" s="15" t="str">
        <f>'Exptl Setup'!C241</f>
        <v>f</v>
      </c>
      <c r="C123" s="15">
        <f>'Exptl Setup'!D241</f>
        <v>48</v>
      </c>
      <c r="D123" s="15" t="str">
        <f>'Exptl Setup'!E241</f>
        <v>-</v>
      </c>
      <c r="E123" s="22">
        <f>'Exptl Setup'!K241</f>
        <v>15.997987719467337</v>
      </c>
      <c r="F123" s="130">
        <v>670.4</v>
      </c>
      <c r="G123" s="130">
        <v>668.6</v>
      </c>
      <c r="H123" s="130">
        <v>666.2</v>
      </c>
      <c r="I123" s="92">
        <f t="shared" si="18"/>
        <v>668.4</v>
      </c>
      <c r="J123" s="130"/>
      <c r="K123" s="92">
        <f t="shared" si="19"/>
        <v>11238.354006920901</v>
      </c>
      <c r="L123" s="92"/>
    </row>
    <row r="124" spans="1:12">
      <c r="A124" s="15">
        <f>'Exptl Setup'!A245</f>
        <v>238</v>
      </c>
      <c r="B124" s="15" t="str">
        <f>'Exptl Setup'!C245</f>
        <v>d</v>
      </c>
      <c r="C124" s="15">
        <f>'Exptl Setup'!D245</f>
        <v>48</v>
      </c>
      <c r="D124" s="15" t="str">
        <f>'Exptl Setup'!E245</f>
        <v>-</v>
      </c>
      <c r="E124" s="22">
        <f>'Exptl Setup'!K245</f>
        <v>19.993735940992373</v>
      </c>
      <c r="F124" s="130">
        <v>346.5</v>
      </c>
      <c r="G124" s="130">
        <v>340.2</v>
      </c>
      <c r="H124" s="130">
        <v>336.3</v>
      </c>
      <c r="I124" s="92">
        <f t="shared" si="18"/>
        <v>341</v>
      </c>
      <c r="J124" s="130"/>
      <c r="K124" s="92">
        <f t="shared" si="19"/>
        <v>5509.333061278101</v>
      </c>
      <c r="L124" s="92"/>
    </row>
    <row r="125" spans="1:12">
      <c r="A125" s="15">
        <f>'Exptl Setup'!A246</f>
        <v>239</v>
      </c>
      <c r="B125" s="15" t="str">
        <f>'Exptl Setup'!C246</f>
        <v>e</v>
      </c>
      <c r="C125" s="15">
        <f>'Exptl Setup'!D246</f>
        <v>48</v>
      </c>
      <c r="D125" s="15" t="str">
        <f>'Exptl Setup'!E246</f>
        <v>-</v>
      </c>
      <c r="E125" s="22">
        <f>'Exptl Setup'!K246</f>
        <v>20.004986284764851</v>
      </c>
      <c r="F125" s="130">
        <v>610.29999999999995</v>
      </c>
      <c r="G125" s="130">
        <v>605.4</v>
      </c>
      <c r="H125" s="130">
        <v>597.70000000000005</v>
      </c>
      <c r="I125" s="92">
        <f t="shared" si="18"/>
        <v>604.46666666666658</v>
      </c>
      <c r="J125" s="130"/>
      <c r="K125" s="92">
        <f t="shared" si="19"/>
        <v>10119.614221363692</v>
      </c>
      <c r="L125" s="92"/>
    </row>
    <row r="126" spans="1:12" ht="13.5" thickBot="1">
      <c r="A126" s="98">
        <f>'Exptl Setup'!A247</f>
        <v>240</v>
      </c>
      <c r="B126" s="98" t="str">
        <f>'Exptl Setup'!C247</f>
        <v>f</v>
      </c>
      <c r="C126" s="98">
        <f>'Exptl Setup'!D247</f>
        <v>48</v>
      </c>
      <c r="D126" s="98" t="str">
        <f>'Exptl Setup'!E247</f>
        <v>-</v>
      </c>
      <c r="E126" s="99">
        <f>'Exptl Setup'!K247</f>
        <v>20.001234763661284</v>
      </c>
      <c r="F126" s="131">
        <v>277.3</v>
      </c>
      <c r="G126" s="131">
        <v>276.7</v>
      </c>
      <c r="H126" s="131">
        <v>274.8</v>
      </c>
      <c r="I126" s="100">
        <f t="shared" si="18"/>
        <v>276.26666666666665</v>
      </c>
      <c r="J126" s="131"/>
      <c r="K126" s="100">
        <f t="shared" si="19"/>
        <v>4376.5944462874359</v>
      </c>
      <c r="L126" s="10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3"/>
  <sheetViews>
    <sheetView workbookViewId="0">
      <selection activeCell="H17" sqref="H17"/>
    </sheetView>
  </sheetViews>
  <sheetFormatPr defaultColWidth="12.42578125" defaultRowHeight="12.75"/>
  <cols>
    <col min="1" max="1" width="12.42578125" style="3" customWidth="1"/>
    <col min="2" max="2" width="3.85546875" style="3" bestFit="1" customWidth="1"/>
    <col min="3" max="3" width="4.7109375" style="3" bestFit="1" customWidth="1"/>
    <col min="4" max="4" width="8.42578125" style="3" bestFit="1" customWidth="1"/>
    <col min="5" max="5" width="14" style="3" bestFit="1" customWidth="1"/>
    <col min="6" max="6" width="6.42578125" style="3" bestFit="1" customWidth="1"/>
    <col min="7" max="7" width="7" style="3" bestFit="1" customWidth="1"/>
    <col min="8" max="8" width="8" style="3" bestFit="1" customWidth="1"/>
    <col min="9" max="9" width="4.42578125" style="3" bestFit="1" customWidth="1"/>
    <col min="10" max="10" width="13.5703125" style="3" bestFit="1" customWidth="1"/>
    <col min="11" max="11" width="9.5703125" style="3" bestFit="1" customWidth="1"/>
    <col min="12" max="12" width="5.42578125" style="3" bestFit="1" customWidth="1"/>
    <col min="13" max="13" width="4.42578125" style="3" bestFit="1" customWidth="1"/>
    <col min="14" max="14" width="7.5703125" style="3" bestFit="1" customWidth="1"/>
    <col min="15" max="15" width="6" style="3" bestFit="1" customWidth="1"/>
    <col min="16" max="16" width="9.7109375" style="3" bestFit="1" customWidth="1"/>
    <col min="17" max="17" width="6.28515625" style="3" bestFit="1" customWidth="1"/>
    <col min="18" max="18" width="11.5703125" style="3" bestFit="1" customWidth="1"/>
    <col min="19" max="19" width="6" style="3" bestFit="1" customWidth="1"/>
    <col min="20" max="20" width="9.7109375" style="3" bestFit="1" customWidth="1"/>
    <col min="21" max="21" width="6.28515625" style="3" bestFit="1" customWidth="1"/>
    <col min="22" max="22" width="11.5703125" style="3" bestFit="1" customWidth="1"/>
    <col min="23" max="23" width="6" style="3" bestFit="1" customWidth="1"/>
    <col min="24" max="24" width="9.7109375" style="3" bestFit="1" customWidth="1"/>
    <col min="25" max="25" width="6.28515625" style="3" bestFit="1" customWidth="1"/>
    <col min="26" max="26" width="11.5703125" style="3" bestFit="1" customWidth="1"/>
    <col min="27" max="27" width="6" style="3" bestFit="1" customWidth="1"/>
    <col min="28" max="28" width="9.7109375" style="3" bestFit="1" customWidth="1"/>
    <col min="29" max="29" width="6.28515625" style="3" bestFit="1" customWidth="1"/>
    <col min="30" max="31" width="11.5703125" style="3" bestFit="1" customWidth="1"/>
    <col min="32" max="33" width="6.42578125" style="3" bestFit="1" customWidth="1"/>
    <col min="34" max="35" width="7.42578125" style="3" bestFit="1" customWidth="1"/>
    <col min="36" max="36" width="9" style="3" bestFit="1" customWidth="1"/>
    <col min="37" max="38" width="16.5703125" style="3" bestFit="1" customWidth="1"/>
    <col min="39" max="16384" width="12.42578125" style="3"/>
  </cols>
  <sheetData>
    <row r="1" spans="1:38">
      <c r="A1" s="28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9"/>
      <c r="Y1" s="29"/>
      <c r="Z1" s="29"/>
      <c r="AA1" s="29"/>
      <c r="AB1" s="29"/>
      <c r="AC1" s="29"/>
      <c r="AD1" s="29"/>
      <c r="AE1" s="30"/>
      <c r="AF1" s="30"/>
      <c r="AG1" s="30"/>
      <c r="AH1" s="30"/>
      <c r="AI1" s="30"/>
      <c r="AJ1" s="30"/>
    </row>
    <row r="2" spans="1:38" ht="15.75">
      <c r="A2" s="31" t="s">
        <v>43</v>
      </c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30"/>
      <c r="AB2" s="30"/>
      <c r="AC2" s="30"/>
      <c r="AD2" s="30"/>
    </row>
    <row r="3" spans="1:38" ht="15.75">
      <c r="A3" s="32" t="s">
        <v>44</v>
      </c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29"/>
      <c r="Q3" s="29"/>
      <c r="R3" s="29"/>
      <c r="S3" s="29"/>
      <c r="T3" s="29"/>
      <c r="U3" s="29"/>
      <c r="V3" s="29"/>
      <c r="W3" s="29"/>
      <c r="X3" s="29"/>
      <c r="Y3" s="29"/>
      <c r="Z3" s="4"/>
      <c r="AA3" s="30"/>
      <c r="AB3" s="30"/>
      <c r="AC3" s="30"/>
      <c r="AD3" s="30"/>
    </row>
    <row r="4" spans="1:38">
      <c r="A4" s="33"/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29"/>
      <c r="Q4" s="29"/>
      <c r="R4" s="29"/>
      <c r="S4" s="29"/>
      <c r="T4" s="29"/>
      <c r="U4" s="29"/>
      <c r="V4" s="29"/>
      <c r="W4" s="29"/>
      <c r="X4" s="29"/>
      <c r="Y4" s="29"/>
      <c r="Z4" s="4"/>
      <c r="AA4" s="30"/>
      <c r="AB4" s="30"/>
      <c r="AC4" s="30"/>
      <c r="AD4" s="30"/>
    </row>
    <row r="5" spans="1:38" ht="15.75">
      <c r="A5" s="33" t="s">
        <v>45</v>
      </c>
      <c r="B5" s="5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29"/>
      <c r="Q5" s="29"/>
      <c r="R5" s="29"/>
      <c r="S5" s="29"/>
      <c r="T5" s="29"/>
      <c r="U5" s="29"/>
      <c r="V5" s="29"/>
      <c r="W5" s="29"/>
      <c r="X5" s="29"/>
      <c r="Y5" s="29"/>
      <c r="Z5" s="4"/>
      <c r="AA5" s="30"/>
      <c r="AB5" s="30"/>
      <c r="AC5" s="30"/>
      <c r="AD5" s="30"/>
    </row>
    <row r="6" spans="1:38" ht="15.75">
      <c r="A6" s="32" t="s">
        <v>46</v>
      </c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29"/>
      <c r="Q6" s="29"/>
      <c r="R6" s="29"/>
      <c r="S6" s="29"/>
      <c r="T6" s="29"/>
      <c r="U6" s="29"/>
      <c r="V6" s="29"/>
      <c r="W6" s="29"/>
      <c r="X6" s="29"/>
      <c r="Y6" s="29"/>
      <c r="Z6" s="4"/>
      <c r="AA6" s="30"/>
      <c r="AB6" s="30"/>
      <c r="AC6" s="30"/>
      <c r="AD6" s="30"/>
    </row>
    <row r="7" spans="1:38" ht="15.75">
      <c r="A7" s="32" t="s">
        <v>47</v>
      </c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29"/>
      <c r="Q7" s="29"/>
      <c r="R7" s="29"/>
      <c r="S7" s="29"/>
      <c r="T7" s="29"/>
      <c r="U7" s="29"/>
      <c r="V7" s="29"/>
      <c r="W7" s="29"/>
      <c r="X7" s="29"/>
      <c r="Y7" s="29"/>
      <c r="Z7" s="4"/>
      <c r="AA7" s="30"/>
      <c r="AB7" s="30"/>
      <c r="AC7" s="30"/>
      <c r="AD7" s="30"/>
    </row>
    <row r="8" spans="1:38" ht="15.75">
      <c r="A8" s="32" t="s">
        <v>48</v>
      </c>
      <c r="B8" s="5"/>
      <c r="C8" s="5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34"/>
      <c r="Q8" s="34"/>
      <c r="R8" s="34"/>
      <c r="S8" s="29"/>
      <c r="T8" s="29"/>
      <c r="U8" s="29"/>
      <c r="V8" s="29"/>
      <c r="W8" s="29"/>
      <c r="X8" s="29"/>
      <c r="Y8" s="29"/>
      <c r="Z8" s="4"/>
      <c r="AA8" s="30"/>
      <c r="AB8" s="30"/>
      <c r="AC8" s="30"/>
      <c r="AD8" s="30"/>
    </row>
    <row r="9" spans="1:38" ht="15.75">
      <c r="A9" s="32" t="s">
        <v>49</v>
      </c>
      <c r="B9" s="35"/>
      <c r="C9" s="35"/>
      <c r="D9" s="35"/>
      <c r="E9" s="35"/>
      <c r="F9" s="36"/>
      <c r="G9" s="37"/>
      <c r="H9" s="36"/>
      <c r="I9" s="35"/>
      <c r="J9" s="36"/>
      <c r="K9" s="36"/>
      <c r="L9" s="37"/>
      <c r="M9" s="36"/>
      <c r="N9" s="35"/>
      <c r="O9" s="36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30"/>
      <c r="AB9" s="30"/>
      <c r="AC9" s="30"/>
      <c r="AD9" s="30"/>
    </row>
    <row r="10" spans="1:38">
      <c r="A10" s="33"/>
      <c r="B10" s="5"/>
      <c r="C10" s="5"/>
      <c r="D10" s="5"/>
      <c r="E10" s="5"/>
      <c r="F10" s="4"/>
      <c r="G10" s="40"/>
      <c r="H10" s="4"/>
      <c r="I10" s="5"/>
      <c r="J10" s="5"/>
      <c r="K10" s="4"/>
      <c r="L10" s="40"/>
      <c r="M10" s="4"/>
      <c r="N10" s="5"/>
      <c r="O10" s="5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30"/>
      <c r="AB10" s="30"/>
      <c r="AC10" s="30"/>
      <c r="AD10" s="30"/>
    </row>
    <row r="11" spans="1:38" ht="14.25">
      <c r="A11" s="33" t="s">
        <v>50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30"/>
      <c r="AA11" s="30"/>
      <c r="AB11" s="30"/>
      <c r="AC11" s="30"/>
      <c r="AD11" s="30"/>
    </row>
    <row r="12" spans="1:38">
      <c r="A12" s="33" t="s">
        <v>51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30"/>
      <c r="AA12" s="30"/>
      <c r="AB12" s="30"/>
      <c r="AC12" s="30"/>
      <c r="AD12" s="30"/>
    </row>
    <row r="13" spans="1:38">
      <c r="A13" s="32" t="s">
        <v>52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30"/>
      <c r="AA13" s="30"/>
      <c r="AB13" s="30"/>
      <c r="AC13" s="30"/>
      <c r="AD13" s="30"/>
    </row>
    <row r="14" spans="1:38" ht="14.25">
      <c r="A14" s="32" t="s">
        <v>53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30"/>
      <c r="AA14" s="30"/>
      <c r="AB14" s="30"/>
      <c r="AC14" s="30"/>
      <c r="AD14" s="30"/>
    </row>
    <row r="15" spans="1:38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3"/>
      <c r="AA15" s="43"/>
      <c r="AB15" s="43"/>
      <c r="AC15" s="43"/>
      <c r="AD15" s="43"/>
      <c r="AE15" s="43"/>
      <c r="AF15" s="30"/>
      <c r="AG15" s="30"/>
      <c r="AH15" s="30"/>
      <c r="AI15" s="30"/>
      <c r="AJ15" s="30"/>
      <c r="AK15" s="30"/>
      <c r="AL15" s="30"/>
    </row>
    <row r="16" spans="1:38">
      <c r="A16" s="184" t="s">
        <v>54</v>
      </c>
      <c r="B16" s="184"/>
      <c r="C16" s="184"/>
      <c r="D16" s="184"/>
      <c r="E16" s="184"/>
      <c r="F16" s="184"/>
      <c r="G16" s="184"/>
      <c r="H16" s="44">
        <v>2.65</v>
      </c>
      <c r="I16" s="30"/>
      <c r="J16" s="30"/>
      <c r="K16" s="30"/>
      <c r="L16" s="30"/>
      <c r="M16" s="30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30"/>
      <c r="Y16" s="30"/>
      <c r="Z16" s="30"/>
      <c r="AA16" s="30"/>
      <c r="AB16" s="30"/>
      <c r="AC16" s="30"/>
      <c r="AD16" s="30"/>
    </row>
    <row r="17" spans="1:37">
      <c r="A17" s="184" t="s">
        <v>55</v>
      </c>
      <c r="B17" s="184"/>
      <c r="C17" s="184"/>
      <c r="D17" s="184"/>
      <c r="E17" s="184"/>
      <c r="F17" s="184"/>
      <c r="G17" s="184"/>
      <c r="H17" s="44">
        <v>0.63200000000000001</v>
      </c>
      <c r="I17" s="30"/>
      <c r="J17" s="30"/>
      <c r="K17" s="30"/>
      <c r="L17" s="30"/>
      <c r="M17" s="30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30"/>
      <c r="Y17" s="30"/>
      <c r="Z17" s="30"/>
      <c r="AA17" s="30"/>
      <c r="AB17" s="30"/>
      <c r="AC17" s="30"/>
      <c r="AD17" s="30"/>
    </row>
    <row r="18" spans="1:37">
      <c r="A18" s="184" t="s">
        <v>56</v>
      </c>
      <c r="B18" s="184"/>
      <c r="C18" s="184"/>
      <c r="D18" s="184"/>
      <c r="E18" s="184"/>
      <c r="F18" s="184"/>
      <c r="G18" s="184"/>
      <c r="H18" s="44">
        <v>101.325</v>
      </c>
      <c r="I18" s="30"/>
      <c r="J18" s="30"/>
      <c r="K18" s="30"/>
      <c r="L18" s="30"/>
      <c r="M18" s="30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30"/>
      <c r="Y18" s="30"/>
      <c r="Z18" s="30"/>
      <c r="AA18" s="30"/>
      <c r="AB18" s="30"/>
      <c r="AC18" s="30"/>
      <c r="AD18" s="30"/>
    </row>
    <row r="19" spans="1:37">
      <c r="A19" s="184" t="s">
        <v>57</v>
      </c>
      <c r="B19" s="184"/>
      <c r="C19" s="184"/>
      <c r="D19" s="184"/>
      <c r="E19" s="184"/>
      <c r="F19" s="184"/>
      <c r="G19" s="184"/>
      <c r="H19" s="44">
        <v>28.013400000000001</v>
      </c>
      <c r="I19" s="30"/>
      <c r="J19" s="30"/>
      <c r="K19" s="30"/>
      <c r="L19" s="30"/>
      <c r="M19" s="30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30"/>
      <c r="Y19" s="30"/>
      <c r="Z19" s="30"/>
      <c r="AA19" s="30"/>
      <c r="AB19" s="30"/>
      <c r="AC19" s="30"/>
      <c r="AD19" s="30"/>
    </row>
    <row r="20" spans="1:37">
      <c r="A20" s="184" t="s">
        <v>58</v>
      </c>
      <c r="B20" s="184"/>
      <c r="C20" s="184"/>
      <c r="D20" s="184"/>
      <c r="E20" s="184"/>
      <c r="F20" s="184"/>
      <c r="G20" s="184"/>
      <c r="H20" s="44">
        <v>8.3145100000000003</v>
      </c>
      <c r="I20" s="30"/>
      <c r="J20" s="30"/>
      <c r="K20" s="30"/>
      <c r="L20" s="30"/>
      <c r="M20" s="30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30"/>
      <c r="Y20" s="30"/>
      <c r="Z20" s="30"/>
      <c r="AA20" s="30"/>
      <c r="AB20" s="30"/>
      <c r="AC20" s="30"/>
      <c r="AD20" s="30"/>
    </row>
    <row r="21" spans="1:37">
      <c r="A21" s="184" t="s">
        <v>59</v>
      </c>
      <c r="B21" s="184"/>
      <c r="C21" s="184"/>
      <c r="D21" s="184"/>
      <c r="E21" s="184"/>
      <c r="F21" s="184"/>
      <c r="G21" s="184"/>
      <c r="H21" s="44">
        <v>293.14999999999998</v>
      </c>
      <c r="I21" s="30"/>
      <c r="J21" s="30"/>
      <c r="K21" s="30"/>
      <c r="L21" s="30"/>
      <c r="M21" s="30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30"/>
      <c r="Y21" s="30"/>
      <c r="Z21" s="30"/>
      <c r="AA21" s="30"/>
      <c r="AB21" s="30"/>
      <c r="AC21" s="30"/>
      <c r="AD21" s="30"/>
    </row>
    <row r="22" spans="1:37" ht="14.25">
      <c r="G22" s="45"/>
      <c r="H22" s="46"/>
      <c r="I22" s="44"/>
      <c r="J22" s="44"/>
      <c r="K22" s="44"/>
      <c r="L22" s="44"/>
      <c r="M22" s="44"/>
      <c r="N22" s="47"/>
      <c r="O22" s="45"/>
      <c r="P22" s="44"/>
      <c r="Q22" s="44"/>
      <c r="R22" s="48"/>
      <c r="S22" s="30"/>
      <c r="T22" s="30"/>
      <c r="U22" s="30"/>
      <c r="V22" s="30"/>
      <c r="W22" s="30"/>
      <c r="X22" s="30"/>
      <c r="Y22" s="43"/>
      <c r="Z22" s="43"/>
      <c r="AA22" s="43"/>
      <c r="AB22" s="43"/>
      <c r="AC22" s="43"/>
      <c r="AD22" s="43"/>
      <c r="AE22" s="183" t="s">
        <v>60</v>
      </c>
      <c r="AF22" s="183"/>
      <c r="AG22" s="183"/>
      <c r="AH22" s="183"/>
      <c r="AI22" s="183"/>
      <c r="AJ22" s="183"/>
      <c r="AK22" s="33"/>
    </row>
    <row r="23" spans="1:37" ht="30.75" thickBot="1">
      <c r="A23" s="50" t="s">
        <v>61</v>
      </c>
      <c r="B23" s="50" t="s">
        <v>9</v>
      </c>
      <c r="C23" s="50" t="s">
        <v>27</v>
      </c>
      <c r="D23" s="50" t="s">
        <v>28</v>
      </c>
      <c r="E23" s="115" t="s">
        <v>15</v>
      </c>
      <c r="F23" s="51" t="s">
        <v>113</v>
      </c>
      <c r="G23" s="52" t="s">
        <v>2</v>
      </c>
      <c r="H23" s="2" t="s">
        <v>5</v>
      </c>
      <c r="I23" s="53" t="s">
        <v>63</v>
      </c>
      <c r="J23" s="2" t="s">
        <v>64</v>
      </c>
      <c r="K23" s="53" t="s">
        <v>65</v>
      </c>
      <c r="L23" s="2" t="s">
        <v>66</v>
      </c>
      <c r="M23" s="53" t="s">
        <v>67</v>
      </c>
      <c r="N23" s="54" t="s">
        <v>68</v>
      </c>
      <c r="O23" s="2" t="s">
        <v>69</v>
      </c>
      <c r="P23" s="55" t="s">
        <v>70</v>
      </c>
      <c r="Q23" s="56" t="s">
        <v>71</v>
      </c>
      <c r="R23" s="57" t="s">
        <v>72</v>
      </c>
      <c r="S23" s="2" t="s">
        <v>69</v>
      </c>
      <c r="T23" s="55" t="s">
        <v>70</v>
      </c>
      <c r="U23" s="56" t="s">
        <v>71</v>
      </c>
      <c r="V23" s="57" t="s">
        <v>73</v>
      </c>
      <c r="W23" s="58" t="s">
        <v>69</v>
      </c>
      <c r="X23" s="55" t="s">
        <v>70</v>
      </c>
      <c r="Y23" s="56" t="s">
        <v>71</v>
      </c>
      <c r="Z23" s="57" t="s">
        <v>74</v>
      </c>
      <c r="AA23" s="58" t="s">
        <v>69</v>
      </c>
      <c r="AB23" s="55" t="s">
        <v>70</v>
      </c>
      <c r="AC23" s="56" t="s">
        <v>71</v>
      </c>
      <c r="AD23" s="57" t="s">
        <v>75</v>
      </c>
      <c r="AE23" s="59">
        <v>60</v>
      </c>
      <c r="AF23" s="59">
        <v>120</v>
      </c>
      <c r="AG23" s="59">
        <v>180</v>
      </c>
      <c r="AH23" s="59">
        <v>240</v>
      </c>
      <c r="AI23" s="60" t="s">
        <v>76</v>
      </c>
      <c r="AJ23" s="61" t="s">
        <v>77</v>
      </c>
      <c r="AK23" s="62" t="s">
        <v>139</v>
      </c>
    </row>
    <row r="24" spans="1:37" ht="13.5" thickTop="1">
      <c r="A24" s="3">
        <f>'Exptl Setup'!A8</f>
        <v>1</v>
      </c>
      <c r="B24" s="3" t="str">
        <f>'Exptl Setup'!C8</f>
        <v>a</v>
      </c>
      <c r="C24" s="3">
        <f>'Exptl Setup'!D8</f>
        <v>16</v>
      </c>
      <c r="D24" s="3" t="str">
        <f>'Exptl Setup'!E8</f>
        <v>+</v>
      </c>
      <c r="E24" s="112">
        <f>'Exptl Setup'!K8</f>
        <v>0</v>
      </c>
      <c r="F24" s="63">
        <f>'Exptl Setup'!F8</f>
        <v>32.000999999999998</v>
      </c>
      <c r="G24" s="64">
        <f>'Exptl Setup'!$C$5</f>
        <v>1.2793390913194711</v>
      </c>
      <c r="H24" s="7">
        <f t="shared" ref="H24" si="0">F24/G24</f>
        <v>25.013696694748184</v>
      </c>
      <c r="I24" s="8">
        <f>H24/H$16</f>
        <v>9.4391308282068618</v>
      </c>
      <c r="J24" s="8">
        <f t="shared" ref="J24" si="1">F24-H24</f>
        <v>6.9873033052518139</v>
      </c>
      <c r="K24" s="8">
        <f>'Exptl Setup'!H8+'Exptl Setup'!I8+'Exptl Setup'!J8+5</f>
        <v>23.003024686832859</v>
      </c>
      <c r="L24" s="8">
        <f>J24+K24</f>
        <v>29.990327992084673</v>
      </c>
      <c r="M24" s="44">
        <v>300</v>
      </c>
      <c r="N24" s="65">
        <f>M24-(I24+L24)</f>
        <v>260.57054117970847</v>
      </c>
      <c r="O24" s="66">
        <v>60</v>
      </c>
      <c r="P24" s="3">
        <v>17.783000000000001</v>
      </c>
      <c r="Q24" s="7">
        <f>((P24*($N24+($L24*$H$17))))*(1/1000)</f>
        <v>4.9707829114945641</v>
      </c>
      <c r="R24" s="67">
        <f>((Q24*$H$18*$H$19)/($H$20*$H$21*$F24))*1000</f>
        <v>180.89106817472307</v>
      </c>
      <c r="S24" s="30">
        <v>120</v>
      </c>
      <c r="T24" s="3">
        <v>27.936</v>
      </c>
      <c r="U24" s="7">
        <f>((T24*($N24+($L24*$H$17))))*(1/1000)</f>
        <v>7.808794433757642</v>
      </c>
      <c r="V24" s="67">
        <f>((U24*$H$18*$H$19)/($H$20*$H$21*$F24))*1000</f>
        <v>284.16874995945932</v>
      </c>
      <c r="W24" s="68">
        <v>180</v>
      </c>
      <c r="X24" s="134">
        <v>34.756</v>
      </c>
      <c r="Y24" s="7">
        <f>((X24*($N24+($L24*$H$17))))*(1/1000)</f>
        <v>9.7151510359278568</v>
      </c>
      <c r="Z24" s="67">
        <f>((Y24*$H$18*$H$19)/($H$20*$H$21*$F24))*1000</f>
        <v>353.54270738799283</v>
      </c>
      <c r="AA24" s="69">
        <v>240</v>
      </c>
      <c r="AB24" s="134">
        <v>41.860999999999997</v>
      </c>
      <c r="AC24" s="7">
        <f>((AB24*($N24+($L24*$H$17))))*(1/1000)</f>
        <v>11.701172100212222</v>
      </c>
      <c r="AD24" s="67">
        <f>((AC24*$H$18*$H$19)/($H$20*$H$21*$F24))*1000</f>
        <v>425.81572315481549</v>
      </c>
      <c r="AE24" s="70">
        <f>R24</f>
        <v>180.89106817472307</v>
      </c>
      <c r="AF24" s="70">
        <f>V24</f>
        <v>284.16874995945932</v>
      </c>
      <c r="AG24" s="70">
        <f>Z24</f>
        <v>353.54270738799283</v>
      </c>
      <c r="AH24" s="70">
        <f>AD24</f>
        <v>425.81572315481549</v>
      </c>
      <c r="AI24" s="71">
        <f>RSQ(AE24:AH24,AE$23:AH$23)</f>
        <v>0.99056257356821742</v>
      </c>
      <c r="AJ24" s="72">
        <f>SLOPE(AE24:AH24,AE$23:AH$23)</f>
        <v>1.3402465372813512</v>
      </c>
      <c r="AK24" s="73">
        <f>AJ24*60</f>
        <v>80.41479223688107</v>
      </c>
    </row>
    <row r="25" spans="1:37">
      <c r="A25" s="3">
        <f>'Exptl Setup'!A9</f>
        <v>2</v>
      </c>
      <c r="B25" s="3" t="str">
        <f>'Exptl Setup'!C9</f>
        <v>b</v>
      </c>
      <c r="C25" s="3">
        <f>'Exptl Setup'!D9</f>
        <v>16</v>
      </c>
      <c r="D25" s="3" t="str">
        <f>'Exptl Setup'!E9</f>
        <v>+</v>
      </c>
      <c r="E25" s="112">
        <f>'Exptl Setup'!K9</f>
        <v>0</v>
      </c>
      <c r="F25" s="63">
        <f>'Exptl Setup'!F9</f>
        <v>32.003</v>
      </c>
      <c r="G25" s="64">
        <f>'Exptl Setup'!$C$5</f>
        <v>1.2793390913194711</v>
      </c>
      <c r="H25" s="7">
        <f t="shared" ref="H25:H56" si="2">F25/G25</f>
        <v>25.015260001938255</v>
      </c>
      <c r="I25" s="8">
        <f t="shared" ref="I25:I56" si="3">H25/H$16</f>
        <v>9.4397207554483984</v>
      </c>
      <c r="J25" s="8">
        <f t="shared" ref="J25:J56" si="4">F25-H25</f>
        <v>6.9877399980617447</v>
      </c>
      <c r="K25" s="8">
        <f>'Exptl Setup'!H9+'Exptl Setup'!I9+'Exptl Setup'!J9+5</f>
        <v>23.003024686832859</v>
      </c>
      <c r="L25" s="8">
        <f t="shared" ref="L25:L56" si="5">J25+K25</f>
        <v>29.990764684894604</v>
      </c>
      <c r="M25" s="44">
        <v>300</v>
      </c>
      <c r="N25" s="65">
        <f t="shared" ref="N25:N56" si="6">M25-(I25+L25)</f>
        <v>260.56951455965702</v>
      </c>
      <c r="O25" s="66">
        <v>60</v>
      </c>
      <c r="P25" s="30">
        <v>17.245000000000001</v>
      </c>
      <c r="Q25" s="7">
        <f t="shared" ref="Q25:Q47" si="7">((P25*($N25+($L25*$H$17))))*(1/1000)</f>
        <v>4.8203858243596027</v>
      </c>
      <c r="R25" s="67">
        <f t="shared" ref="R25:R47" si="8">((Q25*$H$18*$H$19)/($H$20*$H$21*$F25))*1000</f>
        <v>175.4070261404627</v>
      </c>
      <c r="S25" s="30">
        <v>120</v>
      </c>
      <c r="T25" s="30">
        <v>27.238</v>
      </c>
      <c r="U25" s="7">
        <f t="shared" ref="U25:U47" si="9">((T25*($N25+($L25*$H$17))))*(1/1000)</f>
        <v>7.6136659370198227</v>
      </c>
      <c r="V25" s="67">
        <f t="shared" ref="V25:V47" si="10">((U25*$H$18*$H$19)/($H$20*$H$21*$F25))*1000</f>
        <v>277.0505409112161</v>
      </c>
      <c r="W25" s="30">
        <v>180</v>
      </c>
      <c r="X25" s="114">
        <v>34.393999999999998</v>
      </c>
      <c r="Y25" s="7">
        <f t="shared" ref="Y25:Y47" si="11">((X25*($N25+($L25*$H$17))))*(1/1000)</f>
        <v>9.6139373756465147</v>
      </c>
      <c r="Z25" s="67">
        <f t="shared" ref="Z25:Z47" si="12">((Y25*$H$18*$H$19)/($H$20*$H$21*$F25))*1000</f>
        <v>349.83759101624076</v>
      </c>
      <c r="AA25" s="69">
        <v>240</v>
      </c>
      <c r="AB25" s="114">
        <v>40.523000000000003</v>
      </c>
      <c r="AC25" s="7">
        <f t="shared" ref="AC25:AC47" si="13">((AB25*($N25+($L25*$H$17))))*(1/1000)</f>
        <v>11.327137997131004</v>
      </c>
      <c r="AD25" s="67">
        <f t="shared" ref="AD25:AD47" si="14">((AC25*$H$18*$H$19)/($H$20*$H$21*$F25))*1000</f>
        <v>412.17853988344268</v>
      </c>
      <c r="AE25" s="70">
        <f t="shared" ref="AE25:AE47" si="15">R25</f>
        <v>175.4070261404627</v>
      </c>
      <c r="AF25" s="70">
        <f t="shared" ref="AF25:AF47" si="16">V25</f>
        <v>277.0505409112161</v>
      </c>
      <c r="AG25" s="70">
        <f t="shared" ref="AG25:AG47" si="17">Z25</f>
        <v>349.83759101624076</v>
      </c>
      <c r="AH25" s="70">
        <f t="shared" ref="AH25:AH47" si="18">AD25</f>
        <v>412.17853988344268</v>
      </c>
      <c r="AI25" s="71">
        <f t="shared" ref="AI25:AI47" si="19">RSQ(AE25:AH25,AE$23:AH$23)</f>
        <v>0.98702355764922811</v>
      </c>
      <c r="AJ25" s="72">
        <f t="shared" ref="AJ25:AJ47" si="20">SLOPE(AE25:AH25,AE$23:AH$23)</f>
        <v>1.3051693188899409</v>
      </c>
      <c r="AK25" s="73">
        <f t="shared" ref="AK25:AK71" si="21">AJ25*60</f>
        <v>78.310159133396454</v>
      </c>
    </row>
    <row r="26" spans="1:37">
      <c r="A26" s="3">
        <f>'Exptl Setup'!A10</f>
        <v>3</v>
      </c>
      <c r="B26" s="3" t="str">
        <f>'Exptl Setup'!C10</f>
        <v>c</v>
      </c>
      <c r="C26" s="3">
        <f>'Exptl Setup'!D10</f>
        <v>16</v>
      </c>
      <c r="D26" s="3" t="str">
        <f>'Exptl Setup'!E10</f>
        <v>+</v>
      </c>
      <c r="E26" s="112">
        <f>'Exptl Setup'!K10</f>
        <v>0</v>
      </c>
      <c r="F26" s="63">
        <f>'Exptl Setup'!F10</f>
        <v>31.997</v>
      </c>
      <c r="G26" s="64">
        <f>'Exptl Setup'!$C$5</f>
        <v>1.2793390913194711</v>
      </c>
      <c r="H26" s="7">
        <f t="shared" si="2"/>
        <v>25.010570080368041</v>
      </c>
      <c r="I26" s="8">
        <f t="shared" si="3"/>
        <v>9.4379509737237886</v>
      </c>
      <c r="J26" s="8">
        <f t="shared" si="4"/>
        <v>6.9864299196319593</v>
      </c>
      <c r="K26" s="8">
        <f>'Exptl Setup'!H10+'Exptl Setup'!I10+'Exptl Setup'!J10+5</f>
        <v>23.003024686832859</v>
      </c>
      <c r="L26" s="8">
        <f t="shared" si="5"/>
        <v>29.989454606464818</v>
      </c>
      <c r="M26" s="44">
        <v>300</v>
      </c>
      <c r="N26" s="65">
        <f t="shared" si="6"/>
        <v>260.57259441981137</v>
      </c>
      <c r="O26" s="66">
        <v>60</v>
      </c>
      <c r="P26" s="30">
        <v>17.431999999999999</v>
      </c>
      <c r="Q26" s="7">
        <f t="shared" si="7"/>
        <v>4.8726960070724843</v>
      </c>
      <c r="R26" s="67">
        <f t="shared" si="8"/>
        <v>177.34376858421129</v>
      </c>
      <c r="S26" s="30">
        <v>120</v>
      </c>
      <c r="T26" s="30">
        <v>27.449000000000002</v>
      </c>
      <c r="U26" s="7">
        <f t="shared" si="9"/>
        <v>7.6727072451888851</v>
      </c>
      <c r="V26" s="67">
        <f t="shared" si="10"/>
        <v>279.25132537104275</v>
      </c>
      <c r="W26" s="30">
        <v>180</v>
      </c>
      <c r="X26" s="114">
        <v>34.448</v>
      </c>
      <c r="Y26" s="7">
        <f t="shared" si="11"/>
        <v>9.6291092273768335</v>
      </c>
      <c r="Z26" s="67">
        <f t="shared" si="12"/>
        <v>350.45537747756492</v>
      </c>
      <c r="AA26" s="69">
        <v>240</v>
      </c>
      <c r="AB26" s="114">
        <v>41.595999999999997</v>
      </c>
      <c r="AC26" s="7">
        <f t="shared" si="13"/>
        <v>11.627160573094715</v>
      </c>
      <c r="AD26" s="67">
        <f t="shared" si="14"/>
        <v>423.17527524259145</v>
      </c>
      <c r="AE26" s="70">
        <f t="shared" si="15"/>
        <v>177.34376858421129</v>
      </c>
      <c r="AF26" s="70">
        <f t="shared" si="16"/>
        <v>279.25132537104275</v>
      </c>
      <c r="AG26" s="70">
        <f t="shared" si="17"/>
        <v>350.45537747756492</v>
      </c>
      <c r="AH26" s="70">
        <f t="shared" si="18"/>
        <v>423.17527524259145</v>
      </c>
      <c r="AI26" s="71">
        <f t="shared" si="19"/>
        <v>0.99196457525418391</v>
      </c>
      <c r="AJ26" s="72">
        <f t="shared" si="20"/>
        <v>1.3478309534694377</v>
      </c>
      <c r="AK26" s="73">
        <f t="shared" si="21"/>
        <v>80.869857208166266</v>
      </c>
    </row>
    <row r="27" spans="1:37">
      <c r="A27" s="3">
        <f>'Exptl Setup'!A14</f>
        <v>7</v>
      </c>
      <c r="B27" s="3" t="str">
        <f>'Exptl Setup'!C14</f>
        <v>a</v>
      </c>
      <c r="C27" s="3">
        <f>'Exptl Setup'!D14</f>
        <v>16</v>
      </c>
      <c r="D27" s="3" t="str">
        <f>'Exptl Setup'!E14</f>
        <v>+</v>
      </c>
      <c r="E27" s="112">
        <f>'Exptl Setup'!K14</f>
        <v>5.9999953707848501</v>
      </c>
      <c r="F27" s="63">
        <f>'Exptl Setup'!F14</f>
        <v>31.997</v>
      </c>
      <c r="G27" s="64">
        <f>'Exptl Setup'!$C$5</f>
        <v>1.2793390913194711</v>
      </c>
      <c r="H27" s="7">
        <f t="shared" si="2"/>
        <v>25.010570080368041</v>
      </c>
      <c r="I27" s="8">
        <f t="shared" si="3"/>
        <v>9.4379509737237886</v>
      </c>
      <c r="J27" s="8">
        <f t="shared" si="4"/>
        <v>6.9864299196319593</v>
      </c>
      <c r="K27" s="8">
        <f>'Exptl Setup'!H14+'Exptl Setup'!I14+'Exptl Setup'!J14+5</f>
        <v>23.003024686832859</v>
      </c>
      <c r="L27" s="8">
        <f t="shared" si="5"/>
        <v>29.989454606464818</v>
      </c>
      <c r="M27" s="44">
        <v>300</v>
      </c>
      <c r="N27" s="65">
        <f t="shared" si="6"/>
        <v>260.57259441981137</v>
      </c>
      <c r="O27" s="66">
        <v>60</v>
      </c>
      <c r="P27" s="30">
        <v>35.313000000000002</v>
      </c>
      <c r="Q27" s="7">
        <f t="shared" si="7"/>
        <v>9.8708991565942323</v>
      </c>
      <c r="R27" s="67">
        <f t="shared" si="8"/>
        <v>359.25542106552638</v>
      </c>
      <c r="S27" s="30">
        <v>120</v>
      </c>
      <c r="T27" s="114">
        <v>69.016000000000005</v>
      </c>
      <c r="U27" s="7">
        <f t="shared" si="9"/>
        <v>19.291761566321398</v>
      </c>
      <c r="V27" s="67">
        <f t="shared" si="10"/>
        <v>702.13157025056955</v>
      </c>
      <c r="W27" s="30">
        <v>180</v>
      </c>
      <c r="X27" s="114">
        <v>127.511</v>
      </c>
      <c r="Y27" s="7">
        <f t="shared" si="11"/>
        <v>35.642630825941922</v>
      </c>
      <c r="Z27" s="67">
        <f t="shared" si="12"/>
        <v>1297.2281594734609</v>
      </c>
      <c r="AA27" s="69">
        <v>240</v>
      </c>
      <c r="AB27" s="114">
        <v>173.27600000000001</v>
      </c>
      <c r="AC27" s="7">
        <f t="shared" si="13"/>
        <v>48.43513500008558</v>
      </c>
      <c r="AD27" s="67">
        <f t="shared" si="14"/>
        <v>1762.8165927717876</v>
      </c>
      <c r="AE27" s="70">
        <f t="shared" si="15"/>
        <v>359.25542106552638</v>
      </c>
      <c r="AF27" s="70">
        <f t="shared" si="16"/>
        <v>702.13157025056955</v>
      </c>
      <c r="AG27" s="70">
        <f t="shared" si="17"/>
        <v>1297.2281594734609</v>
      </c>
      <c r="AH27" s="70">
        <f t="shared" si="18"/>
        <v>1762.8165927717876</v>
      </c>
      <c r="AI27" s="71">
        <f t="shared" si="19"/>
        <v>0.99052139241462855</v>
      </c>
      <c r="AJ27" s="72">
        <f t="shared" si="20"/>
        <v>8.0096335072361242</v>
      </c>
      <c r="AK27" s="73">
        <f t="shared" si="21"/>
        <v>480.57801043416748</v>
      </c>
    </row>
    <row r="28" spans="1:37">
      <c r="A28" s="3">
        <f>'Exptl Setup'!A15</f>
        <v>8</v>
      </c>
      <c r="B28" s="3" t="str">
        <f>'Exptl Setup'!C15</f>
        <v>b</v>
      </c>
      <c r="C28" s="3">
        <f>'Exptl Setup'!D15</f>
        <v>16</v>
      </c>
      <c r="D28" s="3" t="str">
        <f>'Exptl Setup'!E15</f>
        <v>+</v>
      </c>
      <c r="E28" s="112">
        <f>'Exptl Setup'!K15</f>
        <v>5.9986830358393597</v>
      </c>
      <c r="F28" s="63">
        <f>'Exptl Setup'!F15</f>
        <v>32.003999999999998</v>
      </c>
      <c r="G28" s="64">
        <f>'Exptl Setup'!$C$5</f>
        <v>1.2793390913194711</v>
      </c>
      <c r="H28" s="7">
        <f t="shared" si="2"/>
        <v>25.016041655533289</v>
      </c>
      <c r="I28" s="8">
        <f t="shared" si="3"/>
        <v>9.4400157190691658</v>
      </c>
      <c r="J28" s="8">
        <f t="shared" si="4"/>
        <v>6.9879583444667084</v>
      </c>
      <c r="K28" s="8">
        <f>'Exptl Setup'!H15+'Exptl Setup'!I15+'Exptl Setup'!J15+5</f>
        <v>23.003024686832859</v>
      </c>
      <c r="L28" s="8">
        <f t="shared" si="5"/>
        <v>29.990983031299567</v>
      </c>
      <c r="M28" s="44">
        <v>300</v>
      </c>
      <c r="N28" s="65">
        <f t="shared" si="6"/>
        <v>260.56900124963124</v>
      </c>
      <c r="O28" s="66">
        <v>60</v>
      </c>
      <c r="P28" s="30">
        <v>32.448999999999998</v>
      </c>
      <c r="Q28" s="7">
        <f t="shared" si="7"/>
        <v>9.0702516436471132</v>
      </c>
      <c r="R28" s="67">
        <f t="shared" si="8"/>
        <v>330.04332288584089</v>
      </c>
      <c r="S28" s="30">
        <v>120</v>
      </c>
      <c r="T28" s="114">
        <v>63.49</v>
      </c>
      <c r="U28" s="7">
        <f t="shared" si="9"/>
        <v>17.746934477338449</v>
      </c>
      <c r="V28" s="67">
        <f t="shared" si="10"/>
        <v>645.76568060716954</v>
      </c>
      <c r="W28" s="30">
        <v>180</v>
      </c>
      <c r="X28" s="114">
        <v>116.446</v>
      </c>
      <c r="Y28" s="7">
        <f t="shared" si="11"/>
        <v>32.549370485874192</v>
      </c>
      <c r="Z28" s="67">
        <f t="shared" si="12"/>
        <v>1184.3885721213171</v>
      </c>
      <c r="AA28" s="69">
        <v>240</v>
      </c>
      <c r="AB28" s="114">
        <v>160.56399999999999</v>
      </c>
      <c r="AC28" s="7">
        <f t="shared" si="13"/>
        <v>44.881379546690347</v>
      </c>
      <c r="AD28" s="67">
        <f t="shared" si="14"/>
        <v>1633.1189280360613</v>
      </c>
      <c r="AE28" s="70">
        <f t="shared" si="15"/>
        <v>330.04332288584089</v>
      </c>
      <c r="AF28" s="70">
        <f t="shared" si="16"/>
        <v>645.76568060716954</v>
      </c>
      <c r="AG28" s="70">
        <f t="shared" si="17"/>
        <v>1184.3885721213171</v>
      </c>
      <c r="AH28" s="70">
        <f t="shared" si="18"/>
        <v>1633.1189280360613</v>
      </c>
      <c r="AI28" s="71">
        <f t="shared" si="19"/>
        <v>0.9906710919441879</v>
      </c>
      <c r="AJ28" s="72">
        <f t="shared" si="20"/>
        <v>7.4130828449413482</v>
      </c>
      <c r="AK28" s="73">
        <f t="shared" si="21"/>
        <v>444.78497069648091</v>
      </c>
    </row>
    <row r="29" spans="1:37">
      <c r="A29" s="3">
        <f>'Exptl Setup'!A16</f>
        <v>9</v>
      </c>
      <c r="B29" s="3" t="str">
        <f>'Exptl Setup'!C16</f>
        <v>c</v>
      </c>
      <c r="C29" s="3">
        <f>'Exptl Setup'!D16</f>
        <v>16</v>
      </c>
      <c r="D29" s="3" t="str">
        <f>'Exptl Setup'!E16</f>
        <v>+</v>
      </c>
      <c r="E29" s="112">
        <f>'Exptl Setup'!K16</f>
        <v>5.997558634145669</v>
      </c>
      <c r="F29" s="63">
        <f>'Exptl Setup'!F16</f>
        <v>32.01</v>
      </c>
      <c r="G29" s="64">
        <f>'Exptl Setup'!$C$5</f>
        <v>1.2793390913194711</v>
      </c>
      <c r="H29" s="7">
        <f t="shared" si="2"/>
        <v>25.020731577103508</v>
      </c>
      <c r="I29" s="8">
        <f t="shared" si="3"/>
        <v>9.4417855007937774</v>
      </c>
      <c r="J29" s="8">
        <f t="shared" si="4"/>
        <v>6.9892684228964903</v>
      </c>
      <c r="K29" s="8">
        <f>'Exptl Setup'!H16+'Exptl Setup'!I16+'Exptl Setup'!J16+5</f>
        <v>23.003024686832859</v>
      </c>
      <c r="L29" s="8">
        <f t="shared" si="5"/>
        <v>29.992293109729349</v>
      </c>
      <c r="M29" s="44">
        <v>300</v>
      </c>
      <c r="N29" s="65">
        <f t="shared" si="6"/>
        <v>260.5659213894769</v>
      </c>
      <c r="O29" s="66">
        <v>60</v>
      </c>
      <c r="P29" s="30">
        <v>41.143999999999998</v>
      </c>
      <c r="Q29" s="7">
        <f t="shared" si="7"/>
        <v>11.500614107319274</v>
      </c>
      <c r="R29" s="67">
        <f t="shared" si="8"/>
        <v>418.39957398342921</v>
      </c>
      <c r="S29" s="30">
        <v>120</v>
      </c>
      <c r="T29" s="114">
        <v>112.11499999999999</v>
      </c>
      <c r="U29" s="7">
        <f t="shared" si="9"/>
        <v>31.338502591923497</v>
      </c>
      <c r="V29" s="67">
        <f t="shared" si="10"/>
        <v>1140.1144331409723</v>
      </c>
      <c r="W29" s="30">
        <v>180</v>
      </c>
      <c r="X29" s="114">
        <v>182.44800000000001</v>
      </c>
      <c r="Y29" s="7">
        <f t="shared" si="11"/>
        <v>50.998056646222707</v>
      </c>
      <c r="Z29" s="67">
        <f t="shared" si="12"/>
        <v>1855.3413735691399</v>
      </c>
      <c r="AA29" s="69">
        <v>240</v>
      </c>
      <c r="AB29" s="114">
        <v>246.404</v>
      </c>
      <c r="AC29" s="7">
        <f t="shared" si="13"/>
        <v>68.875104960623617</v>
      </c>
      <c r="AD29" s="67">
        <f t="shared" si="14"/>
        <v>2505.7196341583917</v>
      </c>
      <c r="AE29" s="70">
        <f t="shared" si="15"/>
        <v>418.39957398342921</v>
      </c>
      <c r="AF29" s="70">
        <f t="shared" si="16"/>
        <v>1140.1144331409723</v>
      </c>
      <c r="AG29" s="70">
        <f t="shared" si="17"/>
        <v>1855.3413735691399</v>
      </c>
      <c r="AH29" s="70">
        <f t="shared" si="18"/>
        <v>2505.7196341583917</v>
      </c>
      <c r="AI29" s="71">
        <f t="shared" si="19"/>
        <v>0.99940770816154278</v>
      </c>
      <c r="AJ29" s="72">
        <f t="shared" si="20"/>
        <v>11.628645201588425</v>
      </c>
      <c r="AK29" s="73">
        <f t="shared" si="21"/>
        <v>697.71871209530548</v>
      </c>
    </row>
    <row r="30" spans="1:37">
      <c r="A30" s="3">
        <f>'Exptl Setup'!A20</f>
        <v>13</v>
      </c>
      <c r="B30" s="3" t="str">
        <f>'Exptl Setup'!C20</f>
        <v>a</v>
      </c>
      <c r="C30" s="3">
        <f>'Exptl Setup'!D20</f>
        <v>16</v>
      </c>
      <c r="D30" s="3" t="str">
        <f>'Exptl Setup'!E20</f>
        <v>+</v>
      </c>
      <c r="E30" s="112">
        <f>'Exptl Setup'!K20</f>
        <v>15.998487656583571</v>
      </c>
      <c r="F30" s="63">
        <f>'Exptl Setup'!F20</f>
        <v>32</v>
      </c>
      <c r="G30" s="64">
        <f>'Exptl Setup'!$C$5</f>
        <v>1.2793390913194711</v>
      </c>
      <c r="H30" s="7">
        <f t="shared" si="2"/>
        <v>25.01291504115315</v>
      </c>
      <c r="I30" s="8">
        <f t="shared" si="3"/>
        <v>9.4388358645860944</v>
      </c>
      <c r="J30" s="8">
        <f t="shared" si="4"/>
        <v>6.9870849588468502</v>
      </c>
      <c r="K30" s="8">
        <f>'Exptl Setup'!H20+'Exptl Setup'!I20+'Exptl Setup'!J20+5</f>
        <v>23.003024686832862</v>
      </c>
      <c r="L30" s="8">
        <f t="shared" si="5"/>
        <v>29.990109645679713</v>
      </c>
      <c r="M30" s="44">
        <v>300</v>
      </c>
      <c r="N30" s="65">
        <f t="shared" si="6"/>
        <v>260.57105448973419</v>
      </c>
      <c r="O30" s="66">
        <v>60</v>
      </c>
      <c r="P30" s="30">
        <v>0.90400000000000003</v>
      </c>
      <c r="Q30" s="7">
        <f t="shared" si="7"/>
        <v>0.25269042262236663</v>
      </c>
      <c r="R30" s="67">
        <f t="shared" si="8"/>
        <v>9.195909316416472</v>
      </c>
      <c r="S30" s="30">
        <v>120</v>
      </c>
      <c r="T30" s="114">
        <v>2.1230000000000002</v>
      </c>
      <c r="U30" s="7">
        <f t="shared" si="9"/>
        <v>0.59343115843726146</v>
      </c>
      <c r="V30" s="67">
        <f t="shared" si="10"/>
        <v>21.59614544109753</v>
      </c>
      <c r="W30" s="30">
        <v>180</v>
      </c>
      <c r="X30" s="114">
        <v>4.1900000000000004</v>
      </c>
      <c r="Y30" s="7">
        <f t="shared" si="11"/>
        <v>1.1712089278625182</v>
      </c>
      <c r="Z30" s="67">
        <f t="shared" si="12"/>
        <v>42.622632782948038</v>
      </c>
      <c r="AA30" s="69">
        <v>240</v>
      </c>
      <c r="AB30" s="114">
        <v>8.0269999999999992</v>
      </c>
      <c r="AC30" s="7">
        <f t="shared" si="13"/>
        <v>2.2437455999886469</v>
      </c>
      <c r="AD30" s="67">
        <f t="shared" si="14"/>
        <v>81.654385047428107</v>
      </c>
      <c r="AE30" s="70">
        <f t="shared" si="15"/>
        <v>9.195909316416472</v>
      </c>
      <c r="AF30" s="70">
        <f t="shared" si="16"/>
        <v>21.59614544109753</v>
      </c>
      <c r="AG30" s="70">
        <f t="shared" si="17"/>
        <v>42.622632782948038</v>
      </c>
      <c r="AH30" s="70">
        <f t="shared" si="18"/>
        <v>81.654385047428107</v>
      </c>
      <c r="AI30" s="71">
        <f t="shared" si="19"/>
        <v>0.93990116464721274</v>
      </c>
      <c r="AJ30" s="72">
        <f t="shared" si="20"/>
        <v>0.39733652422480903</v>
      </c>
      <c r="AK30" s="73">
        <f t="shared" si="21"/>
        <v>23.840191453488544</v>
      </c>
    </row>
    <row r="31" spans="1:37">
      <c r="A31" s="3">
        <f>'Exptl Setup'!A21</f>
        <v>14</v>
      </c>
      <c r="B31" s="3" t="str">
        <f>'Exptl Setup'!C21</f>
        <v>b</v>
      </c>
      <c r="C31" s="3">
        <f>'Exptl Setup'!D21</f>
        <v>16</v>
      </c>
      <c r="D31" s="3" t="str">
        <f>'Exptl Setup'!E21</f>
        <v>+</v>
      </c>
      <c r="E31" s="112">
        <f>'Exptl Setup'!K21</f>
        <v>16.000987810929029</v>
      </c>
      <c r="F31" s="63">
        <f>'Exptl Setup'!F21</f>
        <v>31.995000000000001</v>
      </c>
      <c r="G31" s="64">
        <f>'Exptl Setup'!$C$5</f>
        <v>1.2793390913194711</v>
      </c>
      <c r="H31" s="7">
        <f t="shared" si="2"/>
        <v>25.009006773177969</v>
      </c>
      <c r="I31" s="8">
        <f t="shared" si="3"/>
        <v>9.4373610464822519</v>
      </c>
      <c r="J31" s="8">
        <f t="shared" si="4"/>
        <v>6.9859932268220319</v>
      </c>
      <c r="K31" s="8">
        <f>'Exptl Setup'!H21+'Exptl Setup'!I21+'Exptl Setup'!J21+5</f>
        <v>23.003024686832862</v>
      </c>
      <c r="L31" s="8">
        <f t="shared" si="5"/>
        <v>29.989017913654894</v>
      </c>
      <c r="M31" s="44">
        <v>300</v>
      </c>
      <c r="N31" s="65">
        <f t="shared" si="6"/>
        <v>260.57362103986287</v>
      </c>
      <c r="O31" s="66">
        <v>60</v>
      </c>
      <c r="P31" s="30">
        <v>1.153</v>
      </c>
      <c r="Q31" s="7">
        <f t="shared" si="7"/>
        <v>0.32229426245657061</v>
      </c>
      <c r="R31" s="67">
        <f t="shared" si="8"/>
        <v>11.730765037949201</v>
      </c>
      <c r="S31" s="30">
        <v>120</v>
      </c>
      <c r="T31" s="114">
        <v>2.907</v>
      </c>
      <c r="U31" s="7">
        <f t="shared" si="9"/>
        <v>0.81258405981027815</v>
      </c>
      <c r="V31" s="67">
        <f t="shared" si="10"/>
        <v>29.576178634274353</v>
      </c>
      <c r="W31" s="30">
        <v>180</v>
      </c>
      <c r="X31" s="114">
        <v>6.2460000000000004</v>
      </c>
      <c r="Y31" s="7">
        <f t="shared" si="11"/>
        <v>1.7459236455366349</v>
      </c>
      <c r="Z31" s="67">
        <f t="shared" si="12"/>
        <v>63.547578861258209</v>
      </c>
      <c r="AA31" s="69">
        <v>240</v>
      </c>
      <c r="AB31" s="114">
        <v>13.73</v>
      </c>
      <c r="AC31" s="7">
        <f t="shared" si="13"/>
        <v>3.8379013213605506</v>
      </c>
      <c r="AD31" s="67">
        <f t="shared" si="14"/>
        <v>139.69072330532745</v>
      </c>
      <c r="AE31" s="70">
        <f t="shared" si="15"/>
        <v>11.730765037949201</v>
      </c>
      <c r="AF31" s="70">
        <f t="shared" si="16"/>
        <v>29.576178634274353</v>
      </c>
      <c r="AG31" s="70">
        <f t="shared" si="17"/>
        <v>63.547578861258209</v>
      </c>
      <c r="AH31" s="70">
        <f t="shared" si="18"/>
        <v>139.69072330532745</v>
      </c>
      <c r="AI31" s="71">
        <f t="shared" si="19"/>
        <v>0.90809071297786292</v>
      </c>
      <c r="AJ31" s="72">
        <f t="shared" si="20"/>
        <v>0.6964187917151976</v>
      </c>
      <c r="AK31" s="73">
        <f t="shared" si="21"/>
        <v>41.785127502911855</v>
      </c>
    </row>
    <row r="32" spans="1:37">
      <c r="A32" s="3">
        <f>'Exptl Setup'!A22</f>
        <v>15</v>
      </c>
      <c r="B32" s="3" t="str">
        <f>'Exptl Setup'!C22</f>
        <v>c</v>
      </c>
      <c r="C32" s="3">
        <f>'Exptl Setup'!D22</f>
        <v>16</v>
      </c>
      <c r="D32" s="3" t="str">
        <f>'Exptl Setup'!E22</f>
        <v>+</v>
      </c>
      <c r="E32" s="112">
        <f>'Exptl Setup'!K22</f>
        <v>15.997987719467337</v>
      </c>
      <c r="F32" s="63">
        <f>'Exptl Setup'!F22</f>
        <v>32.000999999999998</v>
      </c>
      <c r="G32" s="64">
        <f>'Exptl Setup'!$C$5</f>
        <v>1.2793390913194711</v>
      </c>
      <c r="H32" s="7">
        <f t="shared" si="2"/>
        <v>25.013696694748184</v>
      </c>
      <c r="I32" s="8">
        <f t="shared" si="3"/>
        <v>9.4391308282068618</v>
      </c>
      <c r="J32" s="8">
        <f t="shared" si="4"/>
        <v>6.9873033052518139</v>
      </c>
      <c r="K32" s="8">
        <f>'Exptl Setup'!H22+'Exptl Setup'!I22+'Exptl Setup'!J22+5</f>
        <v>23.003024686832862</v>
      </c>
      <c r="L32" s="8">
        <f t="shared" si="5"/>
        <v>29.990327992084676</v>
      </c>
      <c r="M32" s="44">
        <v>300</v>
      </c>
      <c r="N32" s="65">
        <f t="shared" si="6"/>
        <v>260.57054117970847</v>
      </c>
      <c r="O32" s="66">
        <v>60</v>
      </c>
      <c r="P32" s="30">
        <v>1.1220000000000001</v>
      </c>
      <c r="Q32" s="7">
        <f t="shared" si="7"/>
        <v>0.31362640874413211</v>
      </c>
      <c r="R32" s="67">
        <f t="shared" si="8"/>
        <v>11.413134931790999</v>
      </c>
      <c r="S32" s="30">
        <v>120</v>
      </c>
      <c r="T32" s="114">
        <v>2.714</v>
      </c>
      <c r="U32" s="7">
        <f t="shared" si="9"/>
        <v>0.75862929886949604</v>
      </c>
      <c r="V32" s="67">
        <f t="shared" si="10"/>
        <v>27.607173088129027</v>
      </c>
      <c r="W32" s="30">
        <v>180</v>
      </c>
      <c r="X32" s="114">
        <v>5.4829999999999997</v>
      </c>
      <c r="Y32" s="7">
        <f t="shared" si="11"/>
        <v>1.5326324413048809</v>
      </c>
      <c r="Z32" s="67">
        <f t="shared" si="12"/>
        <v>55.773813574875263</v>
      </c>
      <c r="AA32" s="69">
        <v>240</v>
      </c>
      <c r="AB32" s="114">
        <v>12.291</v>
      </c>
      <c r="AC32" s="7">
        <f t="shared" si="13"/>
        <v>3.4356347503334472</v>
      </c>
      <c r="AD32" s="67">
        <f t="shared" si="14"/>
        <v>125.02570538916503</v>
      </c>
      <c r="AE32" s="70">
        <f t="shared" si="15"/>
        <v>11.413134931790999</v>
      </c>
      <c r="AF32" s="70">
        <f t="shared" si="16"/>
        <v>27.607173088129027</v>
      </c>
      <c r="AG32" s="70">
        <f t="shared" si="17"/>
        <v>55.773813574875263</v>
      </c>
      <c r="AH32" s="70">
        <f t="shared" si="18"/>
        <v>125.02570538916503</v>
      </c>
      <c r="AI32" s="71">
        <f t="shared" si="19"/>
        <v>0.90122788643122664</v>
      </c>
      <c r="AJ32" s="72">
        <f t="shared" si="20"/>
        <v>0.61500725309811388</v>
      </c>
      <c r="AK32" s="73">
        <f t="shared" si="21"/>
        <v>36.900435185886835</v>
      </c>
    </row>
    <row r="33" spans="1:37">
      <c r="A33" s="3">
        <f>'Exptl Setup'!A26</f>
        <v>19</v>
      </c>
      <c r="B33" s="3" t="str">
        <f>'Exptl Setup'!C26</f>
        <v>a</v>
      </c>
      <c r="C33" s="3">
        <f>'Exptl Setup'!D26</f>
        <v>16</v>
      </c>
      <c r="D33" s="3" t="str">
        <f>'Exptl Setup'!E26</f>
        <v>+</v>
      </c>
      <c r="E33" s="112">
        <f>'Exptl Setup'!K26</f>
        <v>19.995610119464533</v>
      </c>
      <c r="F33" s="63">
        <f>'Exptl Setup'!F26</f>
        <v>32.003999999999998</v>
      </c>
      <c r="G33" s="64">
        <f>'Exptl Setup'!$C$5</f>
        <v>1.2793390913194711</v>
      </c>
      <c r="H33" s="7">
        <f t="shared" si="2"/>
        <v>25.016041655533289</v>
      </c>
      <c r="I33" s="8">
        <f t="shared" si="3"/>
        <v>9.4400157190691658</v>
      </c>
      <c r="J33" s="8">
        <f t="shared" si="4"/>
        <v>6.9879583444667084</v>
      </c>
      <c r="K33" s="8">
        <f>'Exptl Setup'!H26+'Exptl Setup'!I26+'Exptl Setup'!J26+5</f>
        <v>23.003024686832859</v>
      </c>
      <c r="L33" s="8">
        <f t="shared" si="5"/>
        <v>29.990983031299567</v>
      </c>
      <c r="M33" s="44">
        <v>300</v>
      </c>
      <c r="N33" s="65">
        <f t="shared" si="6"/>
        <v>260.56900124963124</v>
      </c>
      <c r="O33" s="66">
        <v>60</v>
      </c>
      <c r="P33" s="30">
        <v>7.0000000000000001E-3</v>
      </c>
      <c r="Q33" s="7">
        <f t="shared" si="7"/>
        <v>1.9566631176778882E-3</v>
      </c>
      <c r="R33" s="67">
        <f t="shared" si="8"/>
        <v>7.1197980221297627E-2</v>
      </c>
      <c r="S33" s="30">
        <v>120</v>
      </c>
      <c r="T33" s="114">
        <v>1E-3</v>
      </c>
      <c r="U33" s="7">
        <f t="shared" si="9"/>
        <v>2.795233025254126E-4</v>
      </c>
      <c r="V33" s="67">
        <f t="shared" si="10"/>
        <v>1.0171140031613946E-2</v>
      </c>
      <c r="W33" s="30">
        <v>180</v>
      </c>
      <c r="X33" s="114">
        <v>8.4000000000000005E-2</v>
      </c>
      <c r="Y33" s="7">
        <f t="shared" si="11"/>
        <v>2.3479957412134659E-2</v>
      </c>
      <c r="Z33" s="67">
        <f t="shared" si="12"/>
        <v>0.85437576265557125</v>
      </c>
      <c r="AA33" s="69">
        <v>240</v>
      </c>
      <c r="AB33" s="114">
        <v>2.5999999999999999E-2</v>
      </c>
      <c r="AC33" s="7">
        <f t="shared" si="13"/>
        <v>7.267605865660727E-3</v>
      </c>
      <c r="AD33" s="67">
        <f t="shared" si="14"/>
        <v>0.26444964082196254</v>
      </c>
      <c r="AE33" s="70">
        <f t="shared" si="15"/>
        <v>7.1197980221297627E-2</v>
      </c>
      <c r="AF33" s="70">
        <f t="shared" si="16"/>
        <v>1.0171140031613946E-2</v>
      </c>
      <c r="AG33" s="70">
        <f t="shared" si="17"/>
        <v>0.85437576265557125</v>
      </c>
      <c r="AH33" s="70">
        <f t="shared" si="18"/>
        <v>0.26444964082196254</v>
      </c>
      <c r="AI33" s="71">
        <f t="shared" si="19"/>
        <v>0.22785398744478025</v>
      </c>
      <c r="AJ33" s="72">
        <f t="shared" si="20"/>
        <v>2.3732660073765865E-3</v>
      </c>
      <c r="AK33" s="73">
        <f t="shared" si="21"/>
        <v>0.1423959604425952</v>
      </c>
    </row>
    <row r="34" spans="1:37">
      <c r="A34" s="3">
        <f>'Exptl Setup'!A27</f>
        <v>20</v>
      </c>
      <c r="B34" s="3" t="str">
        <f>'Exptl Setup'!C27</f>
        <v>b</v>
      </c>
      <c r="C34" s="3">
        <f>'Exptl Setup'!D27</f>
        <v>16</v>
      </c>
      <c r="D34" s="3" t="str">
        <f>'Exptl Setup'!E27</f>
        <v>+</v>
      </c>
      <c r="E34" s="112">
        <f>'Exptl Setup'!K27</f>
        <v>19.996859766994024</v>
      </c>
      <c r="F34" s="63">
        <f>'Exptl Setup'!F27</f>
        <v>32.002000000000002</v>
      </c>
      <c r="G34" s="64">
        <f>'Exptl Setup'!$C$5</f>
        <v>1.2793390913194711</v>
      </c>
      <c r="H34" s="7">
        <f t="shared" si="2"/>
        <v>25.014478348343221</v>
      </c>
      <c r="I34" s="8">
        <f t="shared" si="3"/>
        <v>9.439425791827631</v>
      </c>
      <c r="J34" s="8">
        <f t="shared" si="4"/>
        <v>6.9875216516567811</v>
      </c>
      <c r="K34" s="8">
        <f>'Exptl Setup'!H27+'Exptl Setup'!I27+'Exptl Setup'!J27+5</f>
        <v>23.003024686832859</v>
      </c>
      <c r="L34" s="8">
        <f t="shared" si="5"/>
        <v>29.99054633848964</v>
      </c>
      <c r="M34" s="44">
        <v>300</v>
      </c>
      <c r="N34" s="65">
        <f t="shared" si="6"/>
        <v>260.57002786968275</v>
      </c>
      <c r="O34" s="66">
        <v>60</v>
      </c>
      <c r="P34" s="30">
        <v>0</v>
      </c>
      <c r="Q34" s="7">
        <f t="shared" si="7"/>
        <v>0</v>
      </c>
      <c r="R34" s="67">
        <f t="shared" si="8"/>
        <v>0</v>
      </c>
      <c r="S34" s="30">
        <v>120</v>
      </c>
      <c r="T34" s="114">
        <v>2.9000000000000001E-2</v>
      </c>
      <c r="U34" s="7">
        <f t="shared" si="9"/>
        <v>8.1061975415126393E-3</v>
      </c>
      <c r="V34" s="67">
        <f t="shared" si="10"/>
        <v>0.29498228709751689</v>
      </c>
      <c r="W34" s="30">
        <v>180</v>
      </c>
      <c r="X34" s="114">
        <v>7.4999999999999997E-2</v>
      </c>
      <c r="Y34" s="7">
        <f t="shared" si="11"/>
        <v>2.0964303986670617E-2</v>
      </c>
      <c r="Z34" s="67">
        <f t="shared" si="12"/>
        <v>0.76288522525219882</v>
      </c>
      <c r="AA34" s="69">
        <v>240</v>
      </c>
      <c r="AB34" s="114">
        <v>6.0999999999999999E-2</v>
      </c>
      <c r="AC34" s="7">
        <f t="shared" si="13"/>
        <v>1.70509672424921E-2</v>
      </c>
      <c r="AD34" s="67">
        <f t="shared" si="14"/>
        <v>0.62047998320512165</v>
      </c>
      <c r="AE34" s="70">
        <f t="shared" si="15"/>
        <v>0</v>
      </c>
      <c r="AF34" s="70">
        <f t="shared" si="16"/>
        <v>0.29498228709751689</v>
      </c>
      <c r="AG34" s="70">
        <f t="shared" si="17"/>
        <v>0.76288522525219882</v>
      </c>
      <c r="AH34" s="70">
        <f t="shared" si="18"/>
        <v>0.62047998320512165</v>
      </c>
      <c r="AI34" s="71">
        <f t="shared" si="19"/>
        <v>0.77558234119648028</v>
      </c>
      <c r="AJ34" s="72">
        <f t="shared" si="20"/>
        <v>3.8822381462834113E-3</v>
      </c>
      <c r="AK34" s="73">
        <f t="shared" si="21"/>
        <v>0.23293428877700467</v>
      </c>
    </row>
    <row r="35" spans="1:37">
      <c r="A35" s="3">
        <f>'Exptl Setup'!A28</f>
        <v>21</v>
      </c>
      <c r="B35" s="3" t="str">
        <f>'Exptl Setup'!C28</f>
        <v>c</v>
      </c>
      <c r="C35" s="3">
        <f>'Exptl Setup'!D28</f>
        <v>16</v>
      </c>
      <c r="D35" s="3" t="str">
        <f>'Exptl Setup'!E28</f>
        <v>+</v>
      </c>
      <c r="E35" s="112">
        <f>'Exptl Setup'!K28</f>
        <v>20.001234763661284</v>
      </c>
      <c r="F35" s="63">
        <f>'Exptl Setup'!F28</f>
        <v>31.995000000000001</v>
      </c>
      <c r="G35" s="64">
        <f>'Exptl Setup'!$C$5</f>
        <v>1.2793390913194711</v>
      </c>
      <c r="H35" s="7">
        <f t="shared" si="2"/>
        <v>25.009006773177969</v>
      </c>
      <c r="I35" s="8">
        <f t="shared" si="3"/>
        <v>9.4373610464822519</v>
      </c>
      <c r="J35" s="8">
        <f t="shared" si="4"/>
        <v>6.9859932268220319</v>
      </c>
      <c r="K35" s="8">
        <f>'Exptl Setup'!H28+'Exptl Setup'!I28+'Exptl Setup'!J28+5</f>
        <v>23.003024686832859</v>
      </c>
      <c r="L35" s="8">
        <f t="shared" si="5"/>
        <v>29.989017913654891</v>
      </c>
      <c r="M35" s="44">
        <v>300</v>
      </c>
      <c r="N35" s="65">
        <f t="shared" si="6"/>
        <v>260.57362103986287</v>
      </c>
      <c r="O35" s="66">
        <v>60</v>
      </c>
      <c r="P35" s="30">
        <v>2E-3</v>
      </c>
      <c r="Q35" s="7">
        <f t="shared" si="7"/>
        <v>5.5905336072258548E-4</v>
      </c>
      <c r="R35" s="67">
        <f t="shared" si="8"/>
        <v>2.0348248114395836E-2</v>
      </c>
      <c r="S35" s="30">
        <v>120</v>
      </c>
      <c r="T35" s="114">
        <v>0</v>
      </c>
      <c r="U35" s="7">
        <f t="shared" si="9"/>
        <v>0</v>
      </c>
      <c r="V35" s="67">
        <f t="shared" si="10"/>
        <v>0</v>
      </c>
      <c r="W35" s="30">
        <v>180</v>
      </c>
      <c r="X35" s="114">
        <v>3.5000000000000003E-2</v>
      </c>
      <c r="Y35" s="7">
        <f t="shared" si="11"/>
        <v>9.7834338126452456E-3</v>
      </c>
      <c r="Z35" s="67">
        <f t="shared" si="12"/>
        <v>0.35609434200192713</v>
      </c>
      <c r="AA35" s="69">
        <v>240</v>
      </c>
      <c r="AB35" s="114">
        <v>6.8000000000000005E-2</v>
      </c>
      <c r="AC35" s="7">
        <f t="shared" si="13"/>
        <v>1.9007814264567911E-2</v>
      </c>
      <c r="AD35" s="67">
        <f t="shared" si="14"/>
        <v>0.69184043588945854</v>
      </c>
      <c r="AE35" s="70">
        <f t="shared" si="15"/>
        <v>2.0348248114395836E-2</v>
      </c>
      <c r="AF35" s="70">
        <f t="shared" si="16"/>
        <v>0</v>
      </c>
      <c r="AG35" s="70">
        <f t="shared" si="17"/>
        <v>0.35609434200192713</v>
      </c>
      <c r="AH35" s="70">
        <f t="shared" si="18"/>
        <v>0.69184043588945854</v>
      </c>
      <c r="AI35" s="71">
        <f t="shared" si="19"/>
        <v>0.87654799386453564</v>
      </c>
      <c r="AJ35" s="72">
        <f t="shared" si="20"/>
        <v>3.9509515088785255E-3</v>
      </c>
      <c r="AK35" s="73">
        <f t="shared" si="21"/>
        <v>0.23705709053271154</v>
      </c>
    </row>
    <row r="36" spans="1:37">
      <c r="A36" s="3">
        <f>'Exptl Setup'!A32</f>
        <v>25</v>
      </c>
      <c r="B36" s="3" t="str">
        <f>'Exptl Setup'!C32</f>
        <v>a</v>
      </c>
      <c r="C36" s="3">
        <f>'Exptl Setup'!D32</f>
        <v>16</v>
      </c>
      <c r="D36" s="3" t="str">
        <f>'Exptl Setup'!E32</f>
        <v>-</v>
      </c>
      <c r="E36" s="112">
        <f>'Exptl Setup'!K32</f>
        <v>0</v>
      </c>
      <c r="F36" s="63">
        <f>'Exptl Setup'!F32</f>
        <v>31.997</v>
      </c>
      <c r="G36" s="64">
        <f>'Exptl Setup'!$C$5</f>
        <v>1.2793390913194711</v>
      </c>
      <c r="H36" s="7">
        <f t="shared" si="2"/>
        <v>25.010570080368041</v>
      </c>
      <c r="I36" s="8">
        <f t="shared" si="3"/>
        <v>9.4379509737237886</v>
      </c>
      <c r="J36" s="8">
        <f t="shared" si="4"/>
        <v>6.9864299196319593</v>
      </c>
      <c r="K36" s="8">
        <f>'Exptl Setup'!H32+'Exptl Setup'!I32+'Exptl Setup'!J32+5</f>
        <v>23.003024686832859</v>
      </c>
      <c r="L36" s="8">
        <f t="shared" si="5"/>
        <v>29.989454606464818</v>
      </c>
      <c r="M36" s="44">
        <v>300</v>
      </c>
      <c r="N36" s="65">
        <f t="shared" si="6"/>
        <v>260.57259441981137</v>
      </c>
      <c r="O36" s="66">
        <v>60</v>
      </c>
      <c r="P36" s="30">
        <v>16.762</v>
      </c>
      <c r="Q36" s="7">
        <f t="shared" si="7"/>
        <v>4.68541363415265</v>
      </c>
      <c r="R36" s="67">
        <f t="shared" si="8"/>
        <v>170.52754985133953</v>
      </c>
      <c r="S36" s="30">
        <v>120</v>
      </c>
      <c r="T36" s="114">
        <v>25.132999999999999</v>
      </c>
      <c r="U36" s="7">
        <f t="shared" si="9"/>
        <v>7.0253251919316639</v>
      </c>
      <c r="V36" s="67">
        <f t="shared" si="10"/>
        <v>255.68959016905595</v>
      </c>
      <c r="W36" s="30">
        <v>180</v>
      </c>
      <c r="X36" s="114">
        <v>34.511000000000003</v>
      </c>
      <c r="Y36" s="7">
        <f t="shared" si="11"/>
        <v>9.6467193609498931</v>
      </c>
      <c r="Z36" s="67">
        <f t="shared" si="12"/>
        <v>351.09630550767076</v>
      </c>
      <c r="AA36" s="69">
        <v>240</v>
      </c>
      <c r="AB36" s="114">
        <v>41.264000000000003</v>
      </c>
      <c r="AC36" s="7">
        <f t="shared" si="13"/>
        <v>11.534357964423993</v>
      </c>
      <c r="AD36" s="67">
        <f t="shared" si="14"/>
        <v>419.79768625854166</v>
      </c>
      <c r="AE36" s="70">
        <f t="shared" si="15"/>
        <v>170.52754985133953</v>
      </c>
      <c r="AF36" s="70">
        <f t="shared" si="16"/>
        <v>255.68959016905595</v>
      </c>
      <c r="AG36" s="70">
        <f t="shared" si="17"/>
        <v>351.09630550767076</v>
      </c>
      <c r="AH36" s="70">
        <f t="shared" si="18"/>
        <v>419.79768625854166</v>
      </c>
      <c r="AI36" s="71">
        <f t="shared" si="19"/>
        <v>0.99618896501230414</v>
      </c>
      <c r="AJ36" s="72">
        <f t="shared" si="20"/>
        <v>1.4053618742670353</v>
      </c>
      <c r="AK36" s="73">
        <f t="shared" si="21"/>
        <v>84.321712456022112</v>
      </c>
    </row>
    <row r="37" spans="1:37">
      <c r="A37" s="3">
        <f>'Exptl Setup'!A33</f>
        <v>26</v>
      </c>
      <c r="B37" s="3" t="str">
        <f>'Exptl Setup'!C33</f>
        <v>b</v>
      </c>
      <c r="C37" s="3">
        <f>'Exptl Setup'!D33</f>
        <v>16</v>
      </c>
      <c r="D37" s="3" t="str">
        <f>'Exptl Setup'!E33</f>
        <v>-</v>
      </c>
      <c r="E37" s="112">
        <f>'Exptl Setup'!K33</f>
        <v>0</v>
      </c>
      <c r="F37" s="63">
        <f>'Exptl Setup'!F33</f>
        <v>32.006</v>
      </c>
      <c r="G37" s="64">
        <f>'Exptl Setup'!$C$5</f>
        <v>1.2793390913194711</v>
      </c>
      <c r="H37" s="7">
        <f t="shared" si="2"/>
        <v>25.017604962723365</v>
      </c>
      <c r="I37" s="8">
        <f t="shared" si="3"/>
        <v>9.4406056463107042</v>
      </c>
      <c r="J37" s="8">
        <f t="shared" si="4"/>
        <v>6.9883950372766357</v>
      </c>
      <c r="K37" s="8">
        <f>'Exptl Setup'!H33+'Exptl Setup'!I33+'Exptl Setup'!J33+5</f>
        <v>23.003024686832859</v>
      </c>
      <c r="L37" s="8">
        <f t="shared" si="5"/>
        <v>29.991419724109495</v>
      </c>
      <c r="M37" s="44">
        <v>300</v>
      </c>
      <c r="N37" s="65">
        <f t="shared" si="6"/>
        <v>260.56797462957979</v>
      </c>
      <c r="O37" s="66">
        <v>60</v>
      </c>
      <c r="P37" s="30">
        <v>16.984999999999999</v>
      </c>
      <c r="Q37" s="7">
        <f t="shared" si="7"/>
        <v>4.7476905439402612</v>
      </c>
      <c r="R37" s="67">
        <f t="shared" si="8"/>
        <v>172.74555426911914</v>
      </c>
      <c r="S37" s="30">
        <v>120</v>
      </c>
      <c r="T37" s="114">
        <v>27.245999999999999</v>
      </c>
      <c r="U37" s="7">
        <f t="shared" si="9"/>
        <v>7.6158714489370825</v>
      </c>
      <c r="V37" s="67">
        <f t="shared" si="10"/>
        <v>277.10482023058114</v>
      </c>
      <c r="W37" s="30">
        <v>180</v>
      </c>
      <c r="X37" s="114">
        <v>36.353000000000002</v>
      </c>
      <c r="Y37" s="7">
        <f t="shared" si="11"/>
        <v>10.161483329046826</v>
      </c>
      <c r="Z37" s="67">
        <f t="shared" si="12"/>
        <v>369.72735556934293</v>
      </c>
      <c r="AA37" s="69">
        <v>240</v>
      </c>
      <c r="AB37" s="114">
        <v>42.951000000000001</v>
      </c>
      <c r="AC37" s="7">
        <f t="shared" si="13"/>
        <v>12.005773126451466</v>
      </c>
      <c r="AD37" s="67">
        <f t="shared" si="14"/>
        <v>436.83216375701721</v>
      </c>
      <c r="AE37" s="70">
        <f t="shared" si="15"/>
        <v>172.74555426911914</v>
      </c>
      <c r="AF37" s="70">
        <f t="shared" si="16"/>
        <v>277.10482023058114</v>
      </c>
      <c r="AG37" s="70">
        <f t="shared" si="17"/>
        <v>369.72735556934293</v>
      </c>
      <c r="AH37" s="70">
        <f t="shared" si="18"/>
        <v>436.83216375701721</v>
      </c>
      <c r="AI37" s="71">
        <f t="shared" si="19"/>
        <v>0.99097712663184767</v>
      </c>
      <c r="AJ37" s="72">
        <f t="shared" si="20"/>
        <v>1.4748039396707602</v>
      </c>
      <c r="AK37" s="73">
        <f t="shared" si="21"/>
        <v>88.48823638024561</v>
      </c>
    </row>
    <row r="38" spans="1:37">
      <c r="A38" s="3">
        <f>'Exptl Setup'!A34</f>
        <v>27</v>
      </c>
      <c r="B38" s="3" t="str">
        <f>'Exptl Setup'!C34</f>
        <v>c</v>
      </c>
      <c r="C38" s="3">
        <f>'Exptl Setup'!D34</f>
        <v>16</v>
      </c>
      <c r="D38" s="3" t="str">
        <f>'Exptl Setup'!E34</f>
        <v>-</v>
      </c>
      <c r="E38" s="112">
        <f>'Exptl Setup'!K34</f>
        <v>0</v>
      </c>
      <c r="F38" s="63">
        <f>'Exptl Setup'!F34</f>
        <v>31.992999999999999</v>
      </c>
      <c r="G38" s="64">
        <f>'Exptl Setup'!$C$5</f>
        <v>1.2793390913194711</v>
      </c>
      <c r="H38" s="7">
        <f t="shared" si="2"/>
        <v>25.007443465987894</v>
      </c>
      <c r="I38" s="8">
        <f t="shared" si="3"/>
        <v>9.4367711192407153</v>
      </c>
      <c r="J38" s="8">
        <f t="shared" si="4"/>
        <v>6.9855565340121046</v>
      </c>
      <c r="K38" s="8">
        <f>'Exptl Setup'!H34+'Exptl Setup'!I34+'Exptl Setup'!J34+5</f>
        <v>23.003024686832859</v>
      </c>
      <c r="L38" s="8">
        <f t="shared" si="5"/>
        <v>29.988581220844964</v>
      </c>
      <c r="M38" s="44">
        <v>300</v>
      </c>
      <c r="N38" s="65">
        <f t="shared" si="6"/>
        <v>260.57464765991432</v>
      </c>
      <c r="O38" s="66">
        <v>60</v>
      </c>
      <c r="P38" s="30">
        <v>17.119</v>
      </c>
      <c r="Q38" s="7">
        <f t="shared" si="7"/>
        <v>4.7852300911432897</v>
      </c>
      <c r="R38" s="67">
        <f t="shared" si="8"/>
        <v>174.18218553467759</v>
      </c>
      <c r="S38" s="30">
        <v>120</v>
      </c>
      <c r="T38" s="114">
        <v>26.827000000000002</v>
      </c>
      <c r="U38" s="7">
        <f t="shared" si="9"/>
        <v>7.4988823912086593</v>
      </c>
      <c r="V38" s="67">
        <f t="shared" si="10"/>
        <v>272.95902163320261</v>
      </c>
      <c r="W38" s="30">
        <v>180</v>
      </c>
      <c r="X38" s="114">
        <v>35.459000000000003</v>
      </c>
      <c r="Y38" s="7">
        <f t="shared" si="11"/>
        <v>9.9117631755271862</v>
      </c>
      <c r="Z38" s="67">
        <f t="shared" si="12"/>
        <v>360.78778648718571</v>
      </c>
      <c r="AA38" s="69">
        <v>240</v>
      </c>
      <c r="AB38" s="114">
        <v>41.981000000000002</v>
      </c>
      <c r="AC38" s="7">
        <f t="shared" si="13"/>
        <v>11.734841080453673</v>
      </c>
      <c r="AD38" s="67">
        <f t="shared" si="14"/>
        <v>427.14774992296856</v>
      </c>
      <c r="AE38" s="70">
        <f t="shared" si="15"/>
        <v>174.18218553467759</v>
      </c>
      <c r="AF38" s="70">
        <f t="shared" si="16"/>
        <v>272.95902163320261</v>
      </c>
      <c r="AG38" s="70">
        <f t="shared" si="17"/>
        <v>360.78778648718571</v>
      </c>
      <c r="AH38" s="70">
        <f t="shared" si="18"/>
        <v>427.14774992296856</v>
      </c>
      <c r="AI38" s="71">
        <f t="shared" si="19"/>
        <v>0.99257249423390914</v>
      </c>
      <c r="AJ38" s="72">
        <f t="shared" si="20"/>
        <v>1.4112090966980932</v>
      </c>
      <c r="AK38" s="73">
        <f t="shared" si="21"/>
        <v>84.67254580188559</v>
      </c>
    </row>
    <row r="39" spans="1:37">
      <c r="A39" s="3">
        <f>'Exptl Setup'!A38</f>
        <v>31</v>
      </c>
      <c r="B39" s="3" t="str">
        <f>'Exptl Setup'!C38</f>
        <v>a</v>
      </c>
      <c r="C39" s="3">
        <f>'Exptl Setup'!D38</f>
        <v>16</v>
      </c>
      <c r="D39" s="3" t="str">
        <f>'Exptl Setup'!E38</f>
        <v>-</v>
      </c>
      <c r="E39" s="112">
        <f>'Exptl Setup'!K38</f>
        <v>5.9992453948002522</v>
      </c>
      <c r="F39" s="63">
        <f>'Exptl Setup'!F38</f>
        <v>32.000999999999998</v>
      </c>
      <c r="G39" s="64">
        <f>'Exptl Setup'!$C$5</f>
        <v>1.2793390913194711</v>
      </c>
      <c r="H39" s="7">
        <f t="shared" si="2"/>
        <v>25.013696694748184</v>
      </c>
      <c r="I39" s="8">
        <f t="shared" si="3"/>
        <v>9.4391308282068618</v>
      </c>
      <c r="J39" s="8">
        <f t="shared" si="4"/>
        <v>6.9873033052518139</v>
      </c>
      <c r="K39" s="8">
        <f>'Exptl Setup'!H38+'Exptl Setup'!I38+'Exptl Setup'!J38+5</f>
        <v>23.003024686832859</v>
      </c>
      <c r="L39" s="8">
        <f t="shared" si="5"/>
        <v>29.990327992084673</v>
      </c>
      <c r="M39" s="44">
        <v>300</v>
      </c>
      <c r="N39" s="65">
        <f t="shared" si="6"/>
        <v>260.57054117970847</v>
      </c>
      <c r="O39" s="66">
        <v>60</v>
      </c>
      <c r="P39" s="30">
        <v>4.5279999999999996</v>
      </c>
      <c r="Q39" s="7">
        <f t="shared" si="7"/>
        <v>1.2656866121153565</v>
      </c>
      <c r="R39" s="67">
        <f t="shared" si="8"/>
        <v>46.059425107976494</v>
      </c>
      <c r="S39" s="30">
        <v>120</v>
      </c>
      <c r="T39" s="114">
        <v>7.17</v>
      </c>
      <c r="U39" s="7">
        <f t="shared" si="9"/>
        <v>2.0041901521349619</v>
      </c>
      <c r="V39" s="67">
        <f t="shared" si="10"/>
        <v>72.934204510643013</v>
      </c>
      <c r="W39" s="30">
        <v>180</v>
      </c>
      <c r="X39" s="114">
        <v>9.8460000000000001</v>
      </c>
      <c r="Y39" s="7">
        <f t="shared" si="11"/>
        <v>2.7521975227225712</v>
      </c>
      <c r="Z39" s="67">
        <f t="shared" si="12"/>
        <v>100.15483648700017</v>
      </c>
      <c r="AA39" s="69">
        <v>240</v>
      </c>
      <c r="AB39" s="114">
        <v>18.620999999999999</v>
      </c>
      <c r="AC39" s="7">
        <f t="shared" si="13"/>
        <v>5.2050243825530149</v>
      </c>
      <c r="AD39" s="67">
        <f t="shared" si="14"/>
        <v>189.41531690274522</v>
      </c>
      <c r="AE39" s="70">
        <f t="shared" si="15"/>
        <v>46.059425107976494</v>
      </c>
      <c r="AF39" s="70">
        <f t="shared" si="16"/>
        <v>72.934204510643013</v>
      </c>
      <c r="AG39" s="70">
        <f t="shared" si="17"/>
        <v>100.15483648700017</v>
      </c>
      <c r="AH39" s="70">
        <f t="shared" si="18"/>
        <v>189.41531690274522</v>
      </c>
      <c r="AI39" s="71">
        <f t="shared" si="19"/>
        <v>0.89987879600545617</v>
      </c>
      <c r="AJ39" s="72">
        <f t="shared" si="20"/>
        <v>0.76214717893443884</v>
      </c>
      <c r="AK39" s="73">
        <f t="shared" si="21"/>
        <v>45.728830736066328</v>
      </c>
    </row>
    <row r="40" spans="1:37">
      <c r="A40" s="3">
        <f>'Exptl Setup'!A39</f>
        <v>32</v>
      </c>
      <c r="B40" s="3" t="str">
        <f>'Exptl Setup'!C39</f>
        <v>b</v>
      </c>
      <c r="C40" s="3">
        <f>'Exptl Setup'!D39</f>
        <v>16</v>
      </c>
      <c r="D40" s="3" t="str">
        <f>'Exptl Setup'!E39</f>
        <v>-</v>
      </c>
      <c r="E40" s="112">
        <f>'Exptl Setup'!K39</f>
        <v>5.9998078592100397</v>
      </c>
      <c r="F40" s="63">
        <f>'Exptl Setup'!F39</f>
        <v>31.998000000000001</v>
      </c>
      <c r="G40" s="64">
        <f>'Exptl Setup'!$C$5</f>
        <v>1.2793390913194711</v>
      </c>
      <c r="H40" s="7">
        <f t="shared" si="2"/>
        <v>25.011351733963078</v>
      </c>
      <c r="I40" s="8">
        <f t="shared" si="3"/>
        <v>9.4382459373445577</v>
      </c>
      <c r="J40" s="8">
        <f t="shared" si="4"/>
        <v>6.9866482660369229</v>
      </c>
      <c r="K40" s="8">
        <f>'Exptl Setup'!H39+'Exptl Setup'!I39+'Exptl Setup'!J39+5</f>
        <v>23.003024686832859</v>
      </c>
      <c r="L40" s="8">
        <f t="shared" si="5"/>
        <v>29.989672952869782</v>
      </c>
      <c r="M40" s="44">
        <v>300</v>
      </c>
      <c r="N40" s="65">
        <f t="shared" si="6"/>
        <v>260.57208110978564</v>
      </c>
      <c r="O40" s="66">
        <v>60</v>
      </c>
      <c r="P40" s="30">
        <v>5.3579999999999997</v>
      </c>
      <c r="Q40" s="7">
        <f t="shared" si="7"/>
        <v>1.4976979205609244</v>
      </c>
      <c r="R40" s="67">
        <f t="shared" si="8"/>
        <v>54.507626229435424</v>
      </c>
      <c r="S40" s="30">
        <v>120</v>
      </c>
      <c r="T40" s="114">
        <v>8.7530000000000001</v>
      </c>
      <c r="U40" s="7">
        <f t="shared" si="9"/>
        <v>2.4466871778032422</v>
      </c>
      <c r="V40" s="67">
        <f t="shared" si="10"/>
        <v>89.045399848123992</v>
      </c>
      <c r="W40" s="30">
        <v>180</v>
      </c>
      <c r="X40" s="114">
        <v>12.968999999999999</v>
      </c>
      <c r="Y40" s="7">
        <f t="shared" si="11"/>
        <v>3.6251669152210955</v>
      </c>
      <c r="Z40" s="67">
        <f t="shared" si="12"/>
        <v>131.93531253630982</v>
      </c>
      <c r="AA40" s="69">
        <v>240</v>
      </c>
      <c r="AB40" s="114">
        <v>22.077999999999999</v>
      </c>
      <c r="AC40" s="7">
        <f t="shared" si="13"/>
        <v>6.1713651903964335</v>
      </c>
      <c r="AD40" s="67">
        <f t="shared" si="14"/>
        <v>224.60234637802827</v>
      </c>
      <c r="AE40" s="70">
        <f t="shared" si="15"/>
        <v>54.507626229435424</v>
      </c>
      <c r="AF40" s="70">
        <f t="shared" si="16"/>
        <v>89.045399848123992</v>
      </c>
      <c r="AG40" s="70">
        <f t="shared" si="17"/>
        <v>131.93531253630982</v>
      </c>
      <c r="AH40" s="70">
        <f t="shared" si="18"/>
        <v>224.60234637802827</v>
      </c>
      <c r="AI40" s="71">
        <f t="shared" si="19"/>
        <v>0.94266679301236533</v>
      </c>
      <c r="AJ40" s="72">
        <f t="shared" si="20"/>
        <v>0.92195678855660723</v>
      </c>
      <c r="AK40" s="73">
        <f t="shared" si="21"/>
        <v>55.317407313396437</v>
      </c>
    </row>
    <row r="41" spans="1:37">
      <c r="A41" s="3">
        <f>'Exptl Setup'!A40</f>
        <v>33</v>
      </c>
      <c r="B41" s="3" t="str">
        <f>'Exptl Setup'!C40</f>
        <v>c</v>
      </c>
      <c r="C41" s="3">
        <f>'Exptl Setup'!D40</f>
        <v>16</v>
      </c>
      <c r="D41" s="3" t="str">
        <f>'Exptl Setup'!E40</f>
        <v>-</v>
      </c>
      <c r="E41" s="112">
        <f>'Exptl Setup'!K40</f>
        <v>5.9992453948002522</v>
      </c>
      <c r="F41" s="63">
        <f>'Exptl Setup'!F40</f>
        <v>32.000999999999998</v>
      </c>
      <c r="G41" s="64">
        <f>'Exptl Setup'!$C$5</f>
        <v>1.2793390913194711</v>
      </c>
      <c r="H41" s="7">
        <f t="shared" si="2"/>
        <v>25.013696694748184</v>
      </c>
      <c r="I41" s="8">
        <f t="shared" si="3"/>
        <v>9.4391308282068618</v>
      </c>
      <c r="J41" s="8">
        <f t="shared" si="4"/>
        <v>6.9873033052518139</v>
      </c>
      <c r="K41" s="8">
        <f>'Exptl Setup'!H40+'Exptl Setup'!I40+'Exptl Setup'!J40+5</f>
        <v>23.003024686832859</v>
      </c>
      <c r="L41" s="8">
        <f t="shared" si="5"/>
        <v>29.990327992084673</v>
      </c>
      <c r="M41" s="44">
        <v>300</v>
      </c>
      <c r="N41" s="65">
        <f t="shared" si="6"/>
        <v>260.57054117970847</v>
      </c>
      <c r="O41" s="66">
        <v>60</v>
      </c>
      <c r="P41" s="30">
        <v>4.5970000000000004</v>
      </c>
      <c r="Q41" s="7">
        <f t="shared" si="7"/>
        <v>1.2849737976798357</v>
      </c>
      <c r="R41" s="67">
        <f t="shared" si="8"/>
        <v>46.761302389878104</v>
      </c>
      <c r="S41" s="30">
        <v>120</v>
      </c>
      <c r="T41" s="114">
        <v>8.3079999999999998</v>
      </c>
      <c r="U41" s="7">
        <f t="shared" si="9"/>
        <v>2.3222889517346252</v>
      </c>
      <c r="V41" s="67">
        <f t="shared" si="10"/>
        <v>84.510093594759013</v>
      </c>
      <c r="W41" s="30">
        <v>180</v>
      </c>
      <c r="X41" s="114">
        <v>12.334</v>
      </c>
      <c r="Y41" s="7">
        <f t="shared" si="11"/>
        <v>3.4476543007576876</v>
      </c>
      <c r="Z41" s="67">
        <f t="shared" si="12"/>
        <v>125.46310717353848</v>
      </c>
      <c r="AA41" s="69">
        <v>240</v>
      </c>
      <c r="AB41" s="114">
        <v>23.113</v>
      </c>
      <c r="AC41" s="7">
        <f t="shared" si="13"/>
        <v>6.4606481152434272</v>
      </c>
      <c r="AD41" s="67">
        <f t="shared" si="14"/>
        <v>235.10854516799051</v>
      </c>
      <c r="AE41" s="70">
        <f t="shared" si="15"/>
        <v>46.761302389878104</v>
      </c>
      <c r="AF41" s="70">
        <f t="shared" si="16"/>
        <v>84.510093594759013</v>
      </c>
      <c r="AG41" s="70">
        <f t="shared" si="17"/>
        <v>125.46310717353848</v>
      </c>
      <c r="AH41" s="70">
        <f t="shared" si="18"/>
        <v>235.10854516799051</v>
      </c>
      <c r="AI41" s="71">
        <f t="shared" si="19"/>
        <v>0.9241643784815512</v>
      </c>
      <c r="AJ41" s="72">
        <f t="shared" si="20"/>
        <v>1.0099912365218613</v>
      </c>
      <c r="AK41" s="73">
        <f t="shared" si="21"/>
        <v>60.599474191311678</v>
      </c>
    </row>
    <row r="42" spans="1:37">
      <c r="A42" s="3">
        <f>'Exptl Setup'!A44</f>
        <v>37</v>
      </c>
      <c r="B42" s="3" t="str">
        <f>'Exptl Setup'!C44</f>
        <v>a</v>
      </c>
      <c r="C42" s="3">
        <f>'Exptl Setup'!D44</f>
        <v>16</v>
      </c>
      <c r="D42" s="3" t="str">
        <f>'Exptl Setup'!E44</f>
        <v>-</v>
      </c>
      <c r="E42" s="112">
        <f>'Exptl Setup'!K44</f>
        <v>16.000487717548268</v>
      </c>
      <c r="F42" s="63">
        <f>'Exptl Setup'!F44</f>
        <v>31.995999999999999</v>
      </c>
      <c r="G42" s="64">
        <f>'Exptl Setup'!$C$5</f>
        <v>1.2793390913194711</v>
      </c>
      <c r="H42" s="7">
        <f t="shared" si="2"/>
        <v>25.009788426773003</v>
      </c>
      <c r="I42" s="8">
        <f t="shared" si="3"/>
        <v>9.4376560101030211</v>
      </c>
      <c r="J42" s="8">
        <f t="shared" si="4"/>
        <v>6.9862115732269956</v>
      </c>
      <c r="K42" s="8">
        <f>'Exptl Setup'!H44+'Exptl Setup'!I44+'Exptl Setup'!J44+5</f>
        <v>23.003024686832862</v>
      </c>
      <c r="L42" s="8">
        <f t="shared" si="5"/>
        <v>29.989236260059858</v>
      </c>
      <c r="M42" s="44">
        <v>300</v>
      </c>
      <c r="N42" s="65">
        <f t="shared" si="6"/>
        <v>260.57310772983715</v>
      </c>
      <c r="O42" s="66">
        <v>60</v>
      </c>
      <c r="P42" s="30">
        <v>0.753</v>
      </c>
      <c r="Q42" s="7">
        <f t="shared" si="7"/>
        <v>0.21048330769978482</v>
      </c>
      <c r="R42" s="67">
        <f t="shared" si="8"/>
        <v>7.6608656891725015</v>
      </c>
      <c r="S42" s="30">
        <v>120</v>
      </c>
      <c r="T42" s="114">
        <v>1.58</v>
      </c>
      <c r="U42" s="7">
        <f t="shared" si="9"/>
        <v>0.4416515619729881</v>
      </c>
      <c r="V42" s="67">
        <f t="shared" si="10"/>
        <v>16.074592017121589</v>
      </c>
      <c r="W42" s="30">
        <v>180</v>
      </c>
      <c r="X42" s="114">
        <v>2.399</v>
      </c>
      <c r="Y42" s="7">
        <f t="shared" si="11"/>
        <v>0.67058360580582177</v>
      </c>
      <c r="Z42" s="67">
        <f t="shared" si="12"/>
        <v>24.40692800574347</v>
      </c>
      <c r="AA42" s="69">
        <v>240</v>
      </c>
      <c r="AB42" s="114">
        <v>3.34</v>
      </c>
      <c r="AC42" s="7">
        <f t="shared" si="13"/>
        <v>0.93361785885429116</v>
      </c>
      <c r="AD42" s="67">
        <f t="shared" si="14"/>
        <v>33.98046666910512</v>
      </c>
      <c r="AE42" s="70">
        <f t="shared" si="15"/>
        <v>7.6608656891725015</v>
      </c>
      <c r="AF42" s="70">
        <f t="shared" si="16"/>
        <v>16.074592017121589</v>
      </c>
      <c r="AG42" s="70">
        <f t="shared" si="17"/>
        <v>24.40692800574347</v>
      </c>
      <c r="AH42" s="70">
        <f t="shared" si="18"/>
        <v>33.98046666910512</v>
      </c>
      <c r="AI42" s="71">
        <f t="shared" si="19"/>
        <v>0.99888898356922295</v>
      </c>
      <c r="AJ42" s="72">
        <f t="shared" si="20"/>
        <v>0.1454852315473662</v>
      </c>
      <c r="AK42" s="73">
        <f t="shared" si="21"/>
        <v>8.7291138928419727</v>
      </c>
    </row>
    <row r="43" spans="1:37">
      <c r="A43" s="3">
        <f>'Exptl Setup'!A45</f>
        <v>38</v>
      </c>
      <c r="B43" s="3" t="str">
        <f>'Exptl Setup'!C45</f>
        <v>b</v>
      </c>
      <c r="C43" s="3">
        <f>'Exptl Setup'!D45</f>
        <v>16</v>
      </c>
      <c r="D43" s="3" t="str">
        <f>'Exptl Setup'!E45</f>
        <v>-</v>
      </c>
      <c r="E43" s="112">
        <f>'Exptl Setup'!K45</f>
        <v>15.999987655426267</v>
      </c>
      <c r="F43" s="63">
        <f>'Exptl Setup'!F45</f>
        <v>31.997</v>
      </c>
      <c r="G43" s="64">
        <f>'Exptl Setup'!$C$5</f>
        <v>1.2793390913194711</v>
      </c>
      <c r="H43" s="7">
        <f t="shared" si="2"/>
        <v>25.010570080368041</v>
      </c>
      <c r="I43" s="8">
        <f t="shared" si="3"/>
        <v>9.4379509737237886</v>
      </c>
      <c r="J43" s="8">
        <f t="shared" si="4"/>
        <v>6.9864299196319593</v>
      </c>
      <c r="K43" s="8">
        <f>'Exptl Setup'!H45+'Exptl Setup'!I45+'Exptl Setup'!J45+5</f>
        <v>23.003024686832862</v>
      </c>
      <c r="L43" s="8">
        <f t="shared" si="5"/>
        <v>29.989454606464822</v>
      </c>
      <c r="M43" s="44">
        <v>300</v>
      </c>
      <c r="N43" s="65">
        <f t="shared" si="6"/>
        <v>260.57259441981137</v>
      </c>
      <c r="O43" s="66">
        <v>60</v>
      </c>
      <c r="P43" s="30">
        <v>0.84</v>
      </c>
      <c r="Q43" s="7">
        <f t="shared" si="7"/>
        <v>0.23480178097412155</v>
      </c>
      <c r="R43" s="67">
        <f t="shared" si="8"/>
        <v>8.5457070680781033</v>
      </c>
      <c r="S43" s="30">
        <v>120</v>
      </c>
      <c r="T43" s="114">
        <v>2.5870000000000002</v>
      </c>
      <c r="U43" s="7">
        <f t="shared" si="9"/>
        <v>0.72313358021434826</v>
      </c>
      <c r="V43" s="67">
        <f t="shared" si="10"/>
        <v>26.3187430775215</v>
      </c>
      <c r="W43" s="30">
        <v>180</v>
      </c>
      <c r="X43" s="114">
        <v>4.2960000000000003</v>
      </c>
      <c r="Y43" s="7">
        <f t="shared" si="11"/>
        <v>1.2008433941247934</v>
      </c>
      <c r="Z43" s="67">
        <f t="shared" si="12"/>
        <v>43.705187576742311</v>
      </c>
      <c r="AA43" s="69">
        <v>240</v>
      </c>
      <c r="AB43" s="114">
        <v>6.0990000000000002</v>
      </c>
      <c r="AC43" s="7">
        <f t="shared" si="13"/>
        <v>1.7048286454299615</v>
      </c>
      <c r="AD43" s="67">
        <f t="shared" si="14"/>
        <v>62.04793739072425</v>
      </c>
      <c r="AE43" s="70">
        <f t="shared" si="15"/>
        <v>8.5457070680781033</v>
      </c>
      <c r="AF43" s="70">
        <f t="shared" si="16"/>
        <v>26.3187430775215</v>
      </c>
      <c r="AG43" s="70">
        <f t="shared" si="17"/>
        <v>43.705187576742311</v>
      </c>
      <c r="AH43" s="70">
        <f t="shared" si="18"/>
        <v>62.04793739072425</v>
      </c>
      <c r="AI43" s="71">
        <f t="shared" si="19"/>
        <v>0.99989174386750779</v>
      </c>
      <c r="AJ43" s="72">
        <f t="shared" si="20"/>
        <v>0.29648855911193206</v>
      </c>
      <c r="AK43" s="73">
        <f t="shared" si="21"/>
        <v>17.789313546715924</v>
      </c>
    </row>
    <row r="44" spans="1:37">
      <c r="A44" s="3">
        <f>'Exptl Setup'!A46</f>
        <v>39</v>
      </c>
      <c r="B44" s="3" t="str">
        <f>'Exptl Setup'!C46</f>
        <v>c</v>
      </c>
      <c r="C44" s="3">
        <f>'Exptl Setup'!D46</f>
        <v>16</v>
      </c>
      <c r="D44" s="3" t="str">
        <f>'Exptl Setup'!E46</f>
        <v>-</v>
      </c>
      <c r="E44" s="112">
        <f>'Exptl Setup'!K46</f>
        <v>15.996488095571626</v>
      </c>
      <c r="F44" s="63">
        <f>'Exptl Setup'!F46</f>
        <v>32.003999999999998</v>
      </c>
      <c r="G44" s="64">
        <f>'Exptl Setup'!$C$5</f>
        <v>1.2793390913194711</v>
      </c>
      <c r="H44" s="7">
        <f t="shared" si="2"/>
        <v>25.016041655533289</v>
      </c>
      <c r="I44" s="8">
        <f t="shared" si="3"/>
        <v>9.4400157190691658</v>
      </c>
      <c r="J44" s="8">
        <f t="shared" si="4"/>
        <v>6.9879583444667084</v>
      </c>
      <c r="K44" s="8">
        <f>'Exptl Setup'!H46+'Exptl Setup'!I46+'Exptl Setup'!J46+5</f>
        <v>23.003024686832862</v>
      </c>
      <c r="L44" s="8">
        <f t="shared" si="5"/>
        <v>29.990983031299571</v>
      </c>
      <c r="M44" s="44">
        <v>300</v>
      </c>
      <c r="N44" s="65">
        <f t="shared" si="6"/>
        <v>260.56900124963124</v>
      </c>
      <c r="O44" s="66">
        <v>60</v>
      </c>
      <c r="P44" s="30">
        <v>1.1299999999999999</v>
      </c>
      <c r="Q44" s="7">
        <f t="shared" si="7"/>
        <v>0.31586133185371618</v>
      </c>
      <c r="R44" s="67">
        <f t="shared" si="8"/>
        <v>11.493388235723756</v>
      </c>
      <c r="S44" s="30">
        <v>120</v>
      </c>
      <c r="T44" s="114">
        <v>2.37</v>
      </c>
      <c r="U44" s="7">
        <f t="shared" si="9"/>
        <v>0.66247022698522795</v>
      </c>
      <c r="V44" s="67">
        <f t="shared" si="10"/>
        <v>24.105601874925053</v>
      </c>
      <c r="W44" s="30">
        <v>180</v>
      </c>
      <c r="X44" s="114">
        <v>3.5369999999999999</v>
      </c>
      <c r="Y44" s="7">
        <f t="shared" si="11"/>
        <v>0.98867392103238438</v>
      </c>
      <c r="Z44" s="67">
        <f t="shared" si="12"/>
        <v>35.975322291818522</v>
      </c>
      <c r="AA44" s="69">
        <v>240</v>
      </c>
      <c r="AB44" s="114">
        <v>4.5410000000000004</v>
      </c>
      <c r="AC44" s="7">
        <f t="shared" si="13"/>
        <v>1.2693153167678985</v>
      </c>
      <c r="AD44" s="67">
        <f t="shared" si="14"/>
        <v>46.187146883558917</v>
      </c>
      <c r="AE44" s="70">
        <f t="shared" si="15"/>
        <v>11.493388235723756</v>
      </c>
      <c r="AF44" s="70">
        <f t="shared" si="16"/>
        <v>24.105601874925053</v>
      </c>
      <c r="AG44" s="70">
        <f t="shared" si="17"/>
        <v>35.975322291818522</v>
      </c>
      <c r="AH44" s="70">
        <f t="shared" si="18"/>
        <v>46.187146883558917</v>
      </c>
      <c r="AI44" s="71">
        <f t="shared" si="19"/>
        <v>0.99779971190030492</v>
      </c>
      <c r="AJ44" s="72">
        <f t="shared" si="20"/>
        <v>0.19325166060066493</v>
      </c>
      <c r="AK44" s="73">
        <f t="shared" si="21"/>
        <v>11.595099636039896</v>
      </c>
    </row>
    <row r="45" spans="1:37">
      <c r="A45" s="3">
        <f>'Exptl Setup'!A50</f>
        <v>43</v>
      </c>
      <c r="B45" s="3" t="str">
        <f>'Exptl Setup'!C50</f>
        <v>a</v>
      </c>
      <c r="C45" s="3">
        <f>'Exptl Setup'!D50</f>
        <v>16</v>
      </c>
      <c r="D45" s="3" t="str">
        <f>'Exptl Setup'!E50</f>
        <v>-</v>
      </c>
      <c r="E45" s="112">
        <f>'Exptl Setup'!K50</f>
        <v>19.996234923705366</v>
      </c>
      <c r="F45" s="63">
        <f>'Exptl Setup'!F50</f>
        <v>32.003</v>
      </c>
      <c r="G45" s="64">
        <f>'Exptl Setup'!$C$5</f>
        <v>1.2793390913194711</v>
      </c>
      <c r="H45" s="7">
        <f t="shared" si="2"/>
        <v>25.015260001938255</v>
      </c>
      <c r="I45" s="8">
        <f t="shared" si="3"/>
        <v>9.4397207554483984</v>
      </c>
      <c r="J45" s="8">
        <f t="shared" si="4"/>
        <v>6.9877399980617447</v>
      </c>
      <c r="K45" s="8">
        <f>'Exptl Setup'!H50+'Exptl Setup'!I50+'Exptl Setup'!J50+5</f>
        <v>23.003024686832859</v>
      </c>
      <c r="L45" s="8">
        <f t="shared" si="5"/>
        <v>29.990764684894604</v>
      </c>
      <c r="M45" s="44">
        <v>300</v>
      </c>
      <c r="N45" s="65">
        <f t="shared" si="6"/>
        <v>260.56951455965702</v>
      </c>
      <c r="O45" s="66">
        <v>60</v>
      </c>
      <c r="P45" s="30">
        <v>0</v>
      </c>
      <c r="Q45" s="7">
        <f t="shared" si="7"/>
        <v>0</v>
      </c>
      <c r="R45" s="67">
        <f t="shared" si="8"/>
        <v>0</v>
      </c>
      <c r="S45" s="30">
        <v>120</v>
      </c>
      <c r="T45" s="114">
        <v>4.0000000000000001E-3</v>
      </c>
      <c r="U45" s="7">
        <f t="shared" si="9"/>
        <v>1.1180947113620416E-3</v>
      </c>
      <c r="V45" s="67">
        <f t="shared" si="10"/>
        <v>4.0685886028521336E-2</v>
      </c>
      <c r="W45" s="30">
        <v>180</v>
      </c>
      <c r="X45" s="114">
        <v>5.0000000000000001E-3</v>
      </c>
      <c r="Y45" s="7">
        <f t="shared" si="11"/>
        <v>1.3976183892025521E-3</v>
      </c>
      <c r="Z45" s="67">
        <f t="shared" si="12"/>
        <v>5.0857357535651675E-2</v>
      </c>
      <c r="AA45" s="69">
        <v>240</v>
      </c>
      <c r="AB45" s="114">
        <v>3.6999999999999998E-2</v>
      </c>
      <c r="AC45" s="7">
        <f t="shared" si="13"/>
        <v>1.0342376080098884E-2</v>
      </c>
      <c r="AD45" s="67">
        <f t="shared" si="14"/>
        <v>0.37634444576382242</v>
      </c>
      <c r="AE45" s="70">
        <f t="shared" si="15"/>
        <v>0</v>
      </c>
      <c r="AF45" s="70">
        <f t="shared" si="16"/>
        <v>4.0685886028521336E-2</v>
      </c>
      <c r="AG45" s="70">
        <f t="shared" si="17"/>
        <v>5.0857357535651675E-2</v>
      </c>
      <c r="AH45" s="70">
        <f t="shared" si="18"/>
        <v>0.37634444576382242</v>
      </c>
      <c r="AI45" s="71">
        <f t="shared" si="19"/>
        <v>0.71191827468785474</v>
      </c>
      <c r="AJ45" s="72">
        <f t="shared" si="20"/>
        <v>1.8986746813309961E-3</v>
      </c>
      <c r="AK45" s="73">
        <f t="shared" si="21"/>
        <v>0.11392048087985977</v>
      </c>
    </row>
    <row r="46" spans="1:37">
      <c r="A46" s="3">
        <f>'Exptl Setup'!A51</f>
        <v>44</v>
      </c>
      <c r="B46" s="3" t="str">
        <f>'Exptl Setup'!C51</f>
        <v>b</v>
      </c>
      <c r="C46" s="3">
        <f>'Exptl Setup'!D51</f>
        <v>16</v>
      </c>
      <c r="D46" s="3" t="str">
        <f>'Exptl Setup'!E51</f>
        <v>-</v>
      </c>
      <c r="E46" s="112">
        <f>'Exptl Setup'!K51</f>
        <v>19.993735940992373</v>
      </c>
      <c r="F46" s="63">
        <f>'Exptl Setup'!F51</f>
        <v>32.006999999999998</v>
      </c>
      <c r="G46" s="64">
        <f>'Exptl Setup'!$C$5</f>
        <v>1.2793390913194711</v>
      </c>
      <c r="H46" s="7">
        <f t="shared" si="2"/>
        <v>25.018386616318399</v>
      </c>
      <c r="I46" s="8">
        <f t="shared" si="3"/>
        <v>9.4409006099314716</v>
      </c>
      <c r="J46" s="8">
        <f t="shared" si="4"/>
        <v>6.9886133836815993</v>
      </c>
      <c r="K46" s="8">
        <f>'Exptl Setup'!H51+'Exptl Setup'!I51+'Exptl Setup'!J51+5</f>
        <v>23.003024686832859</v>
      </c>
      <c r="L46" s="8">
        <f t="shared" si="5"/>
        <v>29.991638070514458</v>
      </c>
      <c r="M46" s="44">
        <v>300</v>
      </c>
      <c r="N46" s="65">
        <f t="shared" si="6"/>
        <v>260.56746131955407</v>
      </c>
      <c r="O46" s="66">
        <v>60</v>
      </c>
      <c r="P46" s="30">
        <v>0</v>
      </c>
      <c r="Q46" s="7">
        <f t="shared" si="7"/>
        <v>0</v>
      </c>
      <c r="R46" s="67">
        <f t="shared" si="8"/>
        <v>0</v>
      </c>
      <c r="S46" s="30">
        <v>120</v>
      </c>
      <c r="T46" s="114">
        <v>0</v>
      </c>
      <c r="U46" s="7">
        <f t="shared" si="9"/>
        <v>0</v>
      </c>
      <c r="V46" s="67">
        <f t="shared" si="10"/>
        <v>0</v>
      </c>
      <c r="W46" s="30">
        <v>180</v>
      </c>
      <c r="X46" s="114">
        <v>6.0000000000000001E-3</v>
      </c>
      <c r="Y46" s="7">
        <f t="shared" si="11"/>
        <v>1.6771330594807152E-3</v>
      </c>
      <c r="Z46" s="67">
        <f t="shared" si="12"/>
        <v>6.1020874376045454E-2</v>
      </c>
      <c r="AA46" s="69">
        <v>240</v>
      </c>
      <c r="AB46" s="114">
        <v>2.7E-2</v>
      </c>
      <c r="AC46" s="7">
        <f t="shared" si="13"/>
        <v>7.5470987676632189E-3</v>
      </c>
      <c r="AD46" s="67">
        <f t="shared" si="14"/>
        <v>0.27459393469220456</v>
      </c>
      <c r="AE46" s="70">
        <f t="shared" si="15"/>
        <v>0</v>
      </c>
      <c r="AF46" s="70">
        <f t="shared" si="16"/>
        <v>0</v>
      </c>
      <c r="AG46" s="70">
        <f t="shared" si="17"/>
        <v>6.1020874376045454E-2</v>
      </c>
      <c r="AH46" s="70">
        <f t="shared" si="18"/>
        <v>0.27459393469220456</v>
      </c>
      <c r="AI46" s="71">
        <f t="shared" si="19"/>
        <v>0.76803652968036518</v>
      </c>
      <c r="AJ46" s="72">
        <f t="shared" si="20"/>
        <v>1.4746711307544319E-3</v>
      </c>
      <c r="AK46" s="73">
        <f t="shared" si="21"/>
        <v>8.8480267845265914E-2</v>
      </c>
    </row>
    <row r="47" spans="1:37" ht="13.5" thickBot="1">
      <c r="A47" s="135">
        <f>'Exptl Setup'!A52</f>
        <v>45</v>
      </c>
      <c r="B47" s="135" t="str">
        <f>'Exptl Setup'!C52</f>
        <v>c</v>
      </c>
      <c r="C47" s="135">
        <f>'Exptl Setup'!D52</f>
        <v>16</v>
      </c>
      <c r="D47" s="135" t="str">
        <f>'Exptl Setup'!E52</f>
        <v>-</v>
      </c>
      <c r="E47" s="136">
        <f>'Exptl Setup'!K52</f>
        <v>19.998109570729465</v>
      </c>
      <c r="F47" s="137">
        <f>'Exptl Setup'!F52</f>
        <v>32</v>
      </c>
      <c r="G47" s="138">
        <f>'Exptl Setup'!$C$5</f>
        <v>1.2793390913194711</v>
      </c>
      <c r="H47" s="139">
        <f t="shared" si="2"/>
        <v>25.01291504115315</v>
      </c>
      <c r="I47" s="140">
        <f t="shared" si="3"/>
        <v>9.4388358645860944</v>
      </c>
      <c r="J47" s="140">
        <f t="shared" si="4"/>
        <v>6.9870849588468502</v>
      </c>
      <c r="K47" s="140">
        <f>'Exptl Setup'!H52+'Exptl Setup'!I52+'Exptl Setup'!J52+5</f>
        <v>23.003024686832859</v>
      </c>
      <c r="L47" s="140">
        <f t="shared" si="5"/>
        <v>29.990109645679709</v>
      </c>
      <c r="M47" s="141">
        <v>300</v>
      </c>
      <c r="N47" s="142">
        <f t="shared" si="6"/>
        <v>260.57105448973419</v>
      </c>
      <c r="O47" s="143">
        <v>60</v>
      </c>
      <c r="P47" s="135">
        <v>0.46100000000000002</v>
      </c>
      <c r="Q47" s="139">
        <f t="shared" si="7"/>
        <v>0.12886093454525557</v>
      </c>
      <c r="R47" s="144">
        <f t="shared" si="8"/>
        <v>4.6895068527300818</v>
      </c>
      <c r="S47" s="135">
        <v>120</v>
      </c>
      <c r="T47" s="145">
        <v>0</v>
      </c>
      <c r="U47" s="139">
        <f t="shared" si="9"/>
        <v>0</v>
      </c>
      <c r="V47" s="144">
        <f t="shared" si="10"/>
        <v>0</v>
      </c>
      <c r="W47" s="135">
        <v>180</v>
      </c>
      <c r="X47" s="145">
        <v>0</v>
      </c>
      <c r="Y47" s="139">
        <f t="shared" si="11"/>
        <v>0</v>
      </c>
      <c r="Z47" s="144">
        <f t="shared" si="12"/>
        <v>0</v>
      </c>
      <c r="AA47" s="146">
        <v>240</v>
      </c>
      <c r="AB47" s="145">
        <v>0</v>
      </c>
      <c r="AC47" s="139">
        <f t="shared" si="13"/>
        <v>0</v>
      </c>
      <c r="AD47" s="144">
        <f t="shared" si="14"/>
        <v>0</v>
      </c>
      <c r="AE47" s="147">
        <f t="shared" si="15"/>
        <v>4.6895068527300818</v>
      </c>
      <c r="AF47" s="147">
        <f t="shared" si="16"/>
        <v>0</v>
      </c>
      <c r="AG47" s="147">
        <f t="shared" si="17"/>
        <v>0</v>
      </c>
      <c r="AH47" s="147">
        <f t="shared" si="18"/>
        <v>0</v>
      </c>
      <c r="AI47" s="148">
        <f t="shared" si="19"/>
        <v>0.6000000000000002</v>
      </c>
      <c r="AJ47" s="149">
        <f t="shared" si="20"/>
        <v>-2.344753426365041E-2</v>
      </c>
      <c r="AK47" s="150"/>
    </row>
    <row r="48" spans="1:37">
      <c r="A48" s="3">
        <f>'Exptl Setup'!A56</f>
        <v>49</v>
      </c>
      <c r="B48" s="3" t="str">
        <f>'Exptl Setup'!C56</f>
        <v>a</v>
      </c>
      <c r="C48" s="3">
        <f>'Exptl Setup'!D56</f>
        <v>24</v>
      </c>
      <c r="D48" s="3" t="str">
        <f>'Exptl Setup'!E56</f>
        <v>+</v>
      </c>
      <c r="E48" s="112">
        <f>'Exptl Setup'!K56</f>
        <v>0</v>
      </c>
      <c r="F48" s="63">
        <f>'Exptl Setup'!F56</f>
        <v>32.003999999999998</v>
      </c>
      <c r="G48" s="64">
        <f>'Exptl Setup'!$C$5</f>
        <v>1.2793390913194711</v>
      </c>
      <c r="H48" s="7">
        <f t="shared" si="2"/>
        <v>25.016041655533289</v>
      </c>
      <c r="I48" s="8">
        <f t="shared" si="3"/>
        <v>9.4400157190691658</v>
      </c>
      <c r="J48" s="8">
        <f t="shared" si="4"/>
        <v>6.9879583444667084</v>
      </c>
      <c r="K48" s="8">
        <f>'Exptl Setup'!H56+'Exptl Setup'!I56+'Exptl Setup'!J56+5</f>
        <v>23.003024686832859</v>
      </c>
      <c r="L48" s="8">
        <f t="shared" si="5"/>
        <v>29.990983031299567</v>
      </c>
      <c r="M48" s="44">
        <v>300</v>
      </c>
      <c r="N48" s="65">
        <f t="shared" si="6"/>
        <v>260.56900124963124</v>
      </c>
      <c r="O48" s="66">
        <v>60</v>
      </c>
      <c r="P48" s="30">
        <v>36.343000000000004</v>
      </c>
      <c r="Q48" s="7">
        <f t="shared" ref="Q48:Q71" si="22">((P48*($N48+($L48*$H$17))))*(1/1000)</f>
        <v>10.15871538368107</v>
      </c>
      <c r="R48" s="67">
        <f t="shared" ref="R48:R71" si="23">((Q48*$H$18*$H$19)/($H$20*$H$21*$F48))*1000</f>
        <v>369.64974216894564</v>
      </c>
      <c r="S48" s="30">
        <v>120</v>
      </c>
      <c r="T48" s="114">
        <v>50.976999999999997</v>
      </c>
      <c r="U48" s="7">
        <f t="shared" ref="U48:U71" si="24">((T48*($N48+($L48*$H$17))))*(1/1000)</f>
        <v>14.249259392837958</v>
      </c>
      <c r="V48" s="67">
        <f t="shared" ref="V48:V71" si="25">((U48*$H$18*$H$19)/($H$20*$H$21*$F48))*1000</f>
        <v>518.49420539158405</v>
      </c>
      <c r="W48" s="30">
        <v>180</v>
      </c>
      <c r="X48" s="114">
        <v>61.991</v>
      </c>
      <c r="Y48" s="7">
        <f t="shared" ref="Y48:Y71" si="26">((X48*($N48+($L48*$H$17))))*(1/1000)</f>
        <v>17.327929046852852</v>
      </c>
      <c r="Z48" s="67">
        <f t="shared" ref="Z48:Z71" si="27">((Y48*$H$18*$H$19)/($H$20*$H$21*$F48))*1000</f>
        <v>630.51914169977999</v>
      </c>
      <c r="AA48" s="69">
        <v>240</v>
      </c>
      <c r="AB48" s="114">
        <v>71.239000000000004</v>
      </c>
      <c r="AC48" s="7">
        <f t="shared" ref="AC48:AC71" si="28">((AB48*($N48+($L48*$H$17))))*(1/1000)</f>
        <v>19.91296054860787</v>
      </c>
      <c r="AD48" s="67">
        <f t="shared" ref="AD48:AD71" si="29">((AC48*$H$18*$H$19)/($H$20*$H$21*$F48))*1000</f>
        <v>724.58184471214588</v>
      </c>
      <c r="AE48" s="70">
        <f t="shared" ref="AE48:AE71" si="30">R48</f>
        <v>369.64974216894564</v>
      </c>
      <c r="AF48" s="70">
        <f t="shared" ref="AF48:AF71" si="31">V48</f>
        <v>518.49420539158405</v>
      </c>
      <c r="AG48" s="70">
        <f t="shared" ref="AG48:AG71" si="32">Z48</f>
        <v>630.51914169977999</v>
      </c>
      <c r="AH48" s="70">
        <f t="shared" ref="AH48:AH71" si="33">AD48</f>
        <v>724.58184471214588</v>
      </c>
      <c r="AI48" s="71">
        <f t="shared" ref="AI48:AI71" si="34">RSQ(AE48:AH48,AE$23:AH$23)</f>
        <v>0.98903010543044922</v>
      </c>
      <c r="AJ48" s="72">
        <f t="shared" ref="AJ48:AJ71" si="35">SLOPE(AE48:AH48,AE$23:AH$23)</f>
        <v>1.9613687398963278</v>
      </c>
      <c r="AK48" s="73">
        <f t="shared" si="21"/>
        <v>117.68212439377966</v>
      </c>
    </row>
    <row r="49" spans="1:37">
      <c r="A49" s="3">
        <f>'Exptl Setup'!A57</f>
        <v>50</v>
      </c>
      <c r="B49" s="3" t="str">
        <f>'Exptl Setup'!C57</f>
        <v>b</v>
      </c>
      <c r="C49" s="3">
        <f>'Exptl Setup'!D57</f>
        <v>24</v>
      </c>
      <c r="D49" s="3" t="str">
        <f>'Exptl Setup'!E57</f>
        <v>+</v>
      </c>
      <c r="E49" s="112">
        <f>'Exptl Setup'!K57</f>
        <v>0</v>
      </c>
      <c r="F49" s="63">
        <f>'Exptl Setup'!F57</f>
        <v>32.003</v>
      </c>
      <c r="G49" s="64">
        <f>'Exptl Setup'!$C$5</f>
        <v>1.2793390913194711</v>
      </c>
      <c r="H49" s="7">
        <f t="shared" si="2"/>
        <v>25.015260001938255</v>
      </c>
      <c r="I49" s="8">
        <f t="shared" si="3"/>
        <v>9.4397207554483984</v>
      </c>
      <c r="J49" s="8">
        <f t="shared" si="4"/>
        <v>6.9877399980617447</v>
      </c>
      <c r="K49" s="8">
        <f>'Exptl Setup'!H57+'Exptl Setup'!I57+'Exptl Setup'!J57+5</f>
        <v>23.003024686832859</v>
      </c>
      <c r="L49" s="8">
        <f t="shared" si="5"/>
        <v>29.990764684894604</v>
      </c>
      <c r="M49" s="44">
        <v>300</v>
      </c>
      <c r="N49" s="65">
        <f t="shared" si="6"/>
        <v>260.56951455965702</v>
      </c>
      <c r="O49" s="66">
        <v>60</v>
      </c>
      <c r="P49" s="30">
        <v>36.195999999999998</v>
      </c>
      <c r="Q49" s="7">
        <f t="shared" si="22"/>
        <v>10.117639043115114</v>
      </c>
      <c r="R49" s="67">
        <f t="shared" si="23"/>
        <v>368.16658267208959</v>
      </c>
      <c r="S49" s="30">
        <v>120</v>
      </c>
      <c r="T49" s="114">
        <v>48.878</v>
      </c>
      <c r="U49" s="7">
        <f t="shared" si="24"/>
        <v>13.662558325488469</v>
      </c>
      <c r="V49" s="67">
        <f t="shared" si="25"/>
        <v>497.16118432551667</v>
      </c>
      <c r="W49" s="30">
        <v>180</v>
      </c>
      <c r="X49" s="114">
        <v>61.72</v>
      </c>
      <c r="Y49" s="7">
        <f t="shared" si="26"/>
        <v>17.252201396316302</v>
      </c>
      <c r="Z49" s="67">
        <f t="shared" si="27"/>
        <v>627.78322142008437</v>
      </c>
      <c r="AA49" s="69">
        <v>240</v>
      </c>
      <c r="AB49" s="114">
        <v>72.828000000000003</v>
      </c>
      <c r="AC49" s="7">
        <f t="shared" si="28"/>
        <v>20.357150409768693</v>
      </c>
      <c r="AD49" s="67">
        <f t="shared" si="29"/>
        <v>740.76792692128811</v>
      </c>
      <c r="AE49" s="70">
        <f t="shared" si="30"/>
        <v>368.16658267208959</v>
      </c>
      <c r="AF49" s="70">
        <f t="shared" si="31"/>
        <v>497.16118432551667</v>
      </c>
      <c r="AG49" s="70">
        <f t="shared" si="32"/>
        <v>627.78322142008437</v>
      </c>
      <c r="AH49" s="70">
        <f t="shared" si="33"/>
        <v>740.76792692128811</v>
      </c>
      <c r="AI49" s="71">
        <f t="shared" si="34"/>
        <v>0.99894071686417474</v>
      </c>
      <c r="AJ49" s="72">
        <f t="shared" si="35"/>
        <v>2.0807101164036057</v>
      </c>
      <c r="AK49" s="73">
        <f t="shared" si="21"/>
        <v>124.84260698421635</v>
      </c>
    </row>
    <row r="50" spans="1:37">
      <c r="A50" s="3">
        <f>'Exptl Setup'!A58</f>
        <v>51</v>
      </c>
      <c r="B50" s="3" t="str">
        <f>'Exptl Setup'!C58</f>
        <v>c</v>
      </c>
      <c r="C50" s="3">
        <f>'Exptl Setup'!D58</f>
        <v>24</v>
      </c>
      <c r="D50" s="3" t="str">
        <f>'Exptl Setup'!E58</f>
        <v>+</v>
      </c>
      <c r="E50" s="112">
        <f>'Exptl Setup'!K58</f>
        <v>0</v>
      </c>
      <c r="F50" s="63">
        <f>'Exptl Setup'!F58</f>
        <v>31.998999999999999</v>
      </c>
      <c r="G50" s="64">
        <f>'Exptl Setup'!$C$5</f>
        <v>1.2793390913194711</v>
      </c>
      <c r="H50" s="7">
        <f t="shared" si="2"/>
        <v>25.012133387558112</v>
      </c>
      <c r="I50" s="8">
        <f t="shared" si="3"/>
        <v>9.4385409009653252</v>
      </c>
      <c r="J50" s="8">
        <f t="shared" si="4"/>
        <v>6.9868666124418866</v>
      </c>
      <c r="K50" s="8">
        <f>'Exptl Setup'!H58+'Exptl Setup'!I58+'Exptl Setup'!J58+5</f>
        <v>23.003024686832859</v>
      </c>
      <c r="L50" s="8">
        <f t="shared" si="5"/>
        <v>29.989891299274746</v>
      </c>
      <c r="M50" s="44">
        <v>300</v>
      </c>
      <c r="N50" s="65">
        <f t="shared" si="6"/>
        <v>260.57156779975992</v>
      </c>
      <c r="O50" s="66">
        <v>60</v>
      </c>
      <c r="P50" s="30">
        <v>36.399000000000001</v>
      </c>
      <c r="Q50" s="7">
        <f t="shared" si="22"/>
        <v>10.174436994093716</v>
      </c>
      <c r="R50" s="67">
        <f t="shared" si="23"/>
        <v>370.27966043841781</v>
      </c>
      <c r="S50" s="30">
        <v>120</v>
      </c>
      <c r="T50" s="114">
        <v>50.603000000000002</v>
      </c>
      <c r="U50" s="7">
        <f t="shared" si="24"/>
        <v>14.14481263804292</v>
      </c>
      <c r="V50" s="67">
        <f t="shared" si="25"/>
        <v>514.77407778140218</v>
      </c>
      <c r="W50" s="30">
        <v>180</v>
      </c>
      <c r="X50" s="114">
        <v>61.167999999999999</v>
      </c>
      <c r="Y50" s="7">
        <f t="shared" si="26"/>
        <v>17.097996155243944</v>
      </c>
      <c r="Z50" s="67">
        <f t="shared" si="27"/>
        <v>622.24968459839931</v>
      </c>
      <c r="AA50" s="69">
        <v>240</v>
      </c>
      <c r="AB50" s="114">
        <v>72.756</v>
      </c>
      <c r="AC50" s="7">
        <f t="shared" si="28"/>
        <v>20.337133930665193</v>
      </c>
      <c r="AD50" s="67">
        <f t="shared" si="29"/>
        <v>740.13206337694794</v>
      </c>
      <c r="AE50" s="70">
        <f t="shared" si="30"/>
        <v>370.27966043841781</v>
      </c>
      <c r="AF50" s="70">
        <f t="shared" si="31"/>
        <v>514.77407778140218</v>
      </c>
      <c r="AG50" s="70">
        <f t="shared" si="32"/>
        <v>622.24968459839931</v>
      </c>
      <c r="AH50" s="70">
        <f t="shared" si="33"/>
        <v>740.13206337694794</v>
      </c>
      <c r="AI50" s="71">
        <f t="shared" si="34"/>
        <v>0.99610601999717463</v>
      </c>
      <c r="AJ50" s="72">
        <f t="shared" si="35"/>
        <v>2.0283880260543126</v>
      </c>
      <c r="AK50" s="73">
        <f t="shared" si="21"/>
        <v>121.70328156325876</v>
      </c>
    </row>
    <row r="51" spans="1:37">
      <c r="A51" s="3">
        <f>'Exptl Setup'!A62</f>
        <v>55</v>
      </c>
      <c r="B51" s="3" t="str">
        <f>'Exptl Setup'!C62</f>
        <v>a</v>
      </c>
      <c r="C51" s="3">
        <f>'Exptl Setup'!D62</f>
        <v>24</v>
      </c>
      <c r="D51" s="3" t="str">
        <f>'Exptl Setup'!E62</f>
        <v>+</v>
      </c>
      <c r="E51" s="112">
        <f>'Exptl Setup'!K62</f>
        <v>5.9998078592100397</v>
      </c>
      <c r="F51" s="63">
        <f>'Exptl Setup'!F62</f>
        <v>31.998000000000001</v>
      </c>
      <c r="G51" s="64">
        <f>'Exptl Setup'!$C$5</f>
        <v>1.2793390913194711</v>
      </c>
      <c r="H51" s="7">
        <f t="shared" si="2"/>
        <v>25.011351733963078</v>
      </c>
      <c r="I51" s="8">
        <f t="shared" si="3"/>
        <v>9.4382459373445577</v>
      </c>
      <c r="J51" s="8">
        <f t="shared" si="4"/>
        <v>6.9866482660369229</v>
      </c>
      <c r="K51" s="8">
        <f>'Exptl Setup'!H62+'Exptl Setup'!I62+'Exptl Setup'!J62+5</f>
        <v>23.003024686832859</v>
      </c>
      <c r="L51" s="8">
        <f t="shared" si="5"/>
        <v>29.989672952869782</v>
      </c>
      <c r="M51" s="44">
        <v>300</v>
      </c>
      <c r="N51" s="65">
        <f t="shared" si="6"/>
        <v>260.57208110978564</v>
      </c>
      <c r="O51" s="66">
        <v>60</v>
      </c>
      <c r="P51" s="30">
        <v>84.566000000000003</v>
      </c>
      <c r="Q51" s="7">
        <f t="shared" si="22"/>
        <v>23.638358034743405</v>
      </c>
      <c r="R51" s="67">
        <f t="shared" si="23"/>
        <v>860.30084354580765</v>
      </c>
      <c r="S51" s="30">
        <v>120</v>
      </c>
      <c r="T51" s="114">
        <v>212.44800000000001</v>
      </c>
      <c r="U51" s="7">
        <f t="shared" si="24"/>
        <v>59.38464498457023</v>
      </c>
      <c r="V51" s="67">
        <f t="shared" si="25"/>
        <v>2161.2609513234602</v>
      </c>
      <c r="W51" s="30">
        <v>180</v>
      </c>
      <c r="X51" s="114">
        <v>305.48399999999998</v>
      </c>
      <c r="Y51" s="7">
        <f t="shared" si="26"/>
        <v>85.390584465217131</v>
      </c>
      <c r="Z51" s="67">
        <f t="shared" si="27"/>
        <v>3107.7281991550672</v>
      </c>
      <c r="AA51" s="69">
        <v>240</v>
      </c>
      <c r="AB51" s="114">
        <v>387.029</v>
      </c>
      <c r="AC51" s="7">
        <f t="shared" si="28"/>
        <v>108.18449580006981</v>
      </c>
      <c r="AD51" s="67">
        <f t="shared" si="29"/>
        <v>3937.2960194012994</v>
      </c>
      <c r="AE51" s="70">
        <f t="shared" si="30"/>
        <v>860.30084354580765</v>
      </c>
      <c r="AF51" s="70">
        <f t="shared" si="31"/>
        <v>2161.2609513234602</v>
      </c>
      <c r="AG51" s="70">
        <f t="shared" si="32"/>
        <v>3107.7281991550672</v>
      </c>
      <c r="AH51" s="70">
        <f t="shared" si="33"/>
        <v>3937.2960194012994</v>
      </c>
      <c r="AI51" s="71">
        <f t="shared" si="34"/>
        <v>0.98885416871154375</v>
      </c>
      <c r="AJ51" s="72">
        <f t="shared" si="35"/>
        <v>16.962421292330138</v>
      </c>
      <c r="AK51" s="73">
        <f t="shared" si="21"/>
        <v>1017.7452775398083</v>
      </c>
    </row>
    <row r="52" spans="1:37">
      <c r="A52" s="3">
        <f>'Exptl Setup'!A63</f>
        <v>56</v>
      </c>
      <c r="B52" s="3" t="str">
        <f>'Exptl Setup'!C63</f>
        <v>b</v>
      </c>
      <c r="C52" s="3">
        <f>'Exptl Setup'!D63</f>
        <v>24</v>
      </c>
      <c r="D52" s="3" t="str">
        <f>'Exptl Setup'!E63</f>
        <v>+</v>
      </c>
      <c r="E52" s="112">
        <f>'Exptl Setup'!K63</f>
        <v>5.9996203593550685</v>
      </c>
      <c r="F52" s="63">
        <f>'Exptl Setup'!F63</f>
        <v>31.998999999999999</v>
      </c>
      <c r="G52" s="64">
        <f>'Exptl Setup'!$C$5</f>
        <v>1.2793390913194711</v>
      </c>
      <c r="H52" s="7">
        <f t="shared" si="2"/>
        <v>25.012133387558112</v>
      </c>
      <c r="I52" s="8">
        <f t="shared" si="3"/>
        <v>9.4385409009653252</v>
      </c>
      <c r="J52" s="8">
        <f t="shared" si="4"/>
        <v>6.9868666124418866</v>
      </c>
      <c r="K52" s="8">
        <f>'Exptl Setup'!H63+'Exptl Setup'!I63+'Exptl Setup'!J63+5</f>
        <v>23.003024686832859</v>
      </c>
      <c r="L52" s="8">
        <f t="shared" si="5"/>
        <v>29.989891299274746</v>
      </c>
      <c r="M52" s="44">
        <v>300</v>
      </c>
      <c r="N52" s="65">
        <f t="shared" si="6"/>
        <v>260.57156779975992</v>
      </c>
      <c r="O52" s="66">
        <v>60</v>
      </c>
      <c r="P52" s="30">
        <v>77.921999999999997</v>
      </c>
      <c r="Q52" s="7">
        <f t="shared" si="22"/>
        <v>21.781161005900451</v>
      </c>
      <c r="R52" s="67">
        <f t="shared" si="23"/>
        <v>792.68473586313894</v>
      </c>
      <c r="S52" s="30">
        <v>120</v>
      </c>
      <c r="T52" s="114">
        <v>189.70599999999999</v>
      </c>
      <c r="U52" s="7">
        <f t="shared" si="24"/>
        <v>53.027603626515621</v>
      </c>
      <c r="V52" s="67">
        <f t="shared" si="25"/>
        <v>1929.8407446119529</v>
      </c>
      <c r="W52" s="30">
        <v>180</v>
      </c>
      <c r="X52" s="114">
        <v>267.69900000000001</v>
      </c>
      <c r="Y52" s="7">
        <f t="shared" si="26"/>
        <v>74.828610920132235</v>
      </c>
      <c r="Z52" s="67">
        <f t="shared" si="27"/>
        <v>2723.2477491058544</v>
      </c>
      <c r="AA52" s="69">
        <v>240</v>
      </c>
      <c r="AB52" s="114">
        <v>341.78</v>
      </c>
      <c r="AC52" s="7">
        <f t="shared" si="28"/>
        <v>95.536115713106128</v>
      </c>
      <c r="AD52" s="67">
        <f t="shared" si="29"/>
        <v>3476.8587693244986</v>
      </c>
      <c r="AE52" s="70">
        <f t="shared" si="30"/>
        <v>792.68473586313894</v>
      </c>
      <c r="AF52" s="70">
        <f t="shared" si="31"/>
        <v>1929.8407446119529</v>
      </c>
      <c r="AG52" s="70">
        <f t="shared" si="32"/>
        <v>2723.2477491058544</v>
      </c>
      <c r="AH52" s="70">
        <f t="shared" si="33"/>
        <v>3476.8587693244986</v>
      </c>
      <c r="AI52" s="71">
        <f t="shared" si="34"/>
        <v>0.9895303722898916</v>
      </c>
      <c r="AJ52" s="72">
        <f t="shared" si="35"/>
        <v>14.743215174796632</v>
      </c>
      <c r="AK52" s="73">
        <f t="shared" si="21"/>
        <v>884.59291048779789</v>
      </c>
    </row>
    <row r="53" spans="1:37">
      <c r="A53" s="3">
        <f>'Exptl Setup'!A64</f>
        <v>57</v>
      </c>
      <c r="B53" s="3" t="str">
        <f>'Exptl Setup'!C64</f>
        <v>c</v>
      </c>
      <c r="C53" s="3">
        <f>'Exptl Setup'!D64</f>
        <v>24</v>
      </c>
      <c r="D53" s="3" t="str">
        <f>'Exptl Setup'!E64</f>
        <v>+</v>
      </c>
      <c r="E53" s="112">
        <f>'Exptl Setup'!K64</f>
        <v>5.9994328712188389</v>
      </c>
      <c r="F53" s="63">
        <f>'Exptl Setup'!F64</f>
        <v>32</v>
      </c>
      <c r="G53" s="64">
        <f>'Exptl Setup'!$C$5</f>
        <v>1.2793390913194711</v>
      </c>
      <c r="H53" s="7">
        <f t="shared" si="2"/>
        <v>25.01291504115315</v>
      </c>
      <c r="I53" s="8">
        <f t="shared" si="3"/>
        <v>9.4388358645860944</v>
      </c>
      <c r="J53" s="8">
        <f t="shared" si="4"/>
        <v>6.9870849588468502</v>
      </c>
      <c r="K53" s="8">
        <f>'Exptl Setup'!H64+'Exptl Setup'!I64+'Exptl Setup'!J64+5</f>
        <v>23.003024686832859</v>
      </c>
      <c r="L53" s="8">
        <f t="shared" si="5"/>
        <v>29.990109645679709</v>
      </c>
      <c r="M53" s="44">
        <v>300</v>
      </c>
      <c r="N53" s="65">
        <f t="shared" si="6"/>
        <v>260.57105448973419</v>
      </c>
      <c r="O53" s="66">
        <v>60</v>
      </c>
      <c r="P53" s="30">
        <v>74.293999999999997</v>
      </c>
      <c r="Q53" s="7">
        <f t="shared" si="22"/>
        <v>20.767015772462507</v>
      </c>
      <c r="R53" s="67">
        <f t="shared" si="23"/>
        <v>755.75319331177582</v>
      </c>
      <c r="S53" s="30">
        <v>120</v>
      </c>
      <c r="T53" s="114">
        <v>179.15100000000001</v>
      </c>
      <c r="U53" s="7">
        <f t="shared" si="24"/>
        <v>50.07714812303054</v>
      </c>
      <c r="V53" s="67">
        <f t="shared" si="25"/>
        <v>1822.4074667536809</v>
      </c>
      <c r="W53" s="30">
        <v>180</v>
      </c>
      <c r="X53" s="114">
        <v>255.22900000000001</v>
      </c>
      <c r="Y53" s="7">
        <f t="shared" si="26"/>
        <v>71.34283614544691</v>
      </c>
      <c r="Z53" s="67">
        <f t="shared" si="27"/>
        <v>2596.3083395128979</v>
      </c>
      <c r="AA53" s="69">
        <v>240</v>
      </c>
      <c r="AB53" s="114">
        <v>330.71100000000001</v>
      </c>
      <c r="AC53" s="7">
        <f t="shared" si="28"/>
        <v>92.441927384806959</v>
      </c>
      <c r="AD53" s="67">
        <f t="shared" si="29"/>
        <v>3364.1464225015575</v>
      </c>
      <c r="AE53" s="70">
        <f t="shared" si="30"/>
        <v>755.75319331177582</v>
      </c>
      <c r="AF53" s="70">
        <f t="shared" si="31"/>
        <v>1822.4074667536809</v>
      </c>
      <c r="AG53" s="70">
        <f t="shared" si="32"/>
        <v>2596.3083395128979</v>
      </c>
      <c r="AH53" s="70">
        <f t="shared" si="33"/>
        <v>3364.1464225015575</v>
      </c>
      <c r="AI53" s="71">
        <f t="shared" si="34"/>
        <v>0.99290147749932334</v>
      </c>
      <c r="AJ53" s="72">
        <f t="shared" si="35"/>
        <v>14.331800933880938</v>
      </c>
      <c r="AK53" s="73">
        <f t="shared" si="21"/>
        <v>859.90805603285628</v>
      </c>
    </row>
    <row r="54" spans="1:37">
      <c r="A54" s="3">
        <f>'Exptl Setup'!A68</f>
        <v>61</v>
      </c>
      <c r="B54" s="3" t="str">
        <f>'Exptl Setup'!C68</f>
        <v>a</v>
      </c>
      <c r="C54" s="3">
        <f>'Exptl Setup'!D68</f>
        <v>24</v>
      </c>
      <c r="D54" s="3" t="str">
        <f>'Exptl Setup'!E68</f>
        <v>+</v>
      </c>
      <c r="E54" s="112">
        <f>'Exptl Setup'!K68</f>
        <v>16.000487717548268</v>
      </c>
      <c r="F54" s="63">
        <f>'Exptl Setup'!F68</f>
        <v>31.995999999999999</v>
      </c>
      <c r="G54" s="64">
        <f>'Exptl Setup'!$C$5</f>
        <v>1.2793390913194711</v>
      </c>
      <c r="H54" s="7">
        <f t="shared" si="2"/>
        <v>25.009788426773003</v>
      </c>
      <c r="I54" s="8">
        <f t="shared" si="3"/>
        <v>9.4376560101030211</v>
      </c>
      <c r="J54" s="8">
        <f t="shared" si="4"/>
        <v>6.9862115732269956</v>
      </c>
      <c r="K54" s="8">
        <f>'Exptl Setup'!H68+'Exptl Setup'!I68+'Exptl Setup'!J68+5</f>
        <v>23.003024686832862</v>
      </c>
      <c r="L54" s="8">
        <f t="shared" si="5"/>
        <v>29.989236260059858</v>
      </c>
      <c r="M54" s="44">
        <v>300</v>
      </c>
      <c r="N54" s="65">
        <f t="shared" si="6"/>
        <v>260.57310772983715</v>
      </c>
      <c r="O54" s="66">
        <v>60</v>
      </c>
      <c r="P54" s="30">
        <v>155.98500000000001</v>
      </c>
      <c r="Q54" s="7">
        <f t="shared" si="22"/>
        <v>43.601910692630732</v>
      </c>
      <c r="R54" s="67">
        <f t="shared" si="23"/>
        <v>1586.9590099941206</v>
      </c>
      <c r="S54" s="30">
        <v>120</v>
      </c>
      <c r="T54" s="114">
        <v>370.94299999999998</v>
      </c>
      <c r="U54" s="7">
        <f t="shared" si="24"/>
        <v>103.68832617275071</v>
      </c>
      <c r="V54" s="67">
        <f t="shared" si="25"/>
        <v>3773.8970801310966</v>
      </c>
      <c r="W54" s="30">
        <v>180</v>
      </c>
      <c r="X54" s="113">
        <v>300.36200000000002</v>
      </c>
      <c r="Y54" s="160">
        <f t="shared" si="26"/>
        <v>83.959080036285215</v>
      </c>
      <c r="Z54" s="161">
        <f>((Y54*$H$18*$H$19)/($H$20*$H$21*$F54))*1000*2.45</f>
        <v>7486.7605621799694</v>
      </c>
      <c r="AA54" s="69">
        <v>240</v>
      </c>
      <c r="AB54" s="113">
        <v>22.227</v>
      </c>
      <c r="AC54" s="160">
        <f t="shared" si="28"/>
        <v>6.2130311822617763</v>
      </c>
      <c r="AD54" s="161">
        <f>((AC54*$H$18*$H$19)/($H$20*$H$21*$F54))*1000*2.45</f>
        <v>554.02556586909861</v>
      </c>
      <c r="AE54" s="70">
        <f t="shared" si="30"/>
        <v>1586.9590099941206</v>
      </c>
      <c r="AF54" s="70">
        <f t="shared" si="31"/>
        <v>3773.8970801310966</v>
      </c>
      <c r="AG54" s="70">
        <f t="shared" ref="AG54:AG56" si="36">Z54</f>
        <v>7486.7605621799694</v>
      </c>
      <c r="AH54" s="70"/>
      <c r="AI54" s="71">
        <f t="shared" si="34"/>
        <v>0.97818812819593326</v>
      </c>
      <c r="AJ54" s="72">
        <f t="shared" si="35"/>
        <v>49.165012934882071</v>
      </c>
      <c r="AK54" s="73">
        <f t="shared" si="21"/>
        <v>2949.9007760929244</v>
      </c>
    </row>
    <row r="55" spans="1:37">
      <c r="A55" s="3">
        <f>'Exptl Setup'!A69</f>
        <v>62</v>
      </c>
      <c r="B55" s="3" t="str">
        <f>'Exptl Setup'!C69</f>
        <v>b</v>
      </c>
      <c r="C55" s="3">
        <f>'Exptl Setup'!D69</f>
        <v>24</v>
      </c>
      <c r="D55" s="3" t="str">
        <f>'Exptl Setup'!E69</f>
        <v>+</v>
      </c>
      <c r="E55" s="112">
        <f>'Exptl Setup'!K69</f>
        <v>15.996987938964294</v>
      </c>
      <c r="F55" s="63">
        <f>'Exptl Setup'!F69</f>
        <v>32.003</v>
      </c>
      <c r="G55" s="64">
        <f>'Exptl Setup'!$C$5</f>
        <v>1.2793390913194711</v>
      </c>
      <c r="H55" s="7">
        <f t="shared" si="2"/>
        <v>25.015260001938255</v>
      </c>
      <c r="I55" s="8">
        <f t="shared" si="3"/>
        <v>9.4397207554483984</v>
      </c>
      <c r="J55" s="8">
        <f t="shared" si="4"/>
        <v>6.9877399980617447</v>
      </c>
      <c r="K55" s="8">
        <f>'Exptl Setup'!H69+'Exptl Setup'!I69+'Exptl Setup'!J69+5</f>
        <v>23.003024686832862</v>
      </c>
      <c r="L55" s="8">
        <f t="shared" si="5"/>
        <v>29.990764684894607</v>
      </c>
      <c r="M55" s="44">
        <v>300</v>
      </c>
      <c r="N55" s="65">
        <f t="shared" si="6"/>
        <v>260.56951455965702</v>
      </c>
      <c r="O55" s="66">
        <v>60</v>
      </c>
      <c r="P55" s="30">
        <v>0</v>
      </c>
      <c r="Q55" s="7">
        <f t="shared" si="22"/>
        <v>0</v>
      </c>
      <c r="R55" s="67">
        <f t="shared" si="23"/>
        <v>0</v>
      </c>
      <c r="S55" s="30">
        <v>120</v>
      </c>
      <c r="T55" s="114">
        <v>389.726</v>
      </c>
      <c r="U55" s="7">
        <f t="shared" si="24"/>
        <v>108.93764487007076</v>
      </c>
      <c r="V55" s="67">
        <f t="shared" si="25"/>
        <v>3964.0869045878767</v>
      </c>
      <c r="W55" s="30">
        <v>180</v>
      </c>
      <c r="X55" s="113">
        <v>303.76900000000001</v>
      </c>
      <c r="Y55" s="160">
        <f t="shared" si="26"/>
        <v>84.910628093934008</v>
      </c>
      <c r="Z55" s="161">
        <f t="shared" ref="Z55:Z56" si="37">((Y55*$H$18*$H$19)/($H$20*$H$21*$F55))*1000*2.45</f>
        <v>7569.9554342112151</v>
      </c>
      <c r="AA55" s="69">
        <v>240</v>
      </c>
      <c r="AB55" s="113">
        <v>420.59699999999998</v>
      </c>
      <c r="AC55" s="160">
        <f t="shared" si="28"/>
        <v>117.56682032868515</v>
      </c>
      <c r="AD55" s="161">
        <f t="shared" ref="AD55:AD56" si="38">((AC55*$H$18*$H$19)/($H$20*$H$21*$F55))*1000*2.45</f>
        <v>10481.321483637019</v>
      </c>
      <c r="AE55" s="70"/>
      <c r="AF55" s="70">
        <f t="shared" si="31"/>
        <v>3964.0869045878767</v>
      </c>
      <c r="AG55" s="70">
        <f t="shared" si="36"/>
        <v>7569.9554342112151</v>
      </c>
      <c r="AH55" s="70">
        <f t="shared" ref="AH55:AH56" si="39">AD55</f>
        <v>10481.321483637019</v>
      </c>
      <c r="AI55" s="71">
        <f t="shared" si="34"/>
        <v>0.9962289802039429</v>
      </c>
      <c r="AJ55" s="72">
        <f t="shared" si="35"/>
        <v>54.31028815874285</v>
      </c>
      <c r="AK55" s="73">
        <f t="shared" si="21"/>
        <v>3258.6172895245709</v>
      </c>
    </row>
    <row r="56" spans="1:37">
      <c r="A56" s="3">
        <f>'Exptl Setup'!A70</f>
        <v>63</v>
      </c>
      <c r="B56" s="3" t="str">
        <f>'Exptl Setup'!C70</f>
        <v>c</v>
      </c>
      <c r="C56" s="3">
        <f>'Exptl Setup'!D70</f>
        <v>24</v>
      </c>
      <c r="D56" s="3" t="str">
        <f>'Exptl Setup'!E70</f>
        <v>+</v>
      </c>
      <c r="E56" s="112">
        <f>'Exptl Setup'!K70</f>
        <v>15.995988283414286</v>
      </c>
      <c r="F56" s="63">
        <f>'Exptl Setup'!F70</f>
        <v>32.005000000000003</v>
      </c>
      <c r="G56" s="64">
        <f>'Exptl Setup'!$C$5</f>
        <v>1.2793390913194711</v>
      </c>
      <c r="H56" s="7">
        <f t="shared" si="2"/>
        <v>25.016823309128331</v>
      </c>
      <c r="I56" s="8">
        <f t="shared" si="3"/>
        <v>9.4403106826899368</v>
      </c>
      <c r="J56" s="8">
        <f t="shared" si="4"/>
        <v>6.988176690871672</v>
      </c>
      <c r="K56" s="8">
        <f>'Exptl Setup'!H70+'Exptl Setup'!I70+'Exptl Setup'!J70+5</f>
        <v>23.003024686832862</v>
      </c>
      <c r="L56" s="8">
        <f t="shared" si="5"/>
        <v>29.991201377704535</v>
      </c>
      <c r="M56" s="44">
        <v>300</v>
      </c>
      <c r="N56" s="65">
        <f t="shared" si="6"/>
        <v>260.56848793960552</v>
      </c>
      <c r="O56" s="66">
        <v>60</v>
      </c>
      <c r="P56" s="30">
        <v>155.39599999999999</v>
      </c>
      <c r="Q56" s="7">
        <f t="shared" si="22"/>
        <v>43.436744796774072</v>
      </c>
      <c r="R56" s="67">
        <f t="shared" si="23"/>
        <v>1580.5029696022054</v>
      </c>
      <c r="S56" s="30">
        <v>120</v>
      </c>
      <c r="T56" s="114">
        <v>383.48200000000003</v>
      </c>
      <c r="U56" s="7">
        <f t="shared" si="24"/>
        <v>107.19201117246594</v>
      </c>
      <c r="V56" s="67">
        <f t="shared" si="25"/>
        <v>3900.3220146528415</v>
      </c>
      <c r="W56" s="30">
        <v>180</v>
      </c>
      <c r="X56" s="113">
        <v>300.75400000000002</v>
      </c>
      <c r="Y56" s="160">
        <f t="shared" si="26"/>
        <v>84.067638450211021</v>
      </c>
      <c r="Z56" s="161">
        <f t="shared" si="37"/>
        <v>7494.3328386404255</v>
      </c>
      <c r="AA56" s="69">
        <v>240</v>
      </c>
      <c r="AB56" s="113">
        <v>415.733</v>
      </c>
      <c r="AC56" s="160">
        <f t="shared" si="28"/>
        <v>116.20690509792578</v>
      </c>
      <c r="AD56" s="161">
        <f t="shared" si="38"/>
        <v>10359.434867055796</v>
      </c>
      <c r="AE56" s="70">
        <f t="shared" si="30"/>
        <v>1580.5029696022054</v>
      </c>
      <c r="AF56" s="70">
        <f t="shared" si="31"/>
        <v>3900.3220146528415</v>
      </c>
      <c r="AG56" s="70">
        <f t="shared" si="36"/>
        <v>7494.3328386404255</v>
      </c>
      <c r="AH56" s="70">
        <f t="shared" si="39"/>
        <v>10359.434867055796</v>
      </c>
      <c r="AI56" s="71">
        <f t="shared" si="34"/>
        <v>0.99389907827849167</v>
      </c>
      <c r="AJ56" s="72">
        <f t="shared" si="35"/>
        <v>49.884677527247256</v>
      </c>
      <c r="AK56" s="73">
        <f t="shared" si="21"/>
        <v>2993.0806516348352</v>
      </c>
    </row>
    <row r="57" spans="1:37">
      <c r="A57" s="3">
        <f>'Exptl Setup'!A74</f>
        <v>67</v>
      </c>
      <c r="B57" s="3" t="str">
        <f>'Exptl Setup'!C74</f>
        <v>a</v>
      </c>
      <c r="C57" s="3">
        <f>'Exptl Setup'!D74</f>
        <v>24</v>
      </c>
      <c r="D57" s="3" t="str">
        <f>'Exptl Setup'!E74</f>
        <v>+</v>
      </c>
      <c r="E57" s="112">
        <f>'Exptl Setup'!K74</f>
        <v>19.999984569282837</v>
      </c>
      <c r="F57" s="63">
        <f>'Exptl Setup'!F74</f>
        <v>31.997</v>
      </c>
      <c r="G57" s="64">
        <f>'Exptl Setup'!$C$5</f>
        <v>1.2793390913194711</v>
      </c>
      <c r="H57" s="7">
        <f t="shared" ref="H57:H59" si="40">F57/G57</f>
        <v>25.010570080368041</v>
      </c>
      <c r="I57" s="8">
        <f t="shared" ref="I57:I89" si="41">H57/H$16</f>
        <v>9.4379509737237886</v>
      </c>
      <c r="J57" s="8">
        <f t="shared" ref="J57:J59" si="42">F57-H57</f>
        <v>6.9864299196319593</v>
      </c>
      <c r="K57" s="8">
        <f>'Exptl Setup'!H74+'Exptl Setup'!I74+'Exptl Setup'!J74+5</f>
        <v>23.003024686832859</v>
      </c>
      <c r="L57" s="8">
        <f t="shared" ref="L57:L59" si="43">J57+K57</f>
        <v>29.989454606464818</v>
      </c>
      <c r="M57" s="44">
        <v>300</v>
      </c>
      <c r="N57" s="65">
        <f t="shared" ref="N57:N59" si="44">M57-(I57+L57)</f>
        <v>260.57259441981137</v>
      </c>
      <c r="O57" s="66">
        <v>60</v>
      </c>
      <c r="P57" s="30">
        <v>0.23300000000000001</v>
      </c>
      <c r="Q57" s="7">
        <f t="shared" si="22"/>
        <v>6.5129541627345633E-2</v>
      </c>
      <c r="R57" s="67">
        <f t="shared" si="23"/>
        <v>2.3704163653121411</v>
      </c>
      <c r="S57" s="30">
        <v>120</v>
      </c>
      <c r="T57" s="114">
        <v>2.16</v>
      </c>
      <c r="U57" s="7">
        <f t="shared" si="24"/>
        <v>0.60377600821916977</v>
      </c>
      <c r="V57" s="67">
        <f t="shared" si="25"/>
        <v>21.974675317915128</v>
      </c>
      <c r="W57" s="30">
        <v>180</v>
      </c>
      <c r="X57" s="114">
        <v>5.6159999999999997</v>
      </c>
      <c r="Y57" s="7">
        <f t="shared" si="26"/>
        <v>1.5698176213698412</v>
      </c>
      <c r="Z57" s="67">
        <f t="shared" si="27"/>
        <v>57.134155826579317</v>
      </c>
      <c r="AA57" s="69">
        <v>240</v>
      </c>
      <c r="AB57" s="114">
        <v>8.173</v>
      </c>
      <c r="AC57" s="7">
        <f t="shared" si="28"/>
        <v>2.284565423692257</v>
      </c>
      <c r="AD57" s="67">
        <f t="shared" si="29"/>
        <v>83.147695080240908</v>
      </c>
      <c r="AE57" s="70">
        <f t="shared" si="30"/>
        <v>2.3704163653121411</v>
      </c>
      <c r="AF57" s="70">
        <f t="shared" si="31"/>
        <v>21.974675317915128</v>
      </c>
      <c r="AG57" s="70">
        <f t="shared" si="32"/>
        <v>57.134155826579317</v>
      </c>
      <c r="AH57" s="70">
        <f t="shared" si="33"/>
        <v>83.147695080240908</v>
      </c>
      <c r="AI57" s="71">
        <f t="shared" si="34"/>
        <v>0.98951974374586282</v>
      </c>
      <c r="AJ57" s="72">
        <f t="shared" si="35"/>
        <v>0.4624855277557508</v>
      </c>
      <c r="AK57" s="73">
        <f t="shared" si="21"/>
        <v>27.749131665345047</v>
      </c>
    </row>
    <row r="58" spans="1:37">
      <c r="A58" s="3">
        <f>'Exptl Setup'!A75</f>
        <v>68</v>
      </c>
      <c r="B58" s="3" t="str">
        <f>'Exptl Setup'!C75</f>
        <v>b</v>
      </c>
      <c r="C58" s="3">
        <f>'Exptl Setup'!D75</f>
        <v>24</v>
      </c>
      <c r="D58" s="3" t="str">
        <f>'Exptl Setup'!E75</f>
        <v>+</v>
      </c>
      <c r="E58" s="112">
        <f>'Exptl Setup'!K75</f>
        <v>19.998109570729465</v>
      </c>
      <c r="F58" s="63">
        <f>'Exptl Setup'!F75</f>
        <v>32</v>
      </c>
      <c r="G58" s="64">
        <f>'Exptl Setup'!$C$5</f>
        <v>1.2793390913194711</v>
      </c>
      <c r="H58" s="7">
        <f t="shared" si="40"/>
        <v>25.01291504115315</v>
      </c>
      <c r="I58" s="8">
        <f t="shared" si="41"/>
        <v>9.4388358645860944</v>
      </c>
      <c r="J58" s="8">
        <f t="shared" si="42"/>
        <v>6.9870849588468502</v>
      </c>
      <c r="K58" s="8">
        <f>'Exptl Setup'!H75+'Exptl Setup'!I75+'Exptl Setup'!J75+5</f>
        <v>23.003024686832859</v>
      </c>
      <c r="L58" s="8">
        <f t="shared" si="43"/>
        <v>29.990109645679709</v>
      </c>
      <c r="M58" s="44">
        <v>300</v>
      </c>
      <c r="N58" s="65">
        <f t="shared" si="44"/>
        <v>260.57105448973419</v>
      </c>
      <c r="O58" s="66">
        <v>60</v>
      </c>
      <c r="P58" s="30">
        <v>0.105</v>
      </c>
      <c r="Q58" s="7">
        <f t="shared" si="22"/>
        <v>2.9350104397509399E-2</v>
      </c>
      <c r="R58" s="67">
        <f t="shared" si="23"/>
        <v>1.0681089360881963</v>
      </c>
      <c r="S58" s="30">
        <v>120</v>
      </c>
      <c r="T58" s="114">
        <v>0.188</v>
      </c>
      <c r="U58" s="7">
        <f t="shared" si="24"/>
        <v>5.2550663111731115E-2</v>
      </c>
      <c r="V58" s="67">
        <f t="shared" si="25"/>
        <v>1.9124236189007713</v>
      </c>
      <c r="W58" s="30">
        <v>180</v>
      </c>
      <c r="X58" s="114">
        <v>0.56399999999999995</v>
      </c>
      <c r="Y58" s="7">
        <f t="shared" si="26"/>
        <v>0.15765198933519334</v>
      </c>
      <c r="Z58" s="67">
        <f t="shared" si="27"/>
        <v>5.7372708567023123</v>
      </c>
      <c r="AA58" s="69">
        <v>240</v>
      </c>
      <c r="AB58" s="114">
        <v>0.753</v>
      </c>
      <c r="AC58" s="7">
        <f t="shared" si="28"/>
        <v>0.21048217725071025</v>
      </c>
      <c r="AD58" s="67">
        <f t="shared" si="29"/>
        <v>7.6598669416610656</v>
      </c>
      <c r="AE58" s="70">
        <f t="shared" si="30"/>
        <v>1.0681089360881963</v>
      </c>
      <c r="AF58" s="70">
        <f t="shared" si="31"/>
        <v>1.9124236189007713</v>
      </c>
      <c r="AG58" s="70">
        <f t="shared" si="32"/>
        <v>5.7372708567023123</v>
      </c>
      <c r="AH58" s="70">
        <f t="shared" si="33"/>
        <v>7.6598669416610656</v>
      </c>
      <c r="AI58" s="71">
        <f t="shared" si="34"/>
        <v>0.94944769605819768</v>
      </c>
      <c r="AJ58" s="72">
        <f t="shared" si="35"/>
        <v>3.9333535424200247E-2</v>
      </c>
      <c r="AK58" s="73">
        <f t="shared" si="21"/>
        <v>2.3600121254520148</v>
      </c>
    </row>
    <row r="59" spans="1:37">
      <c r="A59" s="3">
        <f>'Exptl Setup'!A76</f>
        <v>69</v>
      </c>
      <c r="B59" s="3" t="str">
        <f>'Exptl Setup'!C76</f>
        <v>c</v>
      </c>
      <c r="C59" s="3">
        <f>'Exptl Setup'!D76</f>
        <v>24</v>
      </c>
      <c r="D59" s="3" t="str">
        <f>'Exptl Setup'!E76</f>
        <v>+</v>
      </c>
      <c r="E59" s="112">
        <f>'Exptl Setup'!K76</f>
        <v>19.999984569282837</v>
      </c>
      <c r="F59" s="63">
        <f>'Exptl Setup'!F76</f>
        <v>31.997</v>
      </c>
      <c r="G59" s="64">
        <f>'Exptl Setup'!$C$5</f>
        <v>1.2793390913194711</v>
      </c>
      <c r="H59" s="7">
        <f t="shared" si="40"/>
        <v>25.010570080368041</v>
      </c>
      <c r="I59" s="8">
        <f t="shared" si="41"/>
        <v>9.4379509737237886</v>
      </c>
      <c r="J59" s="8">
        <f t="shared" si="42"/>
        <v>6.9864299196319593</v>
      </c>
      <c r="K59" s="8">
        <f>'Exptl Setup'!H76+'Exptl Setup'!I76+'Exptl Setup'!J76+5</f>
        <v>23.003024686832859</v>
      </c>
      <c r="L59" s="8">
        <f t="shared" si="43"/>
        <v>29.989454606464818</v>
      </c>
      <c r="M59" s="44">
        <v>300</v>
      </c>
      <c r="N59" s="65">
        <f t="shared" si="44"/>
        <v>260.57259441981137</v>
      </c>
      <c r="O59" s="66">
        <v>60</v>
      </c>
      <c r="P59" s="30">
        <v>8.1000000000000003E-2</v>
      </c>
      <c r="Q59" s="7">
        <f t="shared" si="22"/>
        <v>2.2641600308218865E-2</v>
      </c>
      <c r="R59" s="67">
        <f t="shared" si="23"/>
        <v>0.82405032442181714</v>
      </c>
      <c r="S59" s="30">
        <v>120</v>
      </c>
      <c r="T59" s="114">
        <v>0.16200000000000001</v>
      </c>
      <c r="U59" s="7">
        <f t="shared" si="24"/>
        <v>4.528320061643773E-2</v>
      </c>
      <c r="V59" s="67">
        <f t="shared" si="25"/>
        <v>1.6481006488436343</v>
      </c>
      <c r="W59" s="30">
        <v>180</v>
      </c>
      <c r="X59" s="114">
        <v>0.434</v>
      </c>
      <c r="Y59" s="7">
        <f t="shared" si="26"/>
        <v>0.12131425350329615</v>
      </c>
      <c r="Z59" s="67">
        <f t="shared" si="27"/>
        <v>4.4152819851736878</v>
      </c>
      <c r="AA59" s="69">
        <v>240</v>
      </c>
      <c r="AB59" s="114">
        <v>0.36299999999999999</v>
      </c>
      <c r="AC59" s="7">
        <f t="shared" si="28"/>
        <v>0.10146791249238825</v>
      </c>
      <c r="AD59" s="67">
        <f t="shared" si="29"/>
        <v>3.6929662687051814</v>
      </c>
      <c r="AE59" s="70">
        <f t="shared" si="30"/>
        <v>0.82405032442181714</v>
      </c>
      <c r="AF59" s="70">
        <f t="shared" si="31"/>
        <v>1.6481006488436343</v>
      </c>
      <c r="AG59" s="70">
        <f t="shared" si="32"/>
        <v>4.4152819851736878</v>
      </c>
      <c r="AH59" s="70">
        <f t="shared" si="33"/>
        <v>3.6929662687051814</v>
      </c>
      <c r="AI59" s="71">
        <f t="shared" si="34"/>
        <v>0.75725433175814849</v>
      </c>
      <c r="AJ59" s="72">
        <f t="shared" si="35"/>
        <v>1.8956548615300245E-2</v>
      </c>
      <c r="AK59" s="73">
        <f t="shared" si="21"/>
        <v>1.1373929169180146</v>
      </c>
    </row>
    <row r="60" spans="1:37">
      <c r="A60" s="3">
        <f>'Exptl Setup'!A80</f>
        <v>73</v>
      </c>
      <c r="B60" s="3" t="str">
        <f>'Exptl Setup'!C80</f>
        <v>a</v>
      </c>
      <c r="C60" s="3">
        <f>'Exptl Setup'!D80</f>
        <v>24</v>
      </c>
      <c r="D60" s="3" t="str">
        <f>'Exptl Setup'!E80</f>
        <v>-</v>
      </c>
      <c r="E60" s="112">
        <f>'Exptl Setup'!K80</f>
        <v>0</v>
      </c>
      <c r="F60" s="63">
        <f>'Exptl Setup'!F80</f>
        <v>32.002000000000002</v>
      </c>
      <c r="G60" s="64">
        <f>'Exptl Setup'!$C$5</f>
        <v>1.2793390913194711</v>
      </c>
      <c r="H60" s="7">
        <f t="shared" ref="H60:H80" si="45">F60/G60</f>
        <v>25.014478348343221</v>
      </c>
      <c r="I60" s="8">
        <f t="shared" si="41"/>
        <v>9.439425791827631</v>
      </c>
      <c r="J60" s="8">
        <f t="shared" ref="J60:J80" si="46">F60-H60</f>
        <v>6.9875216516567811</v>
      </c>
      <c r="K60" s="8">
        <f>'Exptl Setup'!H80+'Exptl Setup'!I80+'Exptl Setup'!J80+5</f>
        <v>23.003024686832859</v>
      </c>
      <c r="L60" s="8">
        <f t="shared" ref="L60:L80" si="47">J60+K60</f>
        <v>29.99054633848964</v>
      </c>
      <c r="M60" s="44">
        <v>300</v>
      </c>
      <c r="N60" s="65">
        <f t="shared" ref="N60:N80" si="48">M60-(I60+L60)</f>
        <v>260.57002786968275</v>
      </c>
      <c r="O60" s="66">
        <v>60</v>
      </c>
      <c r="P60" s="30">
        <v>34.695</v>
      </c>
      <c r="Q60" s="7">
        <f t="shared" si="22"/>
        <v>9.6980870242338284</v>
      </c>
      <c r="R60" s="67">
        <f t="shared" si="23"/>
        <v>352.91070520166716</v>
      </c>
      <c r="S60" s="30">
        <v>120</v>
      </c>
      <c r="T60" s="114">
        <v>48.238999999999997</v>
      </c>
      <c r="U60" s="7">
        <f t="shared" si="24"/>
        <v>13.483960800173383</v>
      </c>
      <c r="V60" s="67">
        <f t="shared" si="25"/>
        <v>490.67760507921076</v>
      </c>
      <c r="W60" s="30">
        <v>180</v>
      </c>
      <c r="X60" s="114">
        <v>60.960999999999999</v>
      </c>
      <c r="Y60" s="7">
        <f t="shared" si="26"/>
        <v>17.040065804419033</v>
      </c>
      <c r="Z60" s="67">
        <f t="shared" si="27"/>
        <v>620.08328288799044</v>
      </c>
      <c r="AA60" s="69">
        <v>240</v>
      </c>
      <c r="AB60" s="114">
        <v>67.566000000000003</v>
      </c>
      <c r="AC60" s="7">
        <f t="shared" si="28"/>
        <v>18.886322175511825</v>
      </c>
      <c r="AD60" s="67">
        <f t="shared" si="29"/>
        <v>687.26804172520087</v>
      </c>
      <c r="AE60" s="70">
        <f t="shared" si="30"/>
        <v>352.91070520166716</v>
      </c>
      <c r="AF60" s="70">
        <f t="shared" si="31"/>
        <v>490.67760507921076</v>
      </c>
      <c r="AG60" s="70">
        <f t="shared" si="32"/>
        <v>620.08328288799044</v>
      </c>
      <c r="AH60" s="70">
        <f t="shared" si="33"/>
        <v>687.26804172520087</v>
      </c>
      <c r="AI60" s="71">
        <f t="shared" si="34"/>
        <v>0.978776062455606</v>
      </c>
      <c r="AJ60" s="72">
        <f t="shared" si="35"/>
        <v>1.8874628122989678</v>
      </c>
      <c r="AK60" s="73">
        <f t="shared" si="21"/>
        <v>113.24776873793807</v>
      </c>
    </row>
    <row r="61" spans="1:37">
      <c r="A61" s="3">
        <f>'Exptl Setup'!A81</f>
        <v>74</v>
      </c>
      <c r="B61" s="3" t="str">
        <f>'Exptl Setup'!C81</f>
        <v>b</v>
      </c>
      <c r="C61" s="3">
        <f>'Exptl Setup'!D81</f>
        <v>24</v>
      </c>
      <c r="D61" s="3" t="str">
        <f>'Exptl Setup'!E81</f>
        <v>-</v>
      </c>
      <c r="E61" s="112">
        <f>'Exptl Setup'!K81</f>
        <v>0</v>
      </c>
      <c r="F61" s="63">
        <f>'Exptl Setup'!F81</f>
        <v>31.992000000000001</v>
      </c>
      <c r="G61" s="64">
        <f>'Exptl Setup'!$C$5</f>
        <v>1.2793390913194711</v>
      </c>
      <c r="H61" s="7">
        <f t="shared" si="45"/>
        <v>25.00666181239286</v>
      </c>
      <c r="I61" s="8">
        <f t="shared" si="41"/>
        <v>9.4364761556199479</v>
      </c>
      <c r="J61" s="8">
        <f t="shared" si="46"/>
        <v>6.985338187607141</v>
      </c>
      <c r="K61" s="8">
        <f>'Exptl Setup'!H81+'Exptl Setup'!I81+'Exptl Setup'!J81+5</f>
        <v>23.003024686832859</v>
      </c>
      <c r="L61" s="8">
        <f t="shared" si="47"/>
        <v>29.98836287444</v>
      </c>
      <c r="M61" s="44">
        <v>300</v>
      </c>
      <c r="N61" s="65">
        <f t="shared" si="48"/>
        <v>260.57516096994004</v>
      </c>
      <c r="O61" s="66">
        <v>60</v>
      </c>
      <c r="P61" s="30">
        <v>34.338999999999999</v>
      </c>
      <c r="Q61" s="7">
        <f t="shared" si="22"/>
        <v>9.5987053407618603</v>
      </c>
      <c r="R61" s="67">
        <f t="shared" si="23"/>
        <v>349.4034149633884</v>
      </c>
      <c r="S61" s="30">
        <v>120</v>
      </c>
      <c r="T61" s="114">
        <v>51.981000000000002</v>
      </c>
      <c r="U61" s="7">
        <f t="shared" si="24"/>
        <v>14.530134899622654</v>
      </c>
      <c r="V61" s="67">
        <f t="shared" si="25"/>
        <v>528.91286622242615</v>
      </c>
      <c r="W61" s="30">
        <v>180</v>
      </c>
      <c r="X61" s="114">
        <v>65.081999999999994</v>
      </c>
      <c r="Y61" s="7">
        <f t="shared" si="26"/>
        <v>18.192228690045233</v>
      </c>
      <c r="Z61" s="67">
        <f t="shared" si="27"/>
        <v>662.217101623438</v>
      </c>
      <c r="AA61" s="69">
        <v>240</v>
      </c>
      <c r="AB61" s="114">
        <v>73.811999999999998</v>
      </c>
      <c r="AC61" s="7">
        <f t="shared" si="28"/>
        <v>20.632506439101732</v>
      </c>
      <c r="AD61" s="67">
        <f t="shared" si="29"/>
        <v>751.04589141435736</v>
      </c>
      <c r="AE61" s="70">
        <f t="shared" si="30"/>
        <v>349.4034149633884</v>
      </c>
      <c r="AF61" s="70">
        <f t="shared" si="31"/>
        <v>528.91286622242615</v>
      </c>
      <c r="AG61" s="70">
        <f t="shared" si="32"/>
        <v>662.217101623438</v>
      </c>
      <c r="AH61" s="70">
        <f t="shared" si="33"/>
        <v>751.04589141435736</v>
      </c>
      <c r="AI61" s="71">
        <f t="shared" si="34"/>
        <v>0.97755550745591613</v>
      </c>
      <c r="AJ61" s="72">
        <f t="shared" si="35"/>
        <v>2.2303861079231977</v>
      </c>
      <c r="AK61" s="73">
        <f t="shared" si="21"/>
        <v>133.82316647539187</v>
      </c>
    </row>
    <row r="62" spans="1:37">
      <c r="A62" s="3">
        <f>'Exptl Setup'!A82</f>
        <v>75</v>
      </c>
      <c r="B62" s="3" t="str">
        <f>'Exptl Setup'!C82</f>
        <v>c</v>
      </c>
      <c r="C62" s="3">
        <f>'Exptl Setup'!D82</f>
        <v>24</v>
      </c>
      <c r="D62" s="3" t="str">
        <f>'Exptl Setup'!E82</f>
        <v>-</v>
      </c>
      <c r="E62" s="112">
        <f>'Exptl Setup'!K82</f>
        <v>0</v>
      </c>
      <c r="F62" s="63">
        <f>'Exptl Setup'!F82</f>
        <v>31.998999999999999</v>
      </c>
      <c r="G62" s="64">
        <f>'Exptl Setup'!$C$5</f>
        <v>1.2793390913194711</v>
      </c>
      <c r="H62" s="7">
        <f t="shared" si="45"/>
        <v>25.012133387558112</v>
      </c>
      <c r="I62" s="8">
        <f t="shared" si="41"/>
        <v>9.4385409009653252</v>
      </c>
      <c r="J62" s="8">
        <f t="shared" si="46"/>
        <v>6.9868666124418866</v>
      </c>
      <c r="K62" s="8">
        <f>'Exptl Setup'!H82+'Exptl Setup'!I82+'Exptl Setup'!J82+5</f>
        <v>23.003024686832859</v>
      </c>
      <c r="L62" s="8">
        <f t="shared" si="47"/>
        <v>29.989891299274746</v>
      </c>
      <c r="M62" s="44">
        <v>300</v>
      </c>
      <c r="N62" s="65">
        <f t="shared" si="48"/>
        <v>260.57156779975992</v>
      </c>
      <c r="O62" s="66">
        <v>60</v>
      </c>
      <c r="P62" s="30">
        <v>33.975000000000001</v>
      </c>
      <c r="Q62" s="7">
        <f t="shared" si="22"/>
        <v>9.4968679599531303</v>
      </c>
      <c r="R62" s="67">
        <f t="shared" si="23"/>
        <v>345.62079901632586</v>
      </c>
      <c r="S62" s="30">
        <v>120</v>
      </c>
      <c r="T62" s="114">
        <v>48.125</v>
      </c>
      <c r="U62" s="7">
        <f t="shared" si="24"/>
        <v>13.452149244230887</v>
      </c>
      <c r="V62" s="67">
        <f t="shared" si="25"/>
        <v>489.56588528802592</v>
      </c>
      <c r="W62" s="30">
        <v>180</v>
      </c>
      <c r="X62" s="114">
        <v>58.448</v>
      </c>
      <c r="Y62" s="7">
        <f t="shared" si="26"/>
        <v>16.337687668089494</v>
      </c>
      <c r="Z62" s="67">
        <f t="shared" si="27"/>
        <v>594.57967508186061</v>
      </c>
      <c r="AA62" s="69">
        <v>240</v>
      </c>
      <c r="AB62" s="114">
        <v>2.5000000000000001E-2</v>
      </c>
      <c r="AC62" s="7">
        <f t="shared" si="28"/>
        <v>6.9881294775225389E-3</v>
      </c>
      <c r="AD62" s="67">
        <f t="shared" si="29"/>
        <v>0.25431994040936418</v>
      </c>
      <c r="AE62" s="70">
        <f t="shared" si="30"/>
        <v>345.62079901632586</v>
      </c>
      <c r="AF62" s="70">
        <f t="shared" si="31"/>
        <v>489.56588528802592</v>
      </c>
      <c r="AG62" s="70">
        <f t="shared" si="32"/>
        <v>594.57967508186061</v>
      </c>
      <c r="AH62" s="70"/>
      <c r="AI62" s="71">
        <f t="shared" si="34"/>
        <v>0.99191471039598789</v>
      </c>
      <c r="AJ62" s="72">
        <f t="shared" si="35"/>
        <v>2.0746573005461229</v>
      </c>
      <c r="AK62" s="73">
        <f t="shared" si="21"/>
        <v>124.47943803276738</v>
      </c>
    </row>
    <row r="63" spans="1:37">
      <c r="A63" s="3">
        <f>'Exptl Setup'!A86</f>
        <v>79</v>
      </c>
      <c r="B63" s="3" t="str">
        <f>'Exptl Setup'!C86</f>
        <v>a</v>
      </c>
      <c r="C63" s="3">
        <f>'Exptl Setup'!D86</f>
        <v>24</v>
      </c>
      <c r="D63" s="3" t="str">
        <f>'Exptl Setup'!E86</f>
        <v>-</v>
      </c>
      <c r="E63" s="112">
        <f>'Exptl Setup'!K86</f>
        <v>5.9999953707848501</v>
      </c>
      <c r="F63" s="63">
        <f>'Exptl Setup'!F86</f>
        <v>31.997</v>
      </c>
      <c r="G63" s="64">
        <f>'Exptl Setup'!$C$5</f>
        <v>1.2793390913194711</v>
      </c>
      <c r="H63" s="7">
        <f t="shared" si="45"/>
        <v>25.010570080368041</v>
      </c>
      <c r="I63" s="8">
        <f t="shared" si="41"/>
        <v>9.4379509737237886</v>
      </c>
      <c r="J63" s="8">
        <f t="shared" si="46"/>
        <v>6.9864299196319593</v>
      </c>
      <c r="K63" s="8">
        <f>'Exptl Setup'!H86+'Exptl Setup'!I86+'Exptl Setup'!J86+5</f>
        <v>23.003024686832859</v>
      </c>
      <c r="L63" s="8">
        <f t="shared" si="47"/>
        <v>29.989454606464818</v>
      </c>
      <c r="M63" s="44">
        <v>300</v>
      </c>
      <c r="N63" s="65">
        <f t="shared" si="48"/>
        <v>260.57259441981137</v>
      </c>
      <c r="O63" s="66">
        <v>60</v>
      </c>
      <c r="P63" s="30">
        <v>10.085000000000001</v>
      </c>
      <c r="Q63" s="7">
        <f t="shared" si="22"/>
        <v>2.8190190013381149</v>
      </c>
      <c r="R63" s="67">
        <f t="shared" si="23"/>
        <v>102.59935212091393</v>
      </c>
      <c r="S63" s="30">
        <v>120</v>
      </c>
      <c r="T63" s="114">
        <v>15.792</v>
      </c>
      <c r="U63" s="7">
        <f t="shared" si="24"/>
        <v>4.4142734823134848</v>
      </c>
      <c r="V63" s="67">
        <f t="shared" si="25"/>
        <v>160.65929287986833</v>
      </c>
      <c r="W63" s="30">
        <v>180</v>
      </c>
      <c r="X63" s="114">
        <v>21.503</v>
      </c>
      <c r="Y63" s="7">
        <f t="shared" si="26"/>
        <v>6.010646067007781</v>
      </c>
      <c r="Z63" s="67">
        <f t="shared" si="27"/>
        <v>218.75992748200412</v>
      </c>
      <c r="AA63" s="69">
        <v>240</v>
      </c>
      <c r="AB63" s="114">
        <v>28.059000000000001</v>
      </c>
      <c r="AC63" s="7">
        <f t="shared" si="28"/>
        <v>7.843218062324854</v>
      </c>
      <c r="AD63" s="67">
        <f t="shared" si="29"/>
        <v>285.45713645619475</v>
      </c>
      <c r="AE63" s="70">
        <f t="shared" si="30"/>
        <v>102.59935212091393</v>
      </c>
      <c r="AF63" s="70">
        <f t="shared" si="31"/>
        <v>160.65929287986833</v>
      </c>
      <c r="AG63" s="70">
        <f t="shared" si="32"/>
        <v>218.75992748200412</v>
      </c>
      <c r="AH63" s="70">
        <f t="shared" si="33"/>
        <v>285.45713645619475</v>
      </c>
      <c r="AI63" s="71">
        <f t="shared" si="34"/>
        <v>0.99878910269495358</v>
      </c>
      <c r="AJ63" s="72">
        <f t="shared" si="35"/>
        <v>1.0111233126799639</v>
      </c>
      <c r="AK63" s="73">
        <f t="shared" si="21"/>
        <v>60.667398760797838</v>
      </c>
    </row>
    <row r="64" spans="1:37">
      <c r="A64" s="3">
        <f>'Exptl Setup'!A87</f>
        <v>80</v>
      </c>
      <c r="B64" s="3" t="str">
        <f>'Exptl Setup'!C87</f>
        <v>b</v>
      </c>
      <c r="C64" s="3">
        <f>'Exptl Setup'!D87</f>
        <v>24</v>
      </c>
      <c r="D64" s="3" t="str">
        <f>'Exptl Setup'!E87</f>
        <v>-</v>
      </c>
      <c r="E64" s="112">
        <f>'Exptl Setup'!K87</f>
        <v>6.0001828940805995</v>
      </c>
      <c r="F64" s="63">
        <f>'Exptl Setup'!F87</f>
        <v>31.995999999999999</v>
      </c>
      <c r="G64" s="64">
        <f>'Exptl Setup'!$C$5</f>
        <v>1.2793390913194711</v>
      </c>
      <c r="H64" s="7">
        <f t="shared" si="45"/>
        <v>25.009788426773003</v>
      </c>
      <c r="I64" s="8">
        <f t="shared" si="41"/>
        <v>9.4376560101030211</v>
      </c>
      <c r="J64" s="8">
        <f t="shared" si="46"/>
        <v>6.9862115732269956</v>
      </c>
      <c r="K64" s="8">
        <f>'Exptl Setup'!H87+'Exptl Setup'!I87+'Exptl Setup'!J87+5</f>
        <v>23.003024686832859</v>
      </c>
      <c r="L64" s="8">
        <f t="shared" si="47"/>
        <v>29.989236260059855</v>
      </c>
      <c r="M64" s="44">
        <v>300</v>
      </c>
      <c r="N64" s="65">
        <f t="shared" si="48"/>
        <v>260.57310772983715</v>
      </c>
      <c r="O64" s="66">
        <v>60</v>
      </c>
      <c r="P64" s="30">
        <v>8.6440000000000001</v>
      </c>
      <c r="Q64" s="7">
        <f t="shared" si="22"/>
        <v>2.4162253808193097</v>
      </c>
      <c r="R64" s="67">
        <f t="shared" si="23"/>
        <v>87.942261643037327</v>
      </c>
      <c r="S64" s="30">
        <v>120</v>
      </c>
      <c r="T64" s="114">
        <v>13.465</v>
      </c>
      <c r="U64" s="7">
        <f t="shared" si="24"/>
        <v>3.7638216974470153</v>
      </c>
      <c r="V64" s="67">
        <f t="shared" si="25"/>
        <v>136.99011488008995</v>
      </c>
      <c r="W64" s="30">
        <v>180</v>
      </c>
      <c r="X64" s="114">
        <v>17.936</v>
      </c>
      <c r="Y64" s="7">
        <f t="shared" si="26"/>
        <v>5.013583807308553</v>
      </c>
      <c r="Z64" s="67">
        <f t="shared" si="27"/>
        <v>182.47714077157767</v>
      </c>
      <c r="AA64" s="69">
        <v>240</v>
      </c>
      <c r="AB64" s="114">
        <v>22.600999999999999</v>
      </c>
      <c r="AC64" s="7">
        <f t="shared" si="28"/>
        <v>6.3175740203490527</v>
      </c>
      <c r="AD64" s="67">
        <f t="shared" si="29"/>
        <v>229.93788239174995</v>
      </c>
      <c r="AE64" s="70">
        <f t="shared" si="30"/>
        <v>87.942261643037327</v>
      </c>
      <c r="AF64" s="70">
        <f t="shared" si="31"/>
        <v>136.99011488008995</v>
      </c>
      <c r="AG64" s="70">
        <f t="shared" si="32"/>
        <v>182.47714077157767</v>
      </c>
      <c r="AH64" s="70">
        <f t="shared" si="33"/>
        <v>229.93788239174995</v>
      </c>
      <c r="AI64" s="71">
        <f t="shared" si="34"/>
        <v>0.99980557901486122</v>
      </c>
      <c r="AJ64" s="72">
        <f t="shared" si="35"/>
        <v>0.78578981356270927</v>
      </c>
      <c r="AK64" s="73">
        <f t="shared" si="21"/>
        <v>47.147388813762554</v>
      </c>
    </row>
    <row r="65" spans="1:37">
      <c r="A65" s="3">
        <f>'Exptl Setup'!A88</f>
        <v>81</v>
      </c>
      <c r="B65" s="3" t="str">
        <f>'Exptl Setup'!C88</f>
        <v>c</v>
      </c>
      <c r="C65" s="3">
        <f>'Exptl Setup'!D88</f>
        <v>24</v>
      </c>
      <c r="D65" s="3" t="str">
        <f>'Exptl Setup'!E88</f>
        <v>-</v>
      </c>
      <c r="E65" s="112">
        <f>'Exptl Setup'!K88</f>
        <v>5.997558634145669</v>
      </c>
      <c r="F65" s="63">
        <f>'Exptl Setup'!F88</f>
        <v>32.01</v>
      </c>
      <c r="G65" s="64">
        <f>'Exptl Setup'!$C$5</f>
        <v>1.2793390913194711</v>
      </c>
      <c r="H65" s="7">
        <f t="shared" si="45"/>
        <v>25.020731577103508</v>
      </c>
      <c r="I65" s="8">
        <f t="shared" si="41"/>
        <v>9.4417855007937774</v>
      </c>
      <c r="J65" s="8">
        <f t="shared" si="46"/>
        <v>6.9892684228964903</v>
      </c>
      <c r="K65" s="8">
        <f>'Exptl Setup'!H88+'Exptl Setup'!I88+'Exptl Setup'!J88+5</f>
        <v>23.003024686832859</v>
      </c>
      <c r="L65" s="8">
        <f t="shared" si="47"/>
        <v>29.992293109729349</v>
      </c>
      <c r="M65" s="44">
        <v>300</v>
      </c>
      <c r="N65" s="65">
        <f t="shared" si="48"/>
        <v>260.5659213894769</v>
      </c>
      <c r="O65" s="66">
        <v>60</v>
      </c>
      <c r="P65" s="30">
        <v>8.9779999999999998</v>
      </c>
      <c r="Q65" s="7">
        <f t="shared" si="22"/>
        <v>2.5095399925994664</v>
      </c>
      <c r="R65" s="67">
        <f t="shared" si="23"/>
        <v>91.298643185476067</v>
      </c>
      <c r="S65" s="30">
        <v>120</v>
      </c>
      <c r="T65" s="114">
        <v>15.553000000000001</v>
      </c>
      <c r="U65" s="7">
        <f t="shared" si="24"/>
        <v>4.3473909005234468</v>
      </c>
      <c r="V65" s="67">
        <f t="shared" si="25"/>
        <v>158.16081504385269</v>
      </c>
      <c r="W65" s="30">
        <v>180</v>
      </c>
      <c r="X65" s="114">
        <v>21.064</v>
      </c>
      <c r="Y65" s="7">
        <f t="shared" si="26"/>
        <v>5.8878314105719713</v>
      </c>
      <c r="Z65" s="67">
        <f t="shared" si="27"/>
        <v>214.2030095855277</v>
      </c>
      <c r="AA65" s="69">
        <v>240</v>
      </c>
      <c r="AB65" s="114">
        <v>26.95</v>
      </c>
      <c r="AC65" s="7">
        <f t="shared" si="28"/>
        <v>7.533092314608556</v>
      </c>
      <c r="AD65" s="67">
        <f t="shared" si="29"/>
        <v>274.05863598224323</v>
      </c>
      <c r="AE65" s="70">
        <f t="shared" si="30"/>
        <v>91.298643185476067</v>
      </c>
      <c r="AF65" s="70">
        <f t="shared" si="31"/>
        <v>158.16081504385269</v>
      </c>
      <c r="AG65" s="70">
        <f t="shared" si="32"/>
        <v>214.2030095855277</v>
      </c>
      <c r="AH65" s="70">
        <f t="shared" si="33"/>
        <v>274.05863598224323</v>
      </c>
      <c r="AI65" s="71">
        <f t="shared" si="34"/>
        <v>0.99874312497334705</v>
      </c>
      <c r="AJ65" s="72">
        <f t="shared" si="35"/>
        <v>1.0072036215532942</v>
      </c>
      <c r="AK65" s="73">
        <f t="shared" si="21"/>
        <v>60.432217293197652</v>
      </c>
    </row>
    <row r="66" spans="1:37">
      <c r="A66" s="3">
        <f>'Exptl Setup'!A92</f>
        <v>85</v>
      </c>
      <c r="B66" s="3" t="str">
        <f>'Exptl Setup'!C92</f>
        <v>a</v>
      </c>
      <c r="C66" s="3">
        <f>'Exptl Setup'!D92</f>
        <v>24</v>
      </c>
      <c r="D66" s="3" t="str">
        <f>'Exptl Setup'!E92</f>
        <v>-</v>
      </c>
      <c r="E66" s="112">
        <f>'Exptl Setup'!K92</f>
        <v>16.000487717548268</v>
      </c>
      <c r="F66" s="63">
        <f>'Exptl Setup'!F92</f>
        <v>31.995999999999999</v>
      </c>
      <c r="G66" s="64">
        <f>'Exptl Setup'!$C$5</f>
        <v>1.2793390913194711</v>
      </c>
      <c r="H66" s="7">
        <f t="shared" si="45"/>
        <v>25.009788426773003</v>
      </c>
      <c r="I66" s="8">
        <f t="shared" si="41"/>
        <v>9.4376560101030211</v>
      </c>
      <c r="J66" s="8">
        <f t="shared" si="46"/>
        <v>6.9862115732269956</v>
      </c>
      <c r="K66" s="8">
        <f>'Exptl Setup'!H92+'Exptl Setup'!I92+'Exptl Setup'!J92+5</f>
        <v>23.003024686832862</v>
      </c>
      <c r="L66" s="8">
        <f t="shared" si="47"/>
        <v>29.989236260059858</v>
      </c>
      <c r="M66" s="44">
        <v>300</v>
      </c>
      <c r="N66" s="65">
        <f t="shared" si="48"/>
        <v>260.57310772983715</v>
      </c>
      <c r="O66" s="66">
        <v>60</v>
      </c>
      <c r="P66" s="30">
        <v>9.1379999999999999</v>
      </c>
      <c r="Q66" s="7">
        <f t="shared" si="22"/>
        <v>2.5543113755121301</v>
      </c>
      <c r="R66" s="67">
        <f t="shared" si="23"/>
        <v>92.9681150964918</v>
      </c>
      <c r="S66" s="30">
        <v>120</v>
      </c>
      <c r="T66" s="114">
        <v>12.05</v>
      </c>
      <c r="U66" s="7">
        <f t="shared" si="24"/>
        <v>3.3682919758066499</v>
      </c>
      <c r="V66" s="67">
        <f t="shared" si="25"/>
        <v>122.59419861159184</v>
      </c>
      <c r="W66" s="30">
        <v>180</v>
      </c>
      <c r="X66" s="114">
        <v>13.867000000000001</v>
      </c>
      <c r="Y66" s="7">
        <f t="shared" si="26"/>
        <v>3.876191272075586</v>
      </c>
      <c r="Z66" s="67">
        <f t="shared" si="27"/>
        <v>141.07997943128166</v>
      </c>
      <c r="AA66" s="69">
        <v>240</v>
      </c>
      <c r="AB66" s="114">
        <v>15.397</v>
      </c>
      <c r="AC66" s="7">
        <f t="shared" si="28"/>
        <v>4.3038665187962639</v>
      </c>
      <c r="AD66" s="67">
        <f t="shared" si="29"/>
        <v>156.64588182760824</v>
      </c>
      <c r="AE66" s="70">
        <f t="shared" si="30"/>
        <v>92.9681150964918</v>
      </c>
      <c r="AF66" s="70">
        <f t="shared" si="31"/>
        <v>122.59419861159184</v>
      </c>
      <c r="AG66" s="70">
        <f t="shared" si="32"/>
        <v>141.07997943128166</v>
      </c>
      <c r="AH66" s="70">
        <f t="shared" si="33"/>
        <v>156.64588182760824</v>
      </c>
      <c r="AI66" s="71">
        <f t="shared" si="34"/>
        <v>0.97650903956139512</v>
      </c>
      <c r="AJ66" s="72">
        <f t="shared" si="35"/>
        <v>0.34919846835506524</v>
      </c>
      <c r="AK66" s="73">
        <f t="shared" si="21"/>
        <v>20.951908101303914</v>
      </c>
    </row>
    <row r="67" spans="1:37">
      <c r="A67" s="3">
        <f>'Exptl Setup'!A93</f>
        <v>86</v>
      </c>
      <c r="B67" s="3" t="str">
        <f>'Exptl Setup'!C93</f>
        <v>b</v>
      </c>
      <c r="C67" s="3">
        <f>'Exptl Setup'!D93</f>
        <v>24</v>
      </c>
      <c r="D67" s="3" t="str">
        <f>'Exptl Setup'!E93</f>
        <v>-</v>
      </c>
      <c r="E67" s="112">
        <f>'Exptl Setup'!K93</f>
        <v>15.999987655426267</v>
      </c>
      <c r="F67" s="63">
        <f>'Exptl Setup'!F93</f>
        <v>31.997</v>
      </c>
      <c r="G67" s="64">
        <f>'Exptl Setup'!$C$5</f>
        <v>1.2793390913194711</v>
      </c>
      <c r="H67" s="7">
        <f t="shared" si="45"/>
        <v>25.010570080368041</v>
      </c>
      <c r="I67" s="8">
        <f t="shared" si="41"/>
        <v>9.4379509737237886</v>
      </c>
      <c r="J67" s="8">
        <f t="shared" si="46"/>
        <v>6.9864299196319593</v>
      </c>
      <c r="K67" s="8">
        <f>'Exptl Setup'!H93+'Exptl Setup'!I93+'Exptl Setup'!J93+5</f>
        <v>23.003024686832862</v>
      </c>
      <c r="L67" s="8">
        <f t="shared" si="47"/>
        <v>29.989454606464822</v>
      </c>
      <c r="M67" s="44">
        <v>300</v>
      </c>
      <c r="N67" s="65">
        <f t="shared" si="48"/>
        <v>260.57259441981137</v>
      </c>
      <c r="O67" s="66">
        <v>60</v>
      </c>
      <c r="P67" s="30">
        <v>9.6660000000000004</v>
      </c>
      <c r="Q67" s="7">
        <f t="shared" si="22"/>
        <v>2.7018976367807848</v>
      </c>
      <c r="R67" s="67">
        <f t="shared" si="23"/>
        <v>98.336672047670206</v>
      </c>
      <c r="S67" s="30">
        <v>120</v>
      </c>
      <c r="T67" s="114">
        <v>13.359</v>
      </c>
      <c r="U67" s="7">
        <f t="shared" si="24"/>
        <v>3.7341868952777264</v>
      </c>
      <c r="V67" s="67">
        <f t="shared" si="25"/>
        <v>135.90726276482786</v>
      </c>
      <c r="W67" s="30">
        <v>180</v>
      </c>
      <c r="X67" s="114">
        <v>14.638</v>
      </c>
      <c r="Y67" s="7">
        <f t="shared" si="26"/>
        <v>4.0917005594038001</v>
      </c>
      <c r="Z67" s="67">
        <f t="shared" si="27"/>
        <v>148.91911912205632</v>
      </c>
      <c r="AA67" s="69">
        <v>240</v>
      </c>
      <c r="AB67" s="114">
        <v>16.274999999999999</v>
      </c>
      <c r="AC67" s="7">
        <f t="shared" si="28"/>
        <v>4.5492845063736054</v>
      </c>
      <c r="AD67" s="67">
        <f t="shared" si="29"/>
        <v>165.57307444401326</v>
      </c>
      <c r="AE67" s="70">
        <f t="shared" si="30"/>
        <v>98.336672047670206</v>
      </c>
      <c r="AF67" s="70">
        <f t="shared" si="31"/>
        <v>135.90726276482786</v>
      </c>
      <c r="AG67" s="70">
        <f t="shared" si="32"/>
        <v>148.91911912205632</v>
      </c>
      <c r="AH67" s="70">
        <f t="shared" si="33"/>
        <v>165.57307444401326</v>
      </c>
      <c r="AI67" s="71">
        <f t="shared" si="34"/>
        <v>0.93923528763107478</v>
      </c>
      <c r="AJ67" s="72">
        <f t="shared" si="35"/>
        <v>0.35786843924376271</v>
      </c>
      <c r="AK67" s="73">
        <f t="shared" si="21"/>
        <v>21.472106354625762</v>
      </c>
    </row>
    <row r="68" spans="1:37">
      <c r="A68" s="3">
        <f>'Exptl Setup'!A94</f>
        <v>87</v>
      </c>
      <c r="B68" s="3" t="str">
        <f>'Exptl Setup'!C94</f>
        <v>c</v>
      </c>
      <c r="C68" s="3">
        <f>'Exptl Setup'!D94</f>
        <v>24</v>
      </c>
      <c r="D68" s="3" t="str">
        <f>'Exptl Setup'!E94</f>
        <v>-</v>
      </c>
      <c r="E68" s="112">
        <f>'Exptl Setup'!K94</f>
        <v>15.998987624946851</v>
      </c>
      <c r="F68" s="63">
        <f>'Exptl Setup'!F94</f>
        <v>31.998999999999999</v>
      </c>
      <c r="G68" s="64">
        <f>'Exptl Setup'!$C$5</f>
        <v>1.2793390913194711</v>
      </c>
      <c r="H68" s="7">
        <f t="shared" si="45"/>
        <v>25.012133387558112</v>
      </c>
      <c r="I68" s="8">
        <f t="shared" si="41"/>
        <v>9.4385409009653252</v>
      </c>
      <c r="J68" s="8">
        <f t="shared" si="46"/>
        <v>6.9868666124418866</v>
      </c>
      <c r="K68" s="8">
        <f>'Exptl Setup'!H94+'Exptl Setup'!I94+'Exptl Setup'!J94+5</f>
        <v>23.003024686832862</v>
      </c>
      <c r="L68" s="8">
        <f t="shared" si="47"/>
        <v>29.989891299274749</v>
      </c>
      <c r="M68" s="44">
        <v>300</v>
      </c>
      <c r="N68" s="65">
        <f t="shared" si="48"/>
        <v>260.57156779975992</v>
      </c>
      <c r="O68" s="66">
        <v>60</v>
      </c>
      <c r="P68" s="30">
        <v>8.7530000000000001</v>
      </c>
      <c r="Q68" s="7">
        <f t="shared" si="22"/>
        <v>2.4466838926701913</v>
      </c>
      <c r="R68" s="67">
        <f t="shared" si="23"/>
        <v>89.042497536126561</v>
      </c>
      <c r="S68" s="30">
        <v>120</v>
      </c>
      <c r="T68" s="114">
        <v>11.538</v>
      </c>
      <c r="U68" s="7">
        <f t="shared" si="24"/>
        <v>3.2251615164662022</v>
      </c>
      <c r="V68" s="67">
        <f t="shared" si="25"/>
        <v>117.37373889772974</v>
      </c>
      <c r="W68" s="30">
        <v>180</v>
      </c>
      <c r="X68" s="114">
        <v>12.949</v>
      </c>
      <c r="Y68" s="7">
        <f t="shared" si="26"/>
        <v>3.6195715441775742</v>
      </c>
      <c r="Z68" s="67">
        <f t="shared" si="27"/>
        <v>131.72755633443421</v>
      </c>
      <c r="AA68" s="69">
        <v>240</v>
      </c>
      <c r="AB68" s="114">
        <v>14.23</v>
      </c>
      <c r="AC68" s="7">
        <f t="shared" si="28"/>
        <v>3.977643298605829</v>
      </c>
      <c r="AD68" s="67">
        <f t="shared" si="29"/>
        <v>144.75891008101007</v>
      </c>
      <c r="AE68" s="70">
        <f t="shared" si="30"/>
        <v>89.042497536126561</v>
      </c>
      <c r="AF68" s="70">
        <f t="shared" si="31"/>
        <v>117.37373889772974</v>
      </c>
      <c r="AG68" s="70">
        <f t="shared" si="32"/>
        <v>131.72755633443421</v>
      </c>
      <c r="AH68" s="70">
        <f t="shared" si="33"/>
        <v>144.75891008101007</v>
      </c>
      <c r="AI68" s="71">
        <f t="shared" si="34"/>
        <v>0.96117806034144671</v>
      </c>
      <c r="AJ68" s="72">
        <f t="shared" si="35"/>
        <v>0.30250509178559171</v>
      </c>
      <c r="AK68" s="73">
        <f t="shared" si="21"/>
        <v>18.150305507135503</v>
      </c>
    </row>
    <row r="69" spans="1:37">
      <c r="A69" s="3">
        <f>'Exptl Setup'!A98</f>
        <v>91</v>
      </c>
      <c r="B69" s="3" t="str">
        <f>'Exptl Setup'!C98</f>
        <v>a</v>
      </c>
      <c r="C69" s="3">
        <f>'Exptl Setup'!D98</f>
        <v>24</v>
      </c>
      <c r="D69" s="3" t="str">
        <f>'Exptl Setup'!E98</f>
        <v>-</v>
      </c>
      <c r="E69" s="112">
        <f>'Exptl Setup'!K98</f>
        <v>20.001859919464366</v>
      </c>
      <c r="F69" s="63">
        <f>'Exptl Setup'!F98</f>
        <v>31.994</v>
      </c>
      <c r="G69" s="64">
        <f>'Exptl Setup'!$C$5</f>
        <v>1.2793390913194711</v>
      </c>
      <c r="H69" s="7">
        <f t="shared" si="45"/>
        <v>25.008225119582931</v>
      </c>
      <c r="I69" s="8">
        <f t="shared" si="41"/>
        <v>9.4370660828614845</v>
      </c>
      <c r="J69" s="8">
        <f t="shared" si="46"/>
        <v>6.9857748804170683</v>
      </c>
      <c r="K69" s="8">
        <f>'Exptl Setup'!H98+'Exptl Setup'!I98+'Exptl Setup'!J98+5</f>
        <v>23.003024686832859</v>
      </c>
      <c r="L69" s="8">
        <f t="shared" si="47"/>
        <v>29.988799567249927</v>
      </c>
      <c r="M69" s="44">
        <v>300</v>
      </c>
      <c r="N69" s="65">
        <f t="shared" si="48"/>
        <v>260.5741343498886</v>
      </c>
      <c r="O69" s="66">
        <v>60</v>
      </c>
      <c r="P69" s="30">
        <v>5.5E-2</v>
      </c>
      <c r="Q69" s="7">
        <f t="shared" si="22"/>
        <v>1.537398806220148E-2</v>
      </c>
      <c r="R69" s="67">
        <f t="shared" si="23"/>
        <v>0.55959506455751606</v>
      </c>
      <c r="S69" s="30">
        <v>120</v>
      </c>
      <c r="T69" s="114">
        <v>0.11600000000000001</v>
      </c>
      <c r="U69" s="7">
        <f t="shared" si="24"/>
        <v>3.2425138458461303E-2</v>
      </c>
      <c r="V69" s="67">
        <f t="shared" si="25"/>
        <v>1.1802368634303977</v>
      </c>
      <c r="W69" s="30">
        <v>180</v>
      </c>
      <c r="X69" s="114">
        <v>0.18</v>
      </c>
      <c r="Y69" s="7">
        <f t="shared" si="26"/>
        <v>5.0314870021750294E-2</v>
      </c>
      <c r="Z69" s="67">
        <f t="shared" si="27"/>
        <v>1.8314020294609616</v>
      </c>
      <c r="AA69" s="69">
        <v>240</v>
      </c>
      <c r="AB69" s="114">
        <v>0.216</v>
      </c>
      <c r="AC69" s="7">
        <f t="shared" si="28"/>
        <v>6.0377844026100358E-2</v>
      </c>
      <c r="AD69" s="67">
        <f t="shared" si="29"/>
        <v>2.1976824353531543</v>
      </c>
      <c r="AE69" s="70">
        <f t="shared" si="30"/>
        <v>0.55959506455751606</v>
      </c>
      <c r="AF69" s="70">
        <f t="shared" si="31"/>
        <v>1.1802368634303977</v>
      </c>
      <c r="AG69" s="70">
        <f t="shared" si="32"/>
        <v>1.8314020294609616</v>
      </c>
      <c r="AH69" s="70">
        <f t="shared" si="33"/>
        <v>2.1976824353531543</v>
      </c>
      <c r="AI69" s="71">
        <f t="shared" si="34"/>
        <v>0.98652796782010888</v>
      </c>
      <c r="AJ69" s="72">
        <f t="shared" si="35"/>
        <v>9.2757121306957981E-3</v>
      </c>
      <c r="AK69" s="73">
        <f t="shared" si="21"/>
        <v>0.55654272784174785</v>
      </c>
    </row>
    <row r="70" spans="1:37">
      <c r="A70" s="3">
        <f>'Exptl Setup'!A99</f>
        <v>92</v>
      </c>
      <c r="B70" s="3" t="str">
        <f>'Exptl Setup'!C99</f>
        <v>b</v>
      </c>
      <c r="C70" s="3">
        <f>'Exptl Setup'!D99</f>
        <v>24</v>
      </c>
      <c r="D70" s="3" t="str">
        <f>'Exptl Setup'!E99</f>
        <v>-</v>
      </c>
      <c r="E70" s="112">
        <f>'Exptl Setup'!K99</f>
        <v>19.992486683849631</v>
      </c>
      <c r="F70" s="63">
        <f>'Exptl Setup'!F99</f>
        <v>32.009</v>
      </c>
      <c r="G70" s="64">
        <f>'Exptl Setup'!$C$5</f>
        <v>1.2793390913194711</v>
      </c>
      <c r="H70" s="7">
        <f t="shared" si="45"/>
        <v>25.019949923508474</v>
      </c>
      <c r="I70" s="8">
        <f t="shared" si="41"/>
        <v>9.44149053717301</v>
      </c>
      <c r="J70" s="8">
        <f t="shared" si="46"/>
        <v>6.9890500764915267</v>
      </c>
      <c r="K70" s="8">
        <f>'Exptl Setup'!H99+'Exptl Setup'!I99+'Exptl Setup'!J99+5</f>
        <v>23.003024686832859</v>
      </c>
      <c r="L70" s="8">
        <f t="shared" si="47"/>
        <v>29.992074763324386</v>
      </c>
      <c r="M70" s="44">
        <v>300</v>
      </c>
      <c r="N70" s="65">
        <f t="shared" si="48"/>
        <v>260.56643469950262</v>
      </c>
      <c r="O70" s="66">
        <v>60</v>
      </c>
      <c r="P70" s="30">
        <v>8.0000000000000002E-3</v>
      </c>
      <c r="Q70" s="7">
        <f t="shared" si="22"/>
        <v>2.236171407599389E-3</v>
      </c>
      <c r="R70" s="67">
        <f t="shared" si="23"/>
        <v>8.1355863717623322E-2</v>
      </c>
      <c r="S70" s="30">
        <v>120</v>
      </c>
      <c r="T70" s="114">
        <v>4.5999999999999999E-2</v>
      </c>
      <c r="U70" s="7">
        <f t="shared" si="24"/>
        <v>1.2857985593696487E-2</v>
      </c>
      <c r="V70" s="67">
        <f t="shared" si="25"/>
        <v>0.46779621637633417</v>
      </c>
      <c r="W70" s="30">
        <v>180</v>
      </c>
      <c r="X70" s="114">
        <v>3.5999999999999997E-2</v>
      </c>
      <c r="Y70" s="7">
        <f t="shared" si="26"/>
        <v>1.0062771334197251E-2</v>
      </c>
      <c r="Z70" s="67">
        <f t="shared" si="27"/>
        <v>0.36610138672930503</v>
      </c>
      <c r="AA70" s="69">
        <v>240</v>
      </c>
      <c r="AB70" s="114">
        <v>9.2999999999999999E-2</v>
      </c>
      <c r="AC70" s="7">
        <f t="shared" si="28"/>
        <v>2.5995492613342896E-2</v>
      </c>
      <c r="AD70" s="67">
        <f t="shared" si="29"/>
        <v>0.94576191571737112</v>
      </c>
      <c r="AE70" s="70">
        <f t="shared" si="30"/>
        <v>8.1355863717623322E-2</v>
      </c>
      <c r="AF70" s="70">
        <f t="shared" si="31"/>
        <v>0.46779621637633417</v>
      </c>
      <c r="AG70" s="70">
        <f t="shared" si="32"/>
        <v>0.36610138672930503</v>
      </c>
      <c r="AH70" s="70">
        <f t="shared" si="33"/>
        <v>0.94576191571737112</v>
      </c>
      <c r="AI70" s="71">
        <f t="shared" si="34"/>
        <v>0.79974685230830733</v>
      </c>
      <c r="AJ70" s="72">
        <f t="shared" si="35"/>
        <v>4.1525388772536906E-3</v>
      </c>
      <c r="AK70" s="73">
        <f t="shared" si="21"/>
        <v>0.24915233263522144</v>
      </c>
    </row>
    <row r="71" spans="1:37" ht="13.5" thickBot="1">
      <c r="A71" s="135">
        <f>'Exptl Setup'!A100</f>
        <v>93</v>
      </c>
      <c r="B71" s="135" t="str">
        <f>'Exptl Setup'!C100</f>
        <v>c</v>
      </c>
      <c r="C71" s="135">
        <f>'Exptl Setup'!D100</f>
        <v>24</v>
      </c>
      <c r="D71" s="135" t="str">
        <f>'Exptl Setup'!E100</f>
        <v>-</v>
      </c>
      <c r="E71" s="136">
        <f>'Exptl Setup'!K100</f>
        <v>19.999984569282837</v>
      </c>
      <c r="F71" s="137">
        <f>'Exptl Setup'!F100</f>
        <v>31.997</v>
      </c>
      <c r="G71" s="138">
        <f>'Exptl Setup'!$C$5</f>
        <v>1.2793390913194711</v>
      </c>
      <c r="H71" s="139">
        <f t="shared" si="45"/>
        <v>25.010570080368041</v>
      </c>
      <c r="I71" s="140">
        <f t="shared" si="41"/>
        <v>9.4379509737237886</v>
      </c>
      <c r="J71" s="140">
        <f t="shared" si="46"/>
        <v>6.9864299196319593</v>
      </c>
      <c r="K71" s="140">
        <f>'Exptl Setup'!H100+'Exptl Setup'!I100+'Exptl Setup'!J100+5</f>
        <v>23.003024686832859</v>
      </c>
      <c r="L71" s="140">
        <f t="shared" si="47"/>
        <v>29.989454606464818</v>
      </c>
      <c r="M71" s="141">
        <v>300</v>
      </c>
      <c r="N71" s="142">
        <f t="shared" si="48"/>
        <v>260.57259441981137</v>
      </c>
      <c r="O71" s="143">
        <v>60</v>
      </c>
      <c r="P71" s="135">
        <v>1.9E-2</v>
      </c>
      <c r="Q71" s="139">
        <f t="shared" si="22"/>
        <v>5.3109926648908451E-3</v>
      </c>
      <c r="R71" s="144">
        <f t="shared" si="23"/>
        <v>0.19329575511129046</v>
      </c>
      <c r="S71" s="135">
        <v>120</v>
      </c>
      <c r="T71" s="145">
        <v>0.01</v>
      </c>
      <c r="U71" s="139">
        <f t="shared" si="24"/>
        <v>2.795259297310971E-3</v>
      </c>
      <c r="V71" s="144">
        <f t="shared" si="25"/>
        <v>0.10173460795331077</v>
      </c>
      <c r="W71" s="135">
        <v>180</v>
      </c>
      <c r="X71" s="145">
        <v>2.5999999999999999E-2</v>
      </c>
      <c r="Y71" s="139">
        <f t="shared" si="26"/>
        <v>7.2676741730085242E-3</v>
      </c>
      <c r="Z71" s="144">
        <f t="shared" si="27"/>
        <v>0.26450998067860798</v>
      </c>
      <c r="AA71" s="146">
        <v>240</v>
      </c>
      <c r="AB71" s="145">
        <v>3.9E-2</v>
      </c>
      <c r="AC71" s="139">
        <f t="shared" si="28"/>
        <v>1.0901511259512787E-2</v>
      </c>
      <c r="AD71" s="144">
        <f t="shared" si="29"/>
        <v>0.39676497101791203</v>
      </c>
      <c r="AE71" s="147">
        <f t="shared" si="30"/>
        <v>0.19329575511129046</v>
      </c>
      <c r="AF71" s="147">
        <f t="shared" si="31"/>
        <v>0.10173460795331077</v>
      </c>
      <c r="AG71" s="147">
        <f t="shared" si="32"/>
        <v>0.26450998067860798</v>
      </c>
      <c r="AH71" s="147">
        <f t="shared" si="33"/>
        <v>0.39676497101791203</v>
      </c>
      <c r="AI71" s="148">
        <f t="shared" si="34"/>
        <v>0.64320712694877513</v>
      </c>
      <c r="AJ71" s="149">
        <f t="shared" si="35"/>
        <v>1.288638367408603E-3</v>
      </c>
      <c r="AK71" s="150">
        <f t="shared" si="21"/>
        <v>7.7318302044516188E-2</v>
      </c>
    </row>
    <row r="72" spans="1:37">
      <c r="A72" s="3">
        <f>'Exptl Setup'!A104</f>
        <v>97</v>
      </c>
      <c r="B72" s="3" t="str">
        <f>'Exptl Setup'!C104</f>
        <v>a</v>
      </c>
      <c r="C72" s="3">
        <f>'Exptl Setup'!D104</f>
        <v>32</v>
      </c>
      <c r="D72" s="3" t="str">
        <f>'Exptl Setup'!E104</f>
        <v>+</v>
      </c>
      <c r="E72" s="112">
        <f>'Exptl Setup'!K104</f>
        <v>0</v>
      </c>
      <c r="F72" s="63">
        <f>'Exptl Setup'!F104</f>
        <v>31.995999999999999</v>
      </c>
      <c r="G72" s="64">
        <f>'Exptl Setup'!$C$5</f>
        <v>1.2793390913194711</v>
      </c>
      <c r="H72" s="7">
        <f t="shared" si="45"/>
        <v>25.009788426773003</v>
      </c>
      <c r="I72" s="8">
        <f t="shared" si="41"/>
        <v>9.4376560101030211</v>
      </c>
      <c r="J72" s="8">
        <f t="shared" si="46"/>
        <v>6.9862115732269956</v>
      </c>
      <c r="K72" s="8">
        <f>'Exptl Setup'!H104+'Exptl Setup'!I104+'Exptl Setup'!J104+5</f>
        <v>23.003024686832859</v>
      </c>
      <c r="L72" s="8">
        <f t="shared" si="47"/>
        <v>29.989236260059855</v>
      </c>
      <c r="M72" s="44">
        <v>300</v>
      </c>
      <c r="N72" s="65">
        <f t="shared" si="48"/>
        <v>260.57310772983715</v>
      </c>
      <c r="O72" s="66">
        <v>60</v>
      </c>
      <c r="P72" s="30">
        <v>36.226999999999997</v>
      </c>
      <c r="Q72" s="7">
        <f t="shared" ref="Q72:Q135" si="49">((P72*($N72+($L72*$H$17))))*(1/1000)</f>
        <v>10.126399452908505</v>
      </c>
      <c r="R72" s="67">
        <f t="shared" ref="R72:R135" si="50">((Q72*$H$18*$H$19)/($H$20*$H$21*$F72))*1000</f>
        <v>368.56597785079975</v>
      </c>
      <c r="S72" s="30">
        <v>120</v>
      </c>
      <c r="T72" s="30">
        <v>48.158999999999999</v>
      </c>
      <c r="U72" s="7">
        <f t="shared" ref="U72:U135" si="51">((T72*($N72+($L72*$H$17))))*(1/1000)</f>
        <v>13.461707324719704</v>
      </c>
      <c r="V72" s="67">
        <f t="shared" ref="V72:V135" si="52">((U72*$H$18*$H$19)/($H$20*$H$21*$F72))*1000</f>
        <v>489.95966895731544</v>
      </c>
      <c r="W72" s="30">
        <v>180</v>
      </c>
      <c r="X72" s="30">
        <v>58.226999999999997</v>
      </c>
      <c r="Y72" s="7">
        <f t="shared" ref="Y72:Y135" si="53">((X72*($N72+($L72*$H$17))))*(1/1000)</f>
        <v>16.275978163924794</v>
      </c>
      <c r="Z72" s="67">
        <f t="shared" ref="Z72:Z135" si="54">((Y72*$H$18*$H$19)/($H$20*$H$21*$F72))*1000</f>
        <v>592.3894110005939</v>
      </c>
      <c r="AA72" s="69">
        <v>240</v>
      </c>
      <c r="AB72" s="114">
        <v>69.366</v>
      </c>
      <c r="AC72" s="7">
        <f t="shared" ref="AC72:AC135" si="55">((AB72*($N72+($L72*$H$17))))*(1/1000)</f>
        <v>19.389621675834363</v>
      </c>
      <c r="AD72" s="67">
        <f t="shared" ref="AD72:AD135" si="56">((AC72*$H$18*$H$19)/($H$20*$H$21*$F72))*1000</f>
        <v>705.71528472130115</v>
      </c>
      <c r="AE72" s="70">
        <f t="shared" ref="AE72:AE135" si="57">R72</f>
        <v>368.56597785079975</v>
      </c>
      <c r="AF72" s="70">
        <f t="shared" ref="AF72:AF135" si="58">V72</f>
        <v>489.95966895731544</v>
      </c>
      <c r="AG72" s="70">
        <f t="shared" ref="AG72:AG135" si="59">Z72</f>
        <v>592.3894110005939</v>
      </c>
      <c r="AH72" s="70">
        <f t="shared" ref="AH72:AH135" si="60">AD72</f>
        <v>705.71528472130115</v>
      </c>
      <c r="AI72" s="71">
        <f t="shared" ref="AI72:AI135" si="61">RSQ(AE72:AH72,AE$23:AH$23)</f>
        <v>0.99902002327090067</v>
      </c>
      <c r="AJ72" s="72">
        <f t="shared" ref="AJ72:AJ135" si="62">SLOPE(AE72:AH72,AE$23:AH$23)</f>
        <v>1.8564627710913046</v>
      </c>
      <c r="AK72" s="73">
        <f t="shared" ref="AK72:AK135" si="63">AJ72*60</f>
        <v>111.38776626547828</v>
      </c>
    </row>
    <row r="73" spans="1:37">
      <c r="A73" s="3">
        <f>'Exptl Setup'!A105</f>
        <v>98</v>
      </c>
      <c r="B73" s="3" t="str">
        <f>'Exptl Setup'!C105</f>
        <v>b</v>
      </c>
      <c r="C73" s="3">
        <f>'Exptl Setup'!D105</f>
        <v>32</v>
      </c>
      <c r="D73" s="3" t="str">
        <f>'Exptl Setup'!E105</f>
        <v>+</v>
      </c>
      <c r="E73" s="112">
        <f>'Exptl Setup'!K105</f>
        <v>0</v>
      </c>
      <c r="F73" s="63">
        <f>'Exptl Setup'!F105</f>
        <v>32.006999999999998</v>
      </c>
      <c r="G73" s="64">
        <f>'Exptl Setup'!$C$5</f>
        <v>1.2793390913194711</v>
      </c>
      <c r="H73" s="7">
        <f t="shared" si="45"/>
        <v>25.018386616318399</v>
      </c>
      <c r="I73" s="8">
        <f t="shared" si="41"/>
        <v>9.4409006099314716</v>
      </c>
      <c r="J73" s="8">
        <f t="shared" si="46"/>
        <v>6.9886133836815993</v>
      </c>
      <c r="K73" s="8">
        <f>'Exptl Setup'!H105+'Exptl Setup'!I105+'Exptl Setup'!J105+5</f>
        <v>23.003024686832859</v>
      </c>
      <c r="L73" s="8">
        <f t="shared" si="47"/>
        <v>29.991638070514458</v>
      </c>
      <c r="M73" s="44">
        <v>300</v>
      </c>
      <c r="N73" s="65">
        <f t="shared" si="48"/>
        <v>260.56746131955407</v>
      </c>
      <c r="O73" s="66">
        <v>60</v>
      </c>
      <c r="P73" s="30">
        <v>37.664000000000001</v>
      </c>
      <c r="Q73" s="7">
        <f t="shared" si="49"/>
        <v>10.52792325871361</v>
      </c>
      <c r="R73" s="67">
        <f t="shared" si="50"/>
        <v>383.04836874989604</v>
      </c>
      <c r="S73" s="30">
        <v>120</v>
      </c>
      <c r="T73" s="30">
        <v>50.643000000000001</v>
      </c>
      <c r="U73" s="7">
        <f t="shared" si="51"/>
        <v>14.155841588546977</v>
      </c>
      <c r="V73" s="67">
        <f t="shared" si="52"/>
        <v>515.04669017101162</v>
      </c>
      <c r="W73" s="30">
        <v>180</v>
      </c>
      <c r="X73" s="30">
        <v>61.744</v>
      </c>
      <c r="Y73" s="7">
        <f t="shared" si="53"/>
        <v>17.258817270762879</v>
      </c>
      <c r="Z73" s="67">
        <f t="shared" si="54"/>
        <v>627.94547791242508</v>
      </c>
      <c r="AA73" s="69">
        <v>240</v>
      </c>
      <c r="AB73" s="114">
        <v>73.201999999999998</v>
      </c>
      <c r="AC73" s="7">
        <f t="shared" si="55"/>
        <v>20.461582370017886</v>
      </c>
      <c r="AD73" s="67">
        <f t="shared" si="56"/>
        <v>744.47500767921338</v>
      </c>
      <c r="AE73" s="70">
        <f t="shared" si="57"/>
        <v>383.04836874989604</v>
      </c>
      <c r="AF73" s="70">
        <f t="shared" si="58"/>
        <v>515.04669017101162</v>
      </c>
      <c r="AG73" s="70">
        <f t="shared" si="59"/>
        <v>627.94547791242508</v>
      </c>
      <c r="AH73" s="70">
        <f t="shared" si="60"/>
        <v>744.47500767921338</v>
      </c>
      <c r="AI73" s="71">
        <f t="shared" si="61"/>
        <v>0.99880617227838031</v>
      </c>
      <c r="AJ73" s="72">
        <f t="shared" si="62"/>
        <v>1.9952978408822755</v>
      </c>
      <c r="AK73" s="73">
        <f t="shared" si="63"/>
        <v>119.71787045293652</v>
      </c>
    </row>
    <row r="74" spans="1:37">
      <c r="A74" s="3">
        <f>'Exptl Setup'!A106</f>
        <v>99</v>
      </c>
      <c r="B74" s="3" t="str">
        <f>'Exptl Setup'!C106</f>
        <v>c</v>
      </c>
      <c r="C74" s="3">
        <f>'Exptl Setup'!D106</f>
        <v>32</v>
      </c>
      <c r="D74" s="3" t="str">
        <f>'Exptl Setup'!E106</f>
        <v>+</v>
      </c>
      <c r="E74" s="112">
        <f>'Exptl Setup'!K106</f>
        <v>0</v>
      </c>
      <c r="F74" s="63">
        <f>'Exptl Setup'!F106</f>
        <v>31.991</v>
      </c>
      <c r="G74" s="64">
        <f>'Exptl Setup'!$C$5</f>
        <v>1.2793390913194711</v>
      </c>
      <c r="H74" s="7">
        <f t="shared" si="45"/>
        <v>25.005880158797822</v>
      </c>
      <c r="I74" s="8">
        <f t="shared" si="41"/>
        <v>9.4361811919991787</v>
      </c>
      <c r="J74" s="8">
        <f t="shared" si="46"/>
        <v>6.9851198412021773</v>
      </c>
      <c r="K74" s="8">
        <f>'Exptl Setup'!H106+'Exptl Setup'!I106+'Exptl Setup'!J106+5</f>
        <v>23.003024686832859</v>
      </c>
      <c r="L74" s="8">
        <f t="shared" si="47"/>
        <v>29.988144528035036</v>
      </c>
      <c r="M74" s="44">
        <v>300</v>
      </c>
      <c r="N74" s="65">
        <f t="shared" si="48"/>
        <v>260.57567427996577</v>
      </c>
      <c r="O74" s="66">
        <v>60</v>
      </c>
      <c r="P74" s="30">
        <v>35.616</v>
      </c>
      <c r="Q74" s="7">
        <f t="shared" si="49"/>
        <v>9.9556757166378933</v>
      </c>
      <c r="R74" s="67">
        <f t="shared" si="50"/>
        <v>362.40885675147729</v>
      </c>
      <c r="S74" s="30">
        <v>120</v>
      </c>
      <c r="T74" s="30">
        <v>47.691000000000003</v>
      </c>
      <c r="U74" s="7">
        <f t="shared" si="51"/>
        <v>13.33097850971973</v>
      </c>
      <c r="V74" s="67">
        <f t="shared" si="52"/>
        <v>485.27742552040399</v>
      </c>
      <c r="W74" s="30">
        <v>180</v>
      </c>
      <c r="X74" s="30">
        <v>58.573999999999998</v>
      </c>
      <c r="Y74" s="7">
        <f t="shared" si="53"/>
        <v>16.373083710308514</v>
      </c>
      <c r="Z74" s="67">
        <f t="shared" si="54"/>
        <v>596.01685690029854</v>
      </c>
      <c r="AA74" s="69">
        <v>240</v>
      </c>
      <c r="AB74" s="114">
        <v>69.328000000000003</v>
      </c>
      <c r="AC74" s="7">
        <f t="shared" si="55"/>
        <v>19.379129775468105</v>
      </c>
      <c r="AD74" s="67">
        <f t="shared" si="56"/>
        <v>705.44365512315869</v>
      </c>
      <c r="AE74" s="70">
        <f t="shared" si="57"/>
        <v>362.40885675147729</v>
      </c>
      <c r="AF74" s="70">
        <f t="shared" si="58"/>
        <v>485.27742552040399</v>
      </c>
      <c r="AG74" s="70">
        <f t="shared" si="59"/>
        <v>596.01685690029854</v>
      </c>
      <c r="AH74" s="70">
        <f t="shared" si="60"/>
        <v>705.44365512315869</v>
      </c>
      <c r="AI74" s="71">
        <f t="shared" si="61"/>
        <v>0.99921523439471505</v>
      </c>
      <c r="AJ74" s="72">
        <f t="shared" si="62"/>
        <v>1.8997397108248979</v>
      </c>
      <c r="AK74" s="73">
        <f t="shared" si="63"/>
        <v>113.98438264949388</v>
      </c>
    </row>
    <row r="75" spans="1:37">
      <c r="A75" s="3">
        <f>'Exptl Setup'!A110</f>
        <v>103</v>
      </c>
      <c r="B75" s="3" t="str">
        <f>'Exptl Setup'!C110</f>
        <v>a</v>
      </c>
      <c r="C75" s="3">
        <f>'Exptl Setup'!D110</f>
        <v>32</v>
      </c>
      <c r="D75" s="3" t="str">
        <f>'Exptl Setup'!E110</f>
        <v>+</v>
      </c>
      <c r="E75" s="112">
        <f>'Exptl Setup'!K110</f>
        <v>6.0009331044949628</v>
      </c>
      <c r="F75" s="63">
        <f>'Exptl Setup'!F110</f>
        <v>31.992000000000001</v>
      </c>
      <c r="G75" s="64">
        <f>'Exptl Setup'!$C$5</f>
        <v>1.2793390913194711</v>
      </c>
      <c r="H75" s="7">
        <f t="shared" si="45"/>
        <v>25.00666181239286</v>
      </c>
      <c r="I75" s="8">
        <f t="shared" si="41"/>
        <v>9.4364761556199479</v>
      </c>
      <c r="J75" s="8">
        <f t="shared" si="46"/>
        <v>6.985338187607141</v>
      </c>
      <c r="K75" s="8">
        <f>'Exptl Setup'!H110+'Exptl Setup'!I110+'Exptl Setup'!J110+5</f>
        <v>23.003024686832859</v>
      </c>
      <c r="L75" s="8">
        <f t="shared" si="47"/>
        <v>29.98836287444</v>
      </c>
      <c r="M75" s="44">
        <v>300</v>
      </c>
      <c r="N75" s="65">
        <f t="shared" si="48"/>
        <v>260.57516096994004</v>
      </c>
      <c r="O75" s="66">
        <v>60</v>
      </c>
      <c r="P75" s="30">
        <v>0.65200000000000002</v>
      </c>
      <c r="Q75" s="7">
        <f t="shared" si="49"/>
        <v>0.18225212971189417</v>
      </c>
      <c r="R75" s="67">
        <f t="shared" si="50"/>
        <v>6.6341776567788582</v>
      </c>
      <c r="S75" s="30">
        <v>120</v>
      </c>
      <c r="T75" s="30">
        <v>151.05500000000001</v>
      </c>
      <c r="U75" s="7">
        <f t="shared" si="51"/>
        <v>42.224072781641375</v>
      </c>
      <c r="V75" s="67">
        <f t="shared" si="52"/>
        <v>1537.0026164796482</v>
      </c>
      <c r="W75" s="30">
        <v>180</v>
      </c>
      <c r="X75" s="30">
        <v>215.46799999999999</v>
      </c>
      <c r="Y75" s="7">
        <f t="shared" si="53"/>
        <v>60.229297369267492</v>
      </c>
      <c r="Z75" s="67">
        <f t="shared" si="54"/>
        <v>2192.4125634215134</v>
      </c>
      <c r="AA75" s="69">
        <v>240</v>
      </c>
      <c r="AB75" s="114">
        <v>282.23899999999998</v>
      </c>
      <c r="AC75" s="7">
        <f t="shared" si="55"/>
        <v>78.893648524164561</v>
      </c>
      <c r="AD75" s="67">
        <f t="shared" si="56"/>
        <v>2871.8154412141234</v>
      </c>
      <c r="AE75" s="70">
        <f t="shared" si="57"/>
        <v>6.6341776567788582</v>
      </c>
      <c r="AF75" s="70">
        <f t="shared" si="58"/>
        <v>1537.0026164796482</v>
      </c>
      <c r="AG75" s="70">
        <f t="shared" si="59"/>
        <v>2192.4125634215134</v>
      </c>
      <c r="AH75" s="70">
        <f t="shared" si="60"/>
        <v>2871.8154412141234</v>
      </c>
      <c r="AI75" s="71">
        <f t="shared" si="61"/>
        <v>0.95079573114842553</v>
      </c>
      <c r="AJ75" s="72">
        <f t="shared" si="62"/>
        <v>15.418256229356498</v>
      </c>
      <c r="AK75" s="73">
        <f t="shared" si="63"/>
        <v>925.09537376138985</v>
      </c>
    </row>
    <row r="76" spans="1:37">
      <c r="A76" s="3">
        <f>'Exptl Setup'!A111</f>
        <v>104</v>
      </c>
      <c r="B76" s="3" t="str">
        <f>'Exptl Setup'!C111</f>
        <v>b</v>
      </c>
      <c r="C76" s="3">
        <f>'Exptl Setup'!D111</f>
        <v>32</v>
      </c>
      <c r="D76" s="3" t="str">
        <f>'Exptl Setup'!E111</f>
        <v>+</v>
      </c>
      <c r="E76" s="112">
        <f>'Exptl Setup'!K111</f>
        <v>6.0005579758393095</v>
      </c>
      <c r="F76" s="63">
        <f>'Exptl Setup'!F111</f>
        <v>31.994</v>
      </c>
      <c r="G76" s="64">
        <f>'Exptl Setup'!$C$5</f>
        <v>1.2793390913194711</v>
      </c>
      <c r="H76" s="7">
        <f t="shared" si="45"/>
        <v>25.008225119582931</v>
      </c>
      <c r="I76" s="8">
        <f t="shared" si="41"/>
        <v>9.4370660828614845</v>
      </c>
      <c r="J76" s="8">
        <f t="shared" si="46"/>
        <v>6.9857748804170683</v>
      </c>
      <c r="K76" s="8">
        <f>'Exptl Setup'!H111+'Exptl Setup'!I111+'Exptl Setup'!J111+5</f>
        <v>23.003024686832859</v>
      </c>
      <c r="L76" s="8">
        <f t="shared" si="47"/>
        <v>29.988799567249927</v>
      </c>
      <c r="M76" s="44">
        <v>300</v>
      </c>
      <c r="N76" s="65">
        <f t="shared" si="48"/>
        <v>260.5741343498886</v>
      </c>
      <c r="O76" s="66">
        <v>60</v>
      </c>
      <c r="P76" s="30">
        <v>70.606999999999999</v>
      </c>
      <c r="Q76" s="7">
        <f t="shared" si="49"/>
        <v>19.736566820142908</v>
      </c>
      <c r="R76" s="67">
        <f t="shared" si="50"/>
        <v>718.38779496750067</v>
      </c>
      <c r="S76" s="30">
        <v>120</v>
      </c>
      <c r="T76" s="30">
        <v>150.68700000000001</v>
      </c>
      <c r="U76" s="7">
        <f t="shared" si="51"/>
        <v>42.121093438708265</v>
      </c>
      <c r="V76" s="67">
        <f t="shared" si="52"/>
        <v>1533.1582089632443</v>
      </c>
      <c r="W76" s="30">
        <v>180</v>
      </c>
      <c r="X76" s="30">
        <v>218.84200000000001</v>
      </c>
      <c r="Y76" s="7">
        <f t="shared" si="53"/>
        <v>61.172259918332664</v>
      </c>
      <c r="Z76" s="67">
        <f t="shared" si="54"/>
        <v>2226.5982385071993</v>
      </c>
      <c r="AA76" s="69">
        <v>240</v>
      </c>
      <c r="AB76" s="114">
        <v>282.25200000000001</v>
      </c>
      <c r="AC76" s="7">
        <f t="shared" si="55"/>
        <v>78.89707051877258</v>
      </c>
      <c r="AD76" s="67">
        <f t="shared" si="56"/>
        <v>2871.7604756634191</v>
      </c>
      <c r="AE76" s="70">
        <f t="shared" si="57"/>
        <v>718.38779496750067</v>
      </c>
      <c r="AF76" s="70">
        <f t="shared" si="58"/>
        <v>1533.1582089632443</v>
      </c>
      <c r="AG76" s="70">
        <f t="shared" si="59"/>
        <v>2226.5982385071993</v>
      </c>
      <c r="AH76" s="70">
        <f t="shared" si="60"/>
        <v>2871.7604756634191</v>
      </c>
      <c r="AI76" s="71">
        <f t="shared" si="61"/>
        <v>0.99709345487491796</v>
      </c>
      <c r="AJ76" s="72">
        <f t="shared" si="62"/>
        <v>11.922596786052852</v>
      </c>
      <c r="AK76" s="73">
        <f t="shared" si="63"/>
        <v>715.35580716317111</v>
      </c>
    </row>
    <row r="77" spans="1:37">
      <c r="A77" s="3">
        <f>'Exptl Setup'!A112</f>
        <v>105</v>
      </c>
      <c r="B77" s="3" t="str">
        <f>'Exptl Setup'!C112</f>
        <v>c</v>
      </c>
      <c r="C77" s="3">
        <f>'Exptl Setup'!D112</f>
        <v>32</v>
      </c>
      <c r="D77" s="3" t="str">
        <f>'Exptl Setup'!E112</f>
        <v>+</v>
      </c>
      <c r="E77" s="112">
        <f>'Exptl Setup'!K112</f>
        <v>5.9981207822977121</v>
      </c>
      <c r="F77" s="63">
        <f>'Exptl Setup'!F112</f>
        <v>32.006999999999998</v>
      </c>
      <c r="G77" s="64">
        <f>'Exptl Setup'!$C$5</f>
        <v>1.2793390913194711</v>
      </c>
      <c r="H77" s="7">
        <f t="shared" si="45"/>
        <v>25.018386616318399</v>
      </c>
      <c r="I77" s="8">
        <f t="shared" si="41"/>
        <v>9.4409006099314716</v>
      </c>
      <c r="J77" s="8">
        <f t="shared" si="46"/>
        <v>6.9886133836815993</v>
      </c>
      <c r="K77" s="8">
        <f>'Exptl Setup'!H112+'Exptl Setup'!I112+'Exptl Setup'!J112+5</f>
        <v>23.003024686832859</v>
      </c>
      <c r="L77" s="8">
        <f t="shared" si="47"/>
        <v>29.991638070514458</v>
      </c>
      <c r="M77" s="44">
        <v>300</v>
      </c>
      <c r="N77" s="65">
        <f t="shared" si="48"/>
        <v>260.56746131955407</v>
      </c>
      <c r="O77" s="66">
        <v>60</v>
      </c>
      <c r="P77" s="30">
        <v>69.542000000000002</v>
      </c>
      <c r="Q77" s="7">
        <f t="shared" si="49"/>
        <v>19.438531203734652</v>
      </c>
      <c r="R77" s="67">
        <f t="shared" si="50"/>
        <v>707.25227430982568</v>
      </c>
      <c r="S77" s="30">
        <v>120</v>
      </c>
      <c r="T77" s="30">
        <v>147.88499999999999</v>
      </c>
      <c r="U77" s="7">
        <f t="shared" si="51"/>
        <v>41.337137083550928</v>
      </c>
      <c r="V77" s="67">
        <f t="shared" si="52"/>
        <v>1504.0120011835802</v>
      </c>
      <c r="W77" s="30">
        <v>180</v>
      </c>
      <c r="X77" s="30">
        <v>225.09200000000001</v>
      </c>
      <c r="Y77" s="7">
        <f t="shared" si="53"/>
        <v>62.918205770772197</v>
      </c>
      <c r="Z77" s="67">
        <f t="shared" si="54"/>
        <v>2289.2184425088044</v>
      </c>
      <c r="AA77" s="69">
        <v>240</v>
      </c>
      <c r="AB77" s="114">
        <v>280.03699999999998</v>
      </c>
      <c r="AC77" s="7">
        <f t="shared" si="55"/>
        <v>78.276551762966832</v>
      </c>
      <c r="AD77" s="67">
        <f t="shared" si="56"/>
        <v>2848.0170996074398</v>
      </c>
      <c r="AE77" s="70">
        <f t="shared" si="57"/>
        <v>707.25227430982568</v>
      </c>
      <c r="AF77" s="70">
        <f t="shared" si="58"/>
        <v>1504.0120011835802</v>
      </c>
      <c r="AG77" s="70">
        <f t="shared" si="59"/>
        <v>2289.2184425088044</v>
      </c>
      <c r="AH77" s="70">
        <f t="shared" si="60"/>
        <v>2848.0170996074398</v>
      </c>
      <c r="AI77" s="71">
        <f t="shared" si="61"/>
        <v>0.9937011009397938</v>
      </c>
      <c r="AJ77" s="72">
        <f t="shared" si="62"/>
        <v>12.012501528696777</v>
      </c>
      <c r="AK77" s="73">
        <f t="shared" si="63"/>
        <v>720.7500917218066</v>
      </c>
    </row>
    <row r="78" spans="1:37">
      <c r="A78" s="3">
        <f>'Exptl Setup'!A116</f>
        <v>109</v>
      </c>
      <c r="B78" s="3" t="str">
        <f>'Exptl Setup'!C116</f>
        <v>a</v>
      </c>
      <c r="C78" s="3">
        <f>'Exptl Setup'!D116</f>
        <v>32</v>
      </c>
      <c r="D78" s="3" t="str">
        <f>'Exptl Setup'!E116</f>
        <v>+</v>
      </c>
      <c r="E78" s="112">
        <f>'Exptl Setup'!K116</f>
        <v>16.000987810929029</v>
      </c>
      <c r="F78" s="63">
        <f>'Exptl Setup'!F116</f>
        <v>31.995000000000001</v>
      </c>
      <c r="G78" s="64">
        <f>'Exptl Setup'!$C$5</f>
        <v>1.2793390913194711</v>
      </c>
      <c r="H78" s="7">
        <f t="shared" si="45"/>
        <v>25.009006773177969</v>
      </c>
      <c r="I78" s="8">
        <f t="shared" si="41"/>
        <v>9.4373610464822519</v>
      </c>
      <c r="J78" s="8">
        <f t="shared" si="46"/>
        <v>6.9859932268220319</v>
      </c>
      <c r="K78" s="8">
        <f>'Exptl Setup'!H116+'Exptl Setup'!I116+'Exptl Setup'!J116+5</f>
        <v>23.003024686832862</v>
      </c>
      <c r="L78" s="8">
        <f t="shared" si="47"/>
        <v>29.989017913654894</v>
      </c>
      <c r="M78" s="44">
        <v>300</v>
      </c>
      <c r="N78" s="65">
        <f t="shared" si="48"/>
        <v>260.57362103986287</v>
      </c>
      <c r="O78" s="66">
        <v>60</v>
      </c>
      <c r="P78" s="30">
        <v>129.16800000000001</v>
      </c>
      <c r="Q78" s="7">
        <f t="shared" si="49"/>
        <v>36.105902248907469</v>
      </c>
      <c r="R78" s="67">
        <f t="shared" si="50"/>
        <v>1314.1712562201408</v>
      </c>
      <c r="S78" s="30">
        <v>120</v>
      </c>
      <c r="T78" s="30">
        <v>323.75299999999999</v>
      </c>
      <c r="U78" s="7">
        <f t="shared" si="51"/>
        <v>90.497601347009621</v>
      </c>
      <c r="V78" s="67">
        <f t="shared" si="52"/>
        <v>3293.903185889998</v>
      </c>
      <c r="W78" s="30">
        <v>180</v>
      </c>
      <c r="X78" s="113">
        <v>280.05500000000001</v>
      </c>
      <c r="Y78" s="7">
        <f t="shared" si="53"/>
        <v>78.282844468581857</v>
      </c>
      <c r="Z78" s="67">
        <f>((Y78*$H$18*$H$19)/($H$20*$H$21*$F78))*1000*1.88</f>
        <v>5356.7109081364988</v>
      </c>
      <c r="AA78" s="69">
        <v>240</v>
      </c>
      <c r="AB78" s="113">
        <v>377.596</v>
      </c>
      <c r="AC78" s="7">
        <f t="shared" si="55"/>
        <v>105.54815639770271</v>
      </c>
      <c r="AD78" s="67">
        <f>((AC78*$H$18*$H$19)/($H$20*$H$21*$F78))*1000*1.88</f>
        <v>7222.4120693032064</v>
      </c>
      <c r="AE78" s="70">
        <f t="shared" si="57"/>
        <v>1314.1712562201408</v>
      </c>
      <c r="AF78" s="70">
        <f t="shared" si="58"/>
        <v>3293.903185889998</v>
      </c>
      <c r="AG78" s="70">
        <f t="shared" ref="AG78:AG80" si="64">Z78</f>
        <v>5356.7109081364988</v>
      </c>
      <c r="AH78" s="70">
        <f t="shared" ref="AH78:AH79" si="65">AD78</f>
        <v>7222.4120693032064</v>
      </c>
      <c r="AI78" s="71">
        <f t="shared" si="61"/>
        <v>0.99963359472844882</v>
      </c>
      <c r="AJ78" s="72">
        <f t="shared" si="62"/>
        <v>32.979216935826159</v>
      </c>
      <c r="AK78" s="73">
        <f t="shared" si="63"/>
        <v>1978.7530161495695</v>
      </c>
    </row>
    <row r="79" spans="1:37">
      <c r="A79" s="3">
        <f>'Exptl Setup'!A117</f>
        <v>110</v>
      </c>
      <c r="B79" s="3" t="str">
        <f>'Exptl Setup'!C117</f>
        <v>b</v>
      </c>
      <c r="C79" s="3">
        <f>'Exptl Setup'!D117</f>
        <v>32</v>
      </c>
      <c r="D79" s="3" t="str">
        <f>'Exptl Setup'!E117</f>
        <v>+</v>
      </c>
      <c r="E79" s="112">
        <f>'Exptl Setup'!K117</f>
        <v>15.999487624560107</v>
      </c>
      <c r="F79" s="63">
        <f>'Exptl Setup'!F117</f>
        <v>31.998000000000001</v>
      </c>
      <c r="G79" s="64">
        <f>'Exptl Setup'!$C$5</f>
        <v>1.2793390913194711</v>
      </c>
      <c r="H79" s="7">
        <f t="shared" si="45"/>
        <v>25.011351733963078</v>
      </c>
      <c r="I79" s="8">
        <f t="shared" si="41"/>
        <v>9.4382459373445577</v>
      </c>
      <c r="J79" s="8">
        <f t="shared" si="46"/>
        <v>6.9866482660369229</v>
      </c>
      <c r="K79" s="8">
        <f>'Exptl Setup'!H117+'Exptl Setup'!I117+'Exptl Setup'!J117+5</f>
        <v>23.003024686832862</v>
      </c>
      <c r="L79" s="8">
        <f t="shared" si="47"/>
        <v>29.989672952869785</v>
      </c>
      <c r="M79" s="44">
        <v>300</v>
      </c>
      <c r="N79" s="65">
        <f t="shared" si="48"/>
        <v>260.57208110978564</v>
      </c>
      <c r="O79" s="66">
        <v>60</v>
      </c>
      <c r="P79" s="30">
        <v>130.78200000000001</v>
      </c>
      <c r="Q79" s="7">
        <f t="shared" si="49"/>
        <v>36.556911057633229</v>
      </c>
      <c r="R79" s="67">
        <f t="shared" si="50"/>
        <v>1330.4621824445735</v>
      </c>
      <c r="S79" s="30">
        <v>120</v>
      </c>
      <c r="T79" s="30">
        <v>309.73500000000001</v>
      </c>
      <c r="U79" s="7">
        <f t="shared" si="51"/>
        <v>86.578847597039569</v>
      </c>
      <c r="V79" s="67">
        <f t="shared" si="52"/>
        <v>3150.974171365096</v>
      </c>
      <c r="W79" s="30">
        <v>180</v>
      </c>
      <c r="X79" s="113">
        <v>266.07900000000001</v>
      </c>
      <c r="Y79" s="7">
        <f t="shared" si="53"/>
        <v>74.375879993454703</v>
      </c>
      <c r="Z79" s="67">
        <f t="shared" ref="Z79:Z80" si="66">((Y79*$H$18*$H$19)/($H$20*$H$21*$F79))*1000*1.88</f>
        <v>5088.8893612287548</v>
      </c>
      <c r="AA79" s="69">
        <v>240</v>
      </c>
      <c r="AB79" s="113">
        <v>315.8</v>
      </c>
      <c r="AC79" s="7">
        <f t="shared" si="55"/>
        <v>88.274170084572603</v>
      </c>
      <c r="AD79" s="67">
        <f t="shared" ref="AD79:AD80" si="67">((AC79*$H$18*$H$19)/($H$20*$H$21*$F79))*1000*1.88</f>
        <v>6039.8274958791962</v>
      </c>
      <c r="AE79" s="70">
        <f t="shared" si="57"/>
        <v>1330.4621824445735</v>
      </c>
      <c r="AF79" s="70">
        <f t="shared" si="58"/>
        <v>3150.974171365096</v>
      </c>
      <c r="AG79" s="70">
        <f t="shared" si="64"/>
        <v>5088.8893612287548</v>
      </c>
      <c r="AH79" s="70">
        <f t="shared" si="65"/>
        <v>6039.8274958791962</v>
      </c>
      <c r="AI79" s="71">
        <f t="shared" si="61"/>
        <v>0.98099535151318051</v>
      </c>
      <c r="AJ79" s="72">
        <f t="shared" si="62"/>
        <v>26.776685216945882</v>
      </c>
      <c r="AK79" s="73">
        <f t="shared" si="63"/>
        <v>1606.6011130167528</v>
      </c>
    </row>
    <row r="80" spans="1:37">
      <c r="A80" s="3">
        <f>'Exptl Setup'!A118</f>
        <v>111</v>
      </c>
      <c r="B80" s="3" t="str">
        <f>'Exptl Setup'!C118</f>
        <v>c</v>
      </c>
      <c r="C80" s="3">
        <f>'Exptl Setup'!D118</f>
        <v>32</v>
      </c>
      <c r="D80" s="3" t="str">
        <f>'Exptl Setup'!E118</f>
        <v>+</v>
      </c>
      <c r="E80" s="112">
        <f>'Exptl Setup'!K118</f>
        <v>16.000487717548268</v>
      </c>
      <c r="F80" s="63">
        <f>'Exptl Setup'!F118</f>
        <v>31.995999999999999</v>
      </c>
      <c r="G80" s="64">
        <f>'Exptl Setup'!$C$5</f>
        <v>1.2793390913194711</v>
      </c>
      <c r="H80" s="7">
        <f t="shared" si="45"/>
        <v>25.009788426773003</v>
      </c>
      <c r="I80" s="8">
        <f t="shared" si="41"/>
        <v>9.4376560101030211</v>
      </c>
      <c r="J80" s="8">
        <f t="shared" si="46"/>
        <v>6.9862115732269956</v>
      </c>
      <c r="K80" s="8">
        <f>'Exptl Setup'!H118+'Exptl Setup'!I118+'Exptl Setup'!J118+5</f>
        <v>23.003024686832862</v>
      </c>
      <c r="L80" s="8">
        <f t="shared" si="47"/>
        <v>29.989236260059858</v>
      </c>
      <c r="M80" s="44">
        <v>300</v>
      </c>
      <c r="N80" s="65">
        <f t="shared" si="48"/>
        <v>260.57310772983715</v>
      </c>
      <c r="O80" s="66">
        <v>60</v>
      </c>
      <c r="P80" s="30">
        <v>184.59200000000001</v>
      </c>
      <c r="Q80" s="7">
        <f t="shared" si="49"/>
        <v>51.598319701087227</v>
      </c>
      <c r="R80" s="67">
        <f t="shared" si="50"/>
        <v>1878.0006896357645</v>
      </c>
      <c r="S80" s="30">
        <v>120</v>
      </c>
      <c r="T80" s="30">
        <v>393.92500000000001</v>
      </c>
      <c r="U80" s="7">
        <f t="shared" si="51"/>
        <v>110.11239971532237</v>
      </c>
      <c r="V80" s="67">
        <f t="shared" si="52"/>
        <v>4007.7111774333048</v>
      </c>
      <c r="W80" s="30">
        <v>180</v>
      </c>
      <c r="X80" s="113">
        <v>323.95800000000003</v>
      </c>
      <c r="Y80" s="7">
        <f t="shared" si="53"/>
        <v>90.554782730155253</v>
      </c>
      <c r="Z80" s="67">
        <f t="shared" si="66"/>
        <v>6196.2571137236891</v>
      </c>
      <c r="AA80" s="69">
        <v>240</v>
      </c>
      <c r="AB80" s="113">
        <v>24.265000000000001</v>
      </c>
      <c r="AC80" s="7">
        <f t="shared" si="55"/>
        <v>6.7827057919459213</v>
      </c>
      <c r="AD80" s="67">
        <f t="shared" si="67"/>
        <v>464.11009718699728</v>
      </c>
      <c r="AE80" s="70">
        <f t="shared" si="57"/>
        <v>1878.0006896357645</v>
      </c>
      <c r="AF80" s="70">
        <f t="shared" si="58"/>
        <v>4007.7111774333048</v>
      </c>
      <c r="AG80" s="70">
        <f t="shared" si="64"/>
        <v>6196.2571137236891</v>
      </c>
      <c r="AH80" s="70"/>
      <c r="AI80" s="71">
        <f t="shared" si="61"/>
        <v>0.99993812529323223</v>
      </c>
      <c r="AJ80" s="72">
        <f t="shared" si="62"/>
        <v>35.985470200732706</v>
      </c>
      <c r="AK80" s="73">
        <f t="shared" si="63"/>
        <v>2159.1282120439623</v>
      </c>
    </row>
    <row r="81" spans="1:37">
      <c r="A81" s="3">
        <f>'Exptl Setup'!A122</f>
        <v>115</v>
      </c>
      <c r="B81" s="3" t="str">
        <f>'Exptl Setup'!C122</f>
        <v>a</v>
      </c>
      <c r="C81" s="3">
        <f>'Exptl Setup'!D122</f>
        <v>32</v>
      </c>
      <c r="D81" s="3" t="str">
        <f>'Exptl Setup'!E122</f>
        <v>+</v>
      </c>
      <c r="E81" s="112">
        <f>'Exptl Setup'!K122</f>
        <v>19.994985354267858</v>
      </c>
      <c r="F81" s="63">
        <f>'Exptl Setup'!F122</f>
        <v>32.005000000000003</v>
      </c>
      <c r="G81" s="64">
        <f>'Exptl Setup'!$C$5</f>
        <v>1.2793390913194711</v>
      </c>
      <c r="H81" s="7">
        <f t="shared" ref="H81:H112" si="68">F81/G81</f>
        <v>25.016823309128331</v>
      </c>
      <c r="I81" s="8">
        <f t="shared" si="41"/>
        <v>9.4403106826899368</v>
      </c>
      <c r="J81" s="8">
        <f t="shared" ref="J81:J112" si="69">F81-H81</f>
        <v>6.988176690871672</v>
      </c>
      <c r="K81" s="8">
        <f>'Exptl Setup'!H122+'Exptl Setup'!I122+'Exptl Setup'!J122+5</f>
        <v>23.003024686832859</v>
      </c>
      <c r="L81" s="8">
        <f t="shared" ref="L81:L112" si="70">J81+K81</f>
        <v>29.991201377704531</v>
      </c>
      <c r="M81" s="44">
        <v>300</v>
      </c>
      <c r="N81" s="65">
        <f t="shared" ref="N81:N112" si="71">M81-(I81+L81)</f>
        <v>260.56848793960552</v>
      </c>
      <c r="O81" s="66">
        <v>60</v>
      </c>
      <c r="P81" s="30">
        <v>0.878</v>
      </c>
      <c r="Q81" s="7">
        <f t="shared" si="49"/>
        <v>0.24542113009065636</v>
      </c>
      <c r="R81" s="67">
        <f t="shared" si="50"/>
        <v>8.929969930440528</v>
      </c>
      <c r="S81" s="30">
        <v>120</v>
      </c>
      <c r="T81" s="30">
        <v>3.0459999999999998</v>
      </c>
      <c r="U81" s="7">
        <f t="shared" si="51"/>
        <v>0.85142683628261873</v>
      </c>
      <c r="V81" s="67">
        <f t="shared" si="52"/>
        <v>30.980282924967941</v>
      </c>
      <c r="W81" s="30">
        <v>180</v>
      </c>
      <c r="X81" s="30">
        <v>5.4580000000000002</v>
      </c>
      <c r="Y81" s="7">
        <f t="shared" si="53"/>
        <v>1.5256361367138982</v>
      </c>
      <c r="Z81" s="67">
        <f t="shared" si="54"/>
        <v>55.512273212237368</v>
      </c>
      <c r="AA81" s="69">
        <v>240</v>
      </c>
      <c r="AB81" s="114">
        <v>9.7010000000000005</v>
      </c>
      <c r="AC81" s="7">
        <f t="shared" si="55"/>
        <v>2.7116519168672641</v>
      </c>
      <c r="AD81" s="67">
        <f t="shared" si="56"/>
        <v>98.667014003648731</v>
      </c>
      <c r="AE81" s="70">
        <f t="shared" si="57"/>
        <v>8.929969930440528</v>
      </c>
      <c r="AF81" s="70">
        <f t="shared" si="58"/>
        <v>30.980282924967941</v>
      </c>
      <c r="AG81" s="70">
        <f t="shared" si="59"/>
        <v>55.512273212237368</v>
      </c>
      <c r="AH81" s="70">
        <f t="shared" si="60"/>
        <v>98.667014003648731</v>
      </c>
      <c r="AI81" s="71">
        <f t="shared" si="61"/>
        <v>0.97197873813234759</v>
      </c>
      <c r="AJ81" s="72">
        <f t="shared" si="62"/>
        <v>0.48957187084482345</v>
      </c>
      <c r="AK81" s="73">
        <f t="shared" si="63"/>
        <v>29.374312250689407</v>
      </c>
    </row>
    <row r="82" spans="1:37">
      <c r="A82" s="3">
        <f>'Exptl Setup'!A123</f>
        <v>116</v>
      </c>
      <c r="B82" s="3" t="str">
        <f>'Exptl Setup'!C123</f>
        <v>b</v>
      </c>
      <c r="C82" s="3">
        <f>'Exptl Setup'!D123</f>
        <v>32</v>
      </c>
      <c r="D82" s="3" t="str">
        <f>'Exptl Setup'!E123</f>
        <v>+</v>
      </c>
      <c r="E82" s="112">
        <f>'Exptl Setup'!K123</f>
        <v>19.999984569282837</v>
      </c>
      <c r="F82" s="63">
        <f>'Exptl Setup'!F123</f>
        <v>31.997</v>
      </c>
      <c r="G82" s="64">
        <f>'Exptl Setup'!$C$5</f>
        <v>1.2793390913194711</v>
      </c>
      <c r="H82" s="7">
        <f t="shared" si="68"/>
        <v>25.010570080368041</v>
      </c>
      <c r="I82" s="8">
        <f t="shared" si="41"/>
        <v>9.4379509737237886</v>
      </c>
      <c r="J82" s="8">
        <f t="shared" si="69"/>
        <v>6.9864299196319593</v>
      </c>
      <c r="K82" s="8">
        <f>'Exptl Setup'!H123+'Exptl Setup'!I123+'Exptl Setup'!J123+5</f>
        <v>23.003024686832859</v>
      </c>
      <c r="L82" s="8">
        <f t="shared" si="70"/>
        <v>29.989454606464818</v>
      </c>
      <c r="M82" s="44">
        <v>300</v>
      </c>
      <c r="N82" s="65">
        <f t="shared" si="71"/>
        <v>260.57259441981137</v>
      </c>
      <c r="O82" s="66">
        <v>60</v>
      </c>
      <c r="P82" s="30">
        <v>7.2999999999999995E-2</v>
      </c>
      <c r="Q82" s="7">
        <f t="shared" si="49"/>
        <v>2.0405392870370086E-2</v>
      </c>
      <c r="R82" s="67">
        <f t="shared" si="50"/>
        <v>0.74266263805916855</v>
      </c>
      <c r="S82" s="30">
        <v>120</v>
      </c>
      <c r="T82" s="30">
        <v>0.17199999999999999</v>
      </c>
      <c r="U82" s="7">
        <f t="shared" si="51"/>
        <v>4.8078459913748706E-2</v>
      </c>
      <c r="V82" s="67">
        <f t="shared" si="52"/>
        <v>1.7498352567969453</v>
      </c>
      <c r="W82" s="30">
        <v>180</v>
      </c>
      <c r="X82" s="30">
        <v>0.30199999999999999</v>
      </c>
      <c r="Y82" s="7">
        <f t="shared" si="53"/>
        <v>8.4416830778791321E-2</v>
      </c>
      <c r="Z82" s="67">
        <f t="shared" si="54"/>
        <v>3.0723851601899854</v>
      </c>
      <c r="AA82" s="69">
        <v>240</v>
      </c>
      <c r="AB82" s="114">
        <v>0.45100000000000001</v>
      </c>
      <c r="AC82" s="7">
        <f t="shared" si="55"/>
        <v>0.12606619430872482</v>
      </c>
      <c r="AD82" s="67">
        <f t="shared" si="56"/>
        <v>4.588230818694317</v>
      </c>
      <c r="AE82" s="70">
        <f t="shared" si="57"/>
        <v>0.74266263805916855</v>
      </c>
      <c r="AF82" s="70">
        <f t="shared" si="58"/>
        <v>1.7498352567969453</v>
      </c>
      <c r="AG82" s="70">
        <f t="shared" si="59"/>
        <v>3.0723851601899854</v>
      </c>
      <c r="AH82" s="70">
        <f t="shared" si="60"/>
        <v>4.588230818694317</v>
      </c>
      <c r="AI82" s="71">
        <f t="shared" si="61"/>
        <v>0.99214824198616403</v>
      </c>
      <c r="AJ82" s="72">
        <f t="shared" si="62"/>
        <v>2.143209074216414E-2</v>
      </c>
      <c r="AK82" s="73">
        <f t="shared" si="63"/>
        <v>1.2859254445298485</v>
      </c>
    </row>
    <row r="83" spans="1:37">
      <c r="A83" s="3">
        <f>'Exptl Setup'!A124</f>
        <v>117</v>
      </c>
      <c r="B83" s="3" t="str">
        <f>'Exptl Setup'!C124</f>
        <v>c</v>
      </c>
      <c r="C83" s="3">
        <f>'Exptl Setup'!D124</f>
        <v>32</v>
      </c>
      <c r="D83" s="3" t="str">
        <f>'Exptl Setup'!E124</f>
        <v>+</v>
      </c>
      <c r="E83" s="112">
        <f>'Exptl Setup'!K124</f>
        <v>20.000609646935334</v>
      </c>
      <c r="F83" s="63">
        <f>'Exptl Setup'!F124</f>
        <v>31.995999999999999</v>
      </c>
      <c r="G83" s="64">
        <f>'Exptl Setup'!$C$5</f>
        <v>1.2793390913194711</v>
      </c>
      <c r="H83" s="7">
        <f t="shared" si="68"/>
        <v>25.009788426773003</v>
      </c>
      <c r="I83" s="8">
        <f t="shared" si="41"/>
        <v>9.4376560101030211</v>
      </c>
      <c r="J83" s="8">
        <f t="shared" si="69"/>
        <v>6.9862115732269956</v>
      </c>
      <c r="K83" s="8">
        <f>'Exptl Setup'!H124+'Exptl Setup'!I124+'Exptl Setup'!J124+5</f>
        <v>23.003024686832859</v>
      </c>
      <c r="L83" s="8">
        <f t="shared" si="70"/>
        <v>29.989236260059855</v>
      </c>
      <c r="M83" s="44">
        <v>300</v>
      </c>
      <c r="N83" s="65">
        <f t="shared" si="71"/>
        <v>260.57310772983715</v>
      </c>
      <c r="O83" s="66">
        <v>60</v>
      </c>
      <c r="P83" s="30">
        <v>2.5000000000000001E-2</v>
      </c>
      <c r="Q83" s="7">
        <f t="shared" si="49"/>
        <v>6.9881576261548745E-3</v>
      </c>
      <c r="R83" s="67">
        <f t="shared" si="50"/>
        <v>0.25434481039749346</v>
      </c>
      <c r="S83" s="30">
        <v>120</v>
      </c>
      <c r="T83" s="30">
        <v>9.2999999999999999E-2</v>
      </c>
      <c r="U83" s="7">
        <f t="shared" si="51"/>
        <v>2.5995946369296131E-2</v>
      </c>
      <c r="V83" s="67">
        <f t="shared" si="52"/>
        <v>0.94616269467867542</v>
      </c>
      <c r="W83" s="30">
        <v>180</v>
      </c>
      <c r="X83" s="30">
        <v>0.16900000000000001</v>
      </c>
      <c r="Y83" s="7">
        <f t="shared" si="53"/>
        <v>4.7239945552806951E-2</v>
      </c>
      <c r="Z83" s="67">
        <f t="shared" si="54"/>
        <v>1.7193709182870553</v>
      </c>
      <c r="AA83" s="69">
        <v>240</v>
      </c>
      <c r="AB83" s="114">
        <v>0.23699999999999999</v>
      </c>
      <c r="AC83" s="7">
        <f t="shared" si="55"/>
        <v>6.6247734295948213E-2</v>
      </c>
      <c r="AD83" s="67">
        <f t="shared" si="56"/>
        <v>2.4111888025682378</v>
      </c>
      <c r="AE83" s="70">
        <f t="shared" si="57"/>
        <v>0.25434481039749346</v>
      </c>
      <c r="AF83" s="70">
        <f t="shared" si="58"/>
        <v>0.94616269467867542</v>
      </c>
      <c r="AG83" s="70">
        <f t="shared" si="59"/>
        <v>1.7193709182870553</v>
      </c>
      <c r="AH83" s="70">
        <f t="shared" si="60"/>
        <v>2.4111888025682378</v>
      </c>
      <c r="AI83" s="71">
        <f t="shared" si="61"/>
        <v>0.9994952681388013</v>
      </c>
      <c r="AJ83" s="72">
        <f t="shared" si="62"/>
        <v>1.2072900333534354E-2</v>
      </c>
      <c r="AK83" s="73">
        <f t="shared" si="63"/>
        <v>0.72437402001206119</v>
      </c>
    </row>
    <row r="84" spans="1:37">
      <c r="A84" s="3">
        <f>'Exptl Setup'!A128</f>
        <v>121</v>
      </c>
      <c r="B84" s="3" t="str">
        <f>'Exptl Setup'!C128</f>
        <v>a</v>
      </c>
      <c r="C84" s="3">
        <f>'Exptl Setup'!D128</f>
        <v>32</v>
      </c>
      <c r="D84" s="3" t="str">
        <f>'Exptl Setup'!E128</f>
        <v>-</v>
      </c>
      <c r="E84" s="112">
        <f>'Exptl Setup'!K128</f>
        <v>0</v>
      </c>
      <c r="F84" s="63">
        <f>'Exptl Setup'!F128</f>
        <v>31.995999999999999</v>
      </c>
      <c r="G84" s="64">
        <f>'Exptl Setup'!$C$5</f>
        <v>1.2793390913194711</v>
      </c>
      <c r="H84" s="7">
        <f t="shared" si="68"/>
        <v>25.009788426773003</v>
      </c>
      <c r="I84" s="8">
        <f t="shared" si="41"/>
        <v>9.4376560101030211</v>
      </c>
      <c r="J84" s="8">
        <f t="shared" si="69"/>
        <v>6.9862115732269956</v>
      </c>
      <c r="K84" s="8">
        <f>'Exptl Setup'!H128+'Exptl Setup'!I128+'Exptl Setup'!J128+5</f>
        <v>23.003024686832859</v>
      </c>
      <c r="L84" s="8">
        <f t="shared" si="70"/>
        <v>29.989236260059855</v>
      </c>
      <c r="M84" s="44">
        <v>300</v>
      </c>
      <c r="N84" s="65">
        <f t="shared" si="71"/>
        <v>260.57310772983715</v>
      </c>
      <c r="O84" s="66">
        <v>60</v>
      </c>
      <c r="P84" s="30">
        <v>36.561</v>
      </c>
      <c r="Q84" s="7">
        <f t="shared" si="49"/>
        <v>10.219761238793936</v>
      </c>
      <c r="R84" s="67">
        <f t="shared" si="50"/>
        <v>371.96402451771036</v>
      </c>
      <c r="S84" s="30">
        <v>120</v>
      </c>
      <c r="T84" s="30">
        <v>48.95</v>
      </c>
      <c r="U84" s="7">
        <f t="shared" si="51"/>
        <v>13.682812632011245</v>
      </c>
      <c r="V84" s="67">
        <f t="shared" si="52"/>
        <v>498.00713875829211</v>
      </c>
      <c r="W84" s="30">
        <v>180</v>
      </c>
      <c r="X84" s="30">
        <v>59.924999999999997</v>
      </c>
      <c r="Y84" s="7">
        <f t="shared" si="53"/>
        <v>16.750613829893236</v>
      </c>
      <c r="Z84" s="67">
        <f t="shared" si="54"/>
        <v>609.66451052279194</v>
      </c>
      <c r="AA84" s="69">
        <v>240</v>
      </c>
      <c r="AB84" s="114">
        <v>68.736000000000004</v>
      </c>
      <c r="AC84" s="7">
        <f t="shared" si="55"/>
        <v>19.213520103655259</v>
      </c>
      <c r="AD84" s="67">
        <f t="shared" si="56"/>
        <v>699.30579549928439</v>
      </c>
      <c r="AE84" s="70">
        <f t="shared" si="57"/>
        <v>371.96402451771036</v>
      </c>
      <c r="AF84" s="70">
        <f t="shared" si="58"/>
        <v>498.00713875829211</v>
      </c>
      <c r="AG84" s="70">
        <f t="shared" si="59"/>
        <v>609.66451052279194</v>
      </c>
      <c r="AH84" s="70">
        <f t="shared" si="60"/>
        <v>699.30579549928439</v>
      </c>
      <c r="AI84" s="71">
        <f t="shared" si="61"/>
        <v>0.99444334360444786</v>
      </c>
      <c r="AJ84" s="72">
        <f t="shared" si="62"/>
        <v>1.82280447451537</v>
      </c>
      <c r="AK84" s="73">
        <f t="shared" si="63"/>
        <v>109.3682684709222</v>
      </c>
    </row>
    <row r="85" spans="1:37">
      <c r="A85" s="3">
        <f>'Exptl Setup'!A129</f>
        <v>122</v>
      </c>
      <c r="B85" s="3" t="str">
        <f>'Exptl Setup'!C129</f>
        <v>b</v>
      </c>
      <c r="C85" s="3">
        <f>'Exptl Setup'!D129</f>
        <v>32</v>
      </c>
      <c r="D85" s="3" t="str">
        <f>'Exptl Setup'!E129</f>
        <v>-</v>
      </c>
      <c r="E85" s="112">
        <f>'Exptl Setup'!K129</f>
        <v>0</v>
      </c>
      <c r="F85" s="63">
        <f>'Exptl Setup'!F129</f>
        <v>32.003</v>
      </c>
      <c r="G85" s="64">
        <f>'Exptl Setup'!$C$5</f>
        <v>1.2793390913194711</v>
      </c>
      <c r="H85" s="7">
        <f t="shared" si="68"/>
        <v>25.015260001938255</v>
      </c>
      <c r="I85" s="8">
        <f t="shared" si="41"/>
        <v>9.4397207554483984</v>
      </c>
      <c r="J85" s="8">
        <f t="shared" si="69"/>
        <v>6.9877399980617447</v>
      </c>
      <c r="K85" s="8">
        <f>'Exptl Setup'!H129+'Exptl Setup'!I129+'Exptl Setup'!J129+5</f>
        <v>23.003024686832859</v>
      </c>
      <c r="L85" s="8">
        <f t="shared" si="70"/>
        <v>29.990764684894604</v>
      </c>
      <c r="M85" s="44">
        <v>300</v>
      </c>
      <c r="N85" s="65">
        <f t="shared" si="71"/>
        <v>260.56951455965702</v>
      </c>
      <c r="O85" s="66">
        <v>60</v>
      </c>
      <c r="P85" s="30">
        <v>34.079000000000001</v>
      </c>
      <c r="Q85" s="7">
        <f t="shared" si="49"/>
        <v>9.5258874171267554</v>
      </c>
      <c r="R85" s="67">
        <f t="shared" si="50"/>
        <v>346.63357749149469</v>
      </c>
      <c r="S85" s="30">
        <v>120</v>
      </c>
      <c r="T85" s="30">
        <v>47.631</v>
      </c>
      <c r="U85" s="7">
        <f t="shared" si="51"/>
        <v>13.313992299221351</v>
      </c>
      <c r="V85" s="67">
        <f t="shared" si="52"/>
        <v>484.47735935612502</v>
      </c>
      <c r="W85" s="30">
        <v>180</v>
      </c>
      <c r="X85" s="30">
        <v>59.412999999999997</v>
      </c>
      <c r="Y85" s="7">
        <f t="shared" si="53"/>
        <v>16.607340271538245</v>
      </c>
      <c r="Z85" s="67">
        <f t="shared" si="54"/>
        <v>604.31763665313463</v>
      </c>
      <c r="AA85" s="69">
        <v>240</v>
      </c>
      <c r="AB85" s="114">
        <v>67.117000000000004</v>
      </c>
      <c r="AC85" s="7">
        <f t="shared" si="55"/>
        <v>18.760790685621537</v>
      </c>
      <c r="AD85" s="67">
        <f t="shared" si="56"/>
        <v>682.67865314406674</v>
      </c>
      <c r="AE85" s="70">
        <f t="shared" si="57"/>
        <v>346.63357749149469</v>
      </c>
      <c r="AF85" s="70">
        <f t="shared" si="58"/>
        <v>484.47735935612502</v>
      </c>
      <c r="AG85" s="70">
        <f t="shared" si="59"/>
        <v>604.31763665313463</v>
      </c>
      <c r="AH85" s="70">
        <f t="shared" si="60"/>
        <v>682.67865314406674</v>
      </c>
      <c r="AI85" s="71">
        <f t="shared" si="61"/>
        <v>0.98586508592920741</v>
      </c>
      <c r="AJ85" s="72">
        <f t="shared" si="62"/>
        <v>1.8799591737578765</v>
      </c>
      <c r="AK85" s="73">
        <f t="shared" si="63"/>
        <v>112.79755042547259</v>
      </c>
    </row>
    <row r="86" spans="1:37">
      <c r="A86" s="3">
        <f>'Exptl Setup'!A130</f>
        <v>123</v>
      </c>
      <c r="B86" s="3" t="str">
        <f>'Exptl Setup'!C130</f>
        <v>c</v>
      </c>
      <c r="C86" s="3">
        <f>'Exptl Setup'!D130</f>
        <v>32</v>
      </c>
      <c r="D86" s="3" t="str">
        <f>'Exptl Setup'!E130</f>
        <v>-</v>
      </c>
      <c r="E86" s="112">
        <f>'Exptl Setup'!K130</f>
        <v>0</v>
      </c>
      <c r="F86" s="63">
        <f>'Exptl Setup'!F130</f>
        <v>31.994</v>
      </c>
      <c r="G86" s="64">
        <f>'Exptl Setup'!$C$5</f>
        <v>1.2793390913194711</v>
      </c>
      <c r="H86" s="7">
        <f t="shared" si="68"/>
        <v>25.008225119582931</v>
      </c>
      <c r="I86" s="8">
        <f t="shared" si="41"/>
        <v>9.4370660828614845</v>
      </c>
      <c r="J86" s="8">
        <f t="shared" si="69"/>
        <v>6.9857748804170683</v>
      </c>
      <c r="K86" s="8">
        <f>'Exptl Setup'!H130+'Exptl Setup'!I130+'Exptl Setup'!J130+5</f>
        <v>23.003024686832859</v>
      </c>
      <c r="L86" s="8">
        <f t="shared" si="70"/>
        <v>29.988799567249927</v>
      </c>
      <c r="M86" s="44">
        <v>300</v>
      </c>
      <c r="N86" s="65">
        <f t="shared" si="71"/>
        <v>260.5741343498886</v>
      </c>
      <c r="O86" s="66">
        <v>60</v>
      </c>
      <c r="P86" s="30">
        <v>36.362000000000002</v>
      </c>
      <c r="Q86" s="7">
        <f t="shared" si="49"/>
        <v>10.164162798504915</v>
      </c>
      <c r="R86" s="67">
        <f t="shared" si="50"/>
        <v>369.96355886255276</v>
      </c>
      <c r="S86" s="30">
        <v>120</v>
      </c>
      <c r="T86" s="30">
        <v>49.683</v>
      </c>
      <c r="U86" s="7">
        <f t="shared" si="51"/>
        <v>13.887742707170112</v>
      </c>
      <c r="V86" s="67">
        <f t="shared" si="52"/>
        <v>505.49748349838319</v>
      </c>
      <c r="W86" s="30">
        <v>180</v>
      </c>
      <c r="X86" s="30">
        <v>61.180999999999997</v>
      </c>
      <c r="Y86" s="7">
        <f t="shared" si="53"/>
        <v>17.10174479333725</v>
      </c>
      <c r="Z86" s="67">
        <f t="shared" si="54"/>
        <v>622.48337535806172</v>
      </c>
      <c r="AA86" s="69">
        <v>240</v>
      </c>
      <c r="AB86" s="114">
        <v>70.518000000000001</v>
      </c>
      <c r="AC86" s="7">
        <f t="shared" si="55"/>
        <v>19.711688912187711</v>
      </c>
      <c r="AD86" s="67">
        <f t="shared" si="56"/>
        <v>717.48226840848963</v>
      </c>
      <c r="AE86" s="70">
        <f t="shared" si="57"/>
        <v>369.96355886255276</v>
      </c>
      <c r="AF86" s="70">
        <f t="shared" si="58"/>
        <v>505.49748349838319</v>
      </c>
      <c r="AG86" s="70">
        <f t="shared" si="59"/>
        <v>622.48337535806172</v>
      </c>
      <c r="AH86" s="70">
        <f t="shared" si="60"/>
        <v>717.48226840848963</v>
      </c>
      <c r="AI86" s="71">
        <f t="shared" si="61"/>
        <v>0.99391818193708692</v>
      </c>
      <c r="AJ86" s="72">
        <f t="shared" si="62"/>
        <v>1.9325700341624816</v>
      </c>
      <c r="AK86" s="73">
        <f t="shared" si="63"/>
        <v>115.9542020497489</v>
      </c>
    </row>
    <row r="87" spans="1:37">
      <c r="A87" s="3">
        <f>'Exptl Setup'!A134</f>
        <v>127</v>
      </c>
      <c r="B87" s="3" t="str">
        <f>'Exptl Setup'!C134</f>
        <v>a</v>
      </c>
      <c r="C87" s="3">
        <f>'Exptl Setup'!D134</f>
        <v>32</v>
      </c>
      <c r="D87" s="3" t="str">
        <f>'Exptl Setup'!E134</f>
        <v>-</v>
      </c>
      <c r="E87" s="112">
        <f>'Exptl Setup'!K134</f>
        <v>5.9996203593550685</v>
      </c>
      <c r="F87" s="63">
        <f>'Exptl Setup'!F134</f>
        <v>31.998999999999999</v>
      </c>
      <c r="G87" s="64">
        <f>'Exptl Setup'!$C$5</f>
        <v>1.2793390913194711</v>
      </c>
      <c r="H87" s="7">
        <f t="shared" si="68"/>
        <v>25.012133387558112</v>
      </c>
      <c r="I87" s="8">
        <f t="shared" si="41"/>
        <v>9.4385409009653252</v>
      </c>
      <c r="J87" s="8">
        <f t="shared" si="69"/>
        <v>6.9868666124418866</v>
      </c>
      <c r="K87" s="8">
        <f>'Exptl Setup'!H134+'Exptl Setup'!I134+'Exptl Setup'!J134+5</f>
        <v>23.003024686832859</v>
      </c>
      <c r="L87" s="8">
        <f t="shared" si="70"/>
        <v>29.989891299274746</v>
      </c>
      <c r="M87" s="44">
        <v>300</v>
      </c>
      <c r="N87" s="65">
        <f t="shared" si="71"/>
        <v>260.57156779975992</v>
      </c>
      <c r="O87" s="66">
        <v>60</v>
      </c>
      <c r="P87" s="30">
        <v>8.8949999999999996</v>
      </c>
      <c r="Q87" s="7">
        <f t="shared" si="49"/>
        <v>2.4863764681025193</v>
      </c>
      <c r="R87" s="67">
        <f t="shared" si="50"/>
        <v>90.487034797651759</v>
      </c>
      <c r="S87" s="30">
        <v>120</v>
      </c>
      <c r="T87" s="30">
        <v>14.048999999999999</v>
      </c>
      <c r="U87" s="7">
        <f t="shared" si="51"/>
        <v>3.9270492411885658</v>
      </c>
      <c r="V87" s="67">
        <f t="shared" si="52"/>
        <v>142.91763371244627</v>
      </c>
      <c r="W87" s="30">
        <v>180</v>
      </c>
      <c r="X87" s="30">
        <v>20.001999999999999</v>
      </c>
      <c r="Y87" s="7">
        <f t="shared" si="53"/>
        <v>5.5910626323762331</v>
      </c>
      <c r="Z87" s="67">
        <f t="shared" si="54"/>
        <v>203.47629792272406</v>
      </c>
      <c r="AA87" s="69">
        <v>240</v>
      </c>
      <c r="AB87" s="114">
        <v>28.181999999999999</v>
      </c>
      <c r="AC87" s="7">
        <f t="shared" si="55"/>
        <v>7.877578597421607</v>
      </c>
      <c r="AD87" s="67">
        <f t="shared" si="56"/>
        <v>286.68978242466801</v>
      </c>
      <c r="AE87" s="70">
        <f t="shared" si="57"/>
        <v>90.487034797651759</v>
      </c>
      <c r="AF87" s="70">
        <f t="shared" si="58"/>
        <v>142.91763371244627</v>
      </c>
      <c r="AG87" s="70">
        <f t="shared" si="59"/>
        <v>203.47629792272406</v>
      </c>
      <c r="AH87" s="70">
        <f t="shared" si="60"/>
        <v>286.68978242466801</v>
      </c>
      <c r="AI87" s="71">
        <f t="shared" si="61"/>
        <v>0.98839272005191303</v>
      </c>
      <c r="AJ87" s="72">
        <f t="shared" si="62"/>
        <v>1.0819448451522109</v>
      </c>
      <c r="AK87" s="73">
        <f t="shared" si="63"/>
        <v>64.916690709132652</v>
      </c>
    </row>
    <row r="88" spans="1:37">
      <c r="A88" s="3">
        <f>'Exptl Setup'!A135</f>
        <v>128</v>
      </c>
      <c r="B88" s="3" t="str">
        <f>'Exptl Setup'!C135</f>
        <v>b</v>
      </c>
      <c r="C88" s="3">
        <f>'Exptl Setup'!D135</f>
        <v>32</v>
      </c>
      <c r="D88" s="3" t="str">
        <f>'Exptl Setup'!E135</f>
        <v>-</v>
      </c>
      <c r="E88" s="112">
        <f>'Exptl Setup'!K135</f>
        <v>5.9994328712188389</v>
      </c>
      <c r="F88" s="63">
        <f>'Exptl Setup'!F135</f>
        <v>32</v>
      </c>
      <c r="G88" s="64">
        <f>'Exptl Setup'!$C$5</f>
        <v>1.2793390913194711</v>
      </c>
      <c r="H88" s="7">
        <f t="shared" si="68"/>
        <v>25.01291504115315</v>
      </c>
      <c r="I88" s="8">
        <f t="shared" si="41"/>
        <v>9.4388358645860944</v>
      </c>
      <c r="J88" s="8">
        <f t="shared" si="69"/>
        <v>6.9870849588468502</v>
      </c>
      <c r="K88" s="8">
        <f>'Exptl Setup'!H135+'Exptl Setup'!I135+'Exptl Setup'!J135+5</f>
        <v>23.003024686832859</v>
      </c>
      <c r="L88" s="8">
        <f t="shared" si="70"/>
        <v>29.990109645679709</v>
      </c>
      <c r="M88" s="44">
        <v>300</v>
      </c>
      <c r="N88" s="65">
        <f t="shared" si="71"/>
        <v>260.57105448973419</v>
      </c>
      <c r="O88" s="66">
        <v>60</v>
      </c>
      <c r="P88" s="30">
        <v>7.6079999999999997</v>
      </c>
      <c r="Q88" s="7">
        <f t="shared" si="49"/>
        <v>2.1266247072023954</v>
      </c>
      <c r="R88" s="67">
        <f t="shared" si="50"/>
        <v>77.39212176913334</v>
      </c>
      <c r="S88" s="30">
        <v>120</v>
      </c>
      <c r="T88" s="30">
        <v>14.855</v>
      </c>
      <c r="U88" s="7">
        <f t="shared" si="51"/>
        <v>4.1523409602381154</v>
      </c>
      <c r="V88" s="67">
        <f t="shared" si="52"/>
        <v>151.11198329133481</v>
      </c>
      <c r="W88" s="30">
        <v>180</v>
      </c>
      <c r="X88" s="30">
        <v>22.175000000000001</v>
      </c>
      <c r="Y88" s="7">
        <f t="shared" si="53"/>
        <v>6.1984625239501998</v>
      </c>
      <c r="Z88" s="67">
        <f t="shared" si="54"/>
        <v>225.57443483576915</v>
      </c>
      <c r="AA88" s="69">
        <v>240</v>
      </c>
      <c r="AB88" s="114">
        <v>34.878999999999998</v>
      </c>
      <c r="AC88" s="7">
        <f t="shared" si="55"/>
        <v>9.7495456312450504</v>
      </c>
      <c r="AD88" s="67">
        <f t="shared" si="56"/>
        <v>354.8054436363829</v>
      </c>
      <c r="AE88" s="70">
        <f t="shared" si="57"/>
        <v>77.39212176913334</v>
      </c>
      <c r="AF88" s="70">
        <f t="shared" si="58"/>
        <v>151.11198329133481</v>
      </c>
      <c r="AG88" s="70">
        <f t="shared" si="59"/>
        <v>225.57443483576915</v>
      </c>
      <c r="AH88" s="70">
        <f t="shared" si="60"/>
        <v>354.8054436363829</v>
      </c>
      <c r="AI88" s="71">
        <f t="shared" si="61"/>
        <v>0.97819435024717449</v>
      </c>
      <c r="AJ88" s="72">
        <f t="shared" si="62"/>
        <v>1.5111706952436383</v>
      </c>
      <c r="AK88" s="73">
        <f t="shared" si="63"/>
        <v>90.6702417146183</v>
      </c>
    </row>
    <row r="89" spans="1:37">
      <c r="A89" s="3">
        <f>'Exptl Setup'!A136</f>
        <v>129</v>
      </c>
      <c r="B89" s="3" t="str">
        <f>'Exptl Setup'!C136</f>
        <v>c</v>
      </c>
      <c r="C89" s="3">
        <f>'Exptl Setup'!D136</f>
        <v>32</v>
      </c>
      <c r="D89" s="3" t="str">
        <f>'Exptl Setup'!E136</f>
        <v>-</v>
      </c>
      <c r="E89" s="112">
        <f>'Exptl Setup'!K136</f>
        <v>5.9971839272461223</v>
      </c>
      <c r="F89" s="63">
        <f>'Exptl Setup'!F136</f>
        <v>32.012</v>
      </c>
      <c r="G89" s="64">
        <f>'Exptl Setup'!$C$5</f>
        <v>1.2793390913194711</v>
      </c>
      <c r="H89" s="7">
        <f t="shared" si="68"/>
        <v>25.022294884293583</v>
      </c>
      <c r="I89" s="8">
        <f t="shared" si="41"/>
        <v>9.442375428035314</v>
      </c>
      <c r="J89" s="8">
        <f t="shared" si="69"/>
        <v>6.9897051157064176</v>
      </c>
      <c r="K89" s="8">
        <f>'Exptl Setup'!H136+'Exptl Setup'!I136+'Exptl Setup'!J136+5</f>
        <v>23.003024686832859</v>
      </c>
      <c r="L89" s="8">
        <f t="shared" si="70"/>
        <v>29.992729802539277</v>
      </c>
      <c r="M89" s="44">
        <v>300</v>
      </c>
      <c r="N89" s="65">
        <f t="shared" si="71"/>
        <v>260.56489476942539</v>
      </c>
      <c r="O89" s="66">
        <v>60</v>
      </c>
      <c r="P89" s="30">
        <v>10.234999999999999</v>
      </c>
      <c r="Q89" s="7">
        <f t="shared" si="49"/>
        <v>2.8608902705473902</v>
      </c>
      <c r="R89" s="67">
        <f t="shared" si="50"/>
        <v>104.07448463889205</v>
      </c>
      <c r="S89" s="30">
        <v>120</v>
      </c>
      <c r="T89" s="30">
        <v>14.709</v>
      </c>
      <c r="U89" s="7">
        <f t="shared" si="51"/>
        <v>4.1114640927681059</v>
      </c>
      <c r="V89" s="67">
        <f t="shared" si="52"/>
        <v>149.56830430419768</v>
      </c>
      <c r="W89" s="30">
        <v>180</v>
      </c>
      <c r="X89" s="30">
        <v>17.898</v>
      </c>
      <c r="Y89" s="7">
        <f t="shared" si="53"/>
        <v>5.0028543294828713</v>
      </c>
      <c r="Z89" s="67">
        <f t="shared" si="54"/>
        <v>181.99561563916853</v>
      </c>
      <c r="AA89" s="69">
        <v>240</v>
      </c>
      <c r="AB89" s="114">
        <v>20.917000000000002</v>
      </c>
      <c r="AC89" s="7">
        <f t="shared" si="55"/>
        <v>5.8467261151968506</v>
      </c>
      <c r="AD89" s="67">
        <f t="shared" si="56"/>
        <v>212.69428384872543</v>
      </c>
      <c r="AE89" s="70">
        <f t="shared" si="57"/>
        <v>104.07448463889205</v>
      </c>
      <c r="AF89" s="70">
        <f t="shared" si="58"/>
        <v>149.56830430419768</v>
      </c>
      <c r="AG89" s="70">
        <f t="shared" si="59"/>
        <v>181.99561563916853</v>
      </c>
      <c r="AH89" s="70">
        <f t="shared" si="60"/>
        <v>212.69428384872543</v>
      </c>
      <c r="AI89" s="71">
        <f t="shared" si="61"/>
        <v>0.99056248852186057</v>
      </c>
      <c r="AJ89" s="72">
        <f t="shared" si="62"/>
        <v>0.59714451494078502</v>
      </c>
      <c r="AK89" s="73">
        <f t="shared" si="63"/>
        <v>35.8286708964471</v>
      </c>
    </row>
    <row r="90" spans="1:37">
      <c r="A90" s="3">
        <f>'Exptl Setup'!A140</f>
        <v>133</v>
      </c>
      <c r="B90" s="3" t="str">
        <f>'Exptl Setup'!C140</f>
        <v>a</v>
      </c>
      <c r="C90" s="3">
        <f>'Exptl Setup'!D140</f>
        <v>32</v>
      </c>
      <c r="D90" s="3" t="str">
        <f>'Exptl Setup'!E140</f>
        <v>-</v>
      </c>
      <c r="E90" s="112">
        <f>'Exptl Setup'!K140</f>
        <v>15.998487656583571</v>
      </c>
      <c r="F90" s="63">
        <f>'Exptl Setup'!F140</f>
        <v>32</v>
      </c>
      <c r="G90" s="64">
        <f>'Exptl Setup'!$C$5</f>
        <v>1.2793390913194711</v>
      </c>
      <c r="H90" s="7">
        <f t="shared" si="68"/>
        <v>25.01291504115315</v>
      </c>
      <c r="I90" s="8">
        <f t="shared" ref="I90:I120" si="72">H90/H$16</f>
        <v>9.4388358645860944</v>
      </c>
      <c r="J90" s="8">
        <f t="shared" si="69"/>
        <v>6.9870849588468502</v>
      </c>
      <c r="K90" s="8">
        <f>'Exptl Setup'!H140+'Exptl Setup'!I140+'Exptl Setup'!J140+5</f>
        <v>23.003024686832862</v>
      </c>
      <c r="L90" s="8">
        <f t="shared" si="70"/>
        <v>29.990109645679713</v>
      </c>
      <c r="M90" s="44">
        <v>300</v>
      </c>
      <c r="N90" s="65">
        <f t="shared" si="71"/>
        <v>260.57105448973419</v>
      </c>
      <c r="O90" s="66">
        <v>60</v>
      </c>
      <c r="P90" s="30">
        <v>4.5640000000000001</v>
      </c>
      <c r="Q90" s="7">
        <f t="shared" si="49"/>
        <v>1.2757512044784085</v>
      </c>
      <c r="R90" s="67">
        <f t="shared" si="50"/>
        <v>46.427135088633605</v>
      </c>
      <c r="S90" s="30">
        <v>120</v>
      </c>
      <c r="T90" s="30">
        <v>8.2899999999999991</v>
      </c>
      <c r="U90" s="7">
        <f t="shared" si="51"/>
        <v>2.3172606233843132</v>
      </c>
      <c r="V90" s="67">
        <f t="shared" si="52"/>
        <v>84.32974362067759</v>
      </c>
      <c r="W90" s="30">
        <v>180</v>
      </c>
      <c r="X90" s="30">
        <v>8.24</v>
      </c>
      <c r="Y90" s="7">
        <f t="shared" si="53"/>
        <v>2.3032843831950234</v>
      </c>
      <c r="Z90" s="67">
        <f t="shared" si="54"/>
        <v>83.821120317778465</v>
      </c>
      <c r="AA90" s="69">
        <v>240</v>
      </c>
      <c r="AB90" s="114">
        <v>7.8140000000000001</v>
      </c>
      <c r="AC90" s="7">
        <f t="shared" si="55"/>
        <v>2.1842068167822708</v>
      </c>
      <c r="AD90" s="67">
        <f t="shared" si="56"/>
        <v>79.487649777077792</v>
      </c>
      <c r="AE90" s="70">
        <f t="shared" si="57"/>
        <v>46.427135088633605</v>
      </c>
      <c r="AF90" s="70">
        <f t="shared" si="58"/>
        <v>84.32974362067759</v>
      </c>
      <c r="AG90" s="70">
        <f t="shared" si="59"/>
        <v>83.821120317778465</v>
      </c>
      <c r="AH90" s="70">
        <f t="shared" si="60"/>
        <v>79.487649777077792</v>
      </c>
      <c r="AI90" s="71">
        <f t="shared" si="61"/>
        <v>0.49044668856484158</v>
      </c>
      <c r="AJ90" s="72">
        <f t="shared" si="62"/>
        <v>0.16445486793738903</v>
      </c>
      <c r="AK90" s="73">
        <f t="shared" si="63"/>
        <v>9.8672920762433414</v>
      </c>
    </row>
    <row r="91" spans="1:37">
      <c r="A91" s="3">
        <f>'Exptl Setup'!A141</f>
        <v>134</v>
      </c>
      <c r="B91" s="3" t="str">
        <f>'Exptl Setup'!C141</f>
        <v>b</v>
      </c>
      <c r="C91" s="3">
        <f>'Exptl Setup'!D141</f>
        <v>32</v>
      </c>
      <c r="D91" s="3" t="str">
        <f>'Exptl Setup'!E141</f>
        <v>-</v>
      </c>
      <c r="E91" s="112">
        <f>'Exptl Setup'!K141</f>
        <v>15.996987938964294</v>
      </c>
      <c r="F91" s="63">
        <f>'Exptl Setup'!F141</f>
        <v>32.003</v>
      </c>
      <c r="G91" s="64">
        <f>'Exptl Setup'!$C$5</f>
        <v>1.2793390913194711</v>
      </c>
      <c r="H91" s="7">
        <f t="shared" si="68"/>
        <v>25.015260001938255</v>
      </c>
      <c r="I91" s="8">
        <f t="shared" si="72"/>
        <v>9.4397207554483984</v>
      </c>
      <c r="J91" s="8">
        <f t="shared" si="69"/>
        <v>6.9877399980617447</v>
      </c>
      <c r="K91" s="8">
        <f>'Exptl Setup'!H141+'Exptl Setup'!I141+'Exptl Setup'!J141+5</f>
        <v>23.003024686832862</v>
      </c>
      <c r="L91" s="8">
        <f t="shared" si="70"/>
        <v>29.990764684894607</v>
      </c>
      <c r="M91" s="44">
        <v>300</v>
      </c>
      <c r="N91" s="65">
        <f t="shared" si="71"/>
        <v>260.56951455965702</v>
      </c>
      <c r="O91" s="66">
        <v>60</v>
      </c>
      <c r="P91" s="3">
        <v>4.6509999999999998</v>
      </c>
      <c r="Q91" s="7">
        <f t="shared" si="49"/>
        <v>1.3000646256362138</v>
      </c>
      <c r="R91" s="67">
        <f t="shared" si="50"/>
        <v>47.307513979663185</v>
      </c>
      <c r="S91" s="30">
        <v>120</v>
      </c>
      <c r="T91" s="3">
        <v>7.3540000000000001</v>
      </c>
      <c r="U91" s="7">
        <f t="shared" si="51"/>
        <v>2.0556171268391137</v>
      </c>
      <c r="V91" s="67">
        <f t="shared" si="52"/>
        <v>74.801001463436492</v>
      </c>
      <c r="W91" s="30">
        <v>180</v>
      </c>
      <c r="X91" s="3">
        <v>7.3470000000000004</v>
      </c>
      <c r="Y91" s="7">
        <f t="shared" si="53"/>
        <v>2.0536604610942302</v>
      </c>
      <c r="Z91" s="67">
        <f t="shared" si="54"/>
        <v>74.729801162886588</v>
      </c>
      <c r="AA91" s="69">
        <v>240</v>
      </c>
      <c r="AB91" s="114">
        <v>6.9269999999999996</v>
      </c>
      <c r="AC91" s="7">
        <f t="shared" si="55"/>
        <v>1.9362605164012154</v>
      </c>
      <c r="AD91" s="67">
        <f t="shared" si="56"/>
        <v>70.457783129891823</v>
      </c>
      <c r="AE91" s="70">
        <f t="shared" si="57"/>
        <v>47.307513979663185</v>
      </c>
      <c r="AF91" s="70">
        <f t="shared" si="58"/>
        <v>74.801001463436492</v>
      </c>
      <c r="AG91" s="70">
        <f t="shared" si="59"/>
        <v>74.729801162886588</v>
      </c>
      <c r="AH91" s="70">
        <f t="shared" si="60"/>
        <v>70.457783129891823</v>
      </c>
      <c r="AI91" s="71">
        <f t="shared" si="61"/>
        <v>0.46263313953225288</v>
      </c>
      <c r="AJ91" s="72">
        <f t="shared" si="62"/>
        <v>0.11563267858356001</v>
      </c>
      <c r="AK91" s="73">
        <f t="shared" si="63"/>
        <v>6.9379607150136007</v>
      </c>
    </row>
    <row r="92" spans="1:37">
      <c r="A92" s="3">
        <f>'Exptl Setup'!A142</f>
        <v>135</v>
      </c>
      <c r="B92" s="3" t="str">
        <f>'Exptl Setup'!C142</f>
        <v>c</v>
      </c>
      <c r="C92" s="3">
        <f>'Exptl Setup'!D142</f>
        <v>32</v>
      </c>
      <c r="D92" s="3" t="str">
        <f>'Exptl Setup'!E142</f>
        <v>-</v>
      </c>
      <c r="E92" s="112">
        <f>'Exptl Setup'!K142</f>
        <v>15.993989347079705</v>
      </c>
      <c r="F92" s="63">
        <f>'Exptl Setup'!F142</f>
        <v>32.009</v>
      </c>
      <c r="G92" s="64">
        <f>'Exptl Setup'!$C$5</f>
        <v>1.2793390913194711</v>
      </c>
      <c r="H92" s="7">
        <f t="shared" si="68"/>
        <v>25.019949923508474</v>
      </c>
      <c r="I92" s="8">
        <f t="shared" si="72"/>
        <v>9.44149053717301</v>
      </c>
      <c r="J92" s="8">
        <f t="shared" si="69"/>
        <v>6.9890500764915267</v>
      </c>
      <c r="K92" s="8">
        <f>'Exptl Setup'!H142+'Exptl Setup'!I142+'Exptl Setup'!J142+5</f>
        <v>23.003024686832862</v>
      </c>
      <c r="L92" s="8">
        <f t="shared" si="70"/>
        <v>29.992074763324389</v>
      </c>
      <c r="M92" s="44">
        <v>300</v>
      </c>
      <c r="N92" s="65">
        <f t="shared" si="71"/>
        <v>260.56643469950262</v>
      </c>
      <c r="O92" s="66">
        <v>60</v>
      </c>
      <c r="P92" s="3">
        <v>4.5220000000000002</v>
      </c>
      <c r="Q92" s="7">
        <f t="shared" si="49"/>
        <v>1.2639958881455549</v>
      </c>
      <c r="R92" s="67">
        <f t="shared" si="50"/>
        <v>45.986401966386595</v>
      </c>
      <c r="S92" s="30">
        <v>120</v>
      </c>
      <c r="T92" s="3">
        <v>8.73</v>
      </c>
      <c r="U92" s="7">
        <f t="shared" si="51"/>
        <v>2.4402220485428332</v>
      </c>
      <c r="V92" s="67">
        <f t="shared" si="52"/>
        <v>88.779586281856467</v>
      </c>
      <c r="W92" s="30">
        <v>180</v>
      </c>
      <c r="X92" s="3">
        <v>9.99</v>
      </c>
      <c r="Y92" s="7">
        <f t="shared" si="53"/>
        <v>2.7924190452397371</v>
      </c>
      <c r="Z92" s="67">
        <f t="shared" si="54"/>
        <v>101.59313481738212</v>
      </c>
      <c r="AA92" s="69">
        <v>240</v>
      </c>
      <c r="AB92" s="114">
        <v>8.8369999999999997</v>
      </c>
      <c r="AC92" s="7">
        <f t="shared" si="55"/>
        <v>2.4701308411194751</v>
      </c>
      <c r="AD92" s="67">
        <f t="shared" si="56"/>
        <v>89.867720959079676</v>
      </c>
      <c r="AE92" s="70">
        <f t="shared" si="57"/>
        <v>45.986401966386595</v>
      </c>
      <c r="AF92" s="70">
        <f t="shared" si="58"/>
        <v>88.779586281856467</v>
      </c>
      <c r="AG92" s="70">
        <f t="shared" si="59"/>
        <v>101.59313481738212</v>
      </c>
      <c r="AH92" s="70">
        <f t="shared" si="60"/>
        <v>89.867720959079676</v>
      </c>
      <c r="AI92" s="71">
        <f t="shared" si="61"/>
        <v>0.58357321230331105</v>
      </c>
      <c r="AJ92" s="72">
        <f t="shared" si="62"/>
        <v>0.24076250918934153</v>
      </c>
      <c r="AK92" s="73">
        <f t="shared" si="63"/>
        <v>14.445750551360492</v>
      </c>
    </row>
    <row r="93" spans="1:37">
      <c r="A93" s="3">
        <f>'Exptl Setup'!A146</f>
        <v>139</v>
      </c>
      <c r="B93" s="3" t="str">
        <f>'Exptl Setup'!C146</f>
        <v>a</v>
      </c>
      <c r="C93" s="3">
        <f>'Exptl Setup'!D146</f>
        <v>32</v>
      </c>
      <c r="D93" s="3" t="str">
        <f>'Exptl Setup'!E146</f>
        <v>-</v>
      </c>
      <c r="E93" s="112">
        <f>'Exptl Setup'!K146</f>
        <v>20.001859919464366</v>
      </c>
      <c r="F93" s="63">
        <f>'Exptl Setup'!F146</f>
        <v>31.994</v>
      </c>
      <c r="G93" s="64">
        <f>'Exptl Setup'!$C$5</f>
        <v>1.2793390913194711</v>
      </c>
      <c r="H93" s="7">
        <f t="shared" si="68"/>
        <v>25.008225119582931</v>
      </c>
      <c r="I93" s="8">
        <f t="shared" si="72"/>
        <v>9.4370660828614845</v>
      </c>
      <c r="J93" s="8">
        <f t="shared" si="69"/>
        <v>6.9857748804170683</v>
      </c>
      <c r="K93" s="8">
        <f>'Exptl Setup'!H146+'Exptl Setup'!I146+'Exptl Setup'!J146+5</f>
        <v>23.003024686832859</v>
      </c>
      <c r="L93" s="8">
        <f t="shared" si="70"/>
        <v>29.988799567249927</v>
      </c>
      <c r="M93" s="44">
        <v>300</v>
      </c>
      <c r="N93" s="65">
        <f t="shared" si="71"/>
        <v>260.5741343498886</v>
      </c>
      <c r="O93" s="66">
        <v>60</v>
      </c>
      <c r="P93" s="3">
        <v>4.4999999999999998E-2</v>
      </c>
      <c r="Q93" s="7">
        <f t="shared" si="49"/>
        <v>1.2578717505437573E-2</v>
      </c>
      <c r="R93" s="67">
        <f t="shared" si="50"/>
        <v>0.45785050736524041</v>
      </c>
      <c r="S93" s="30">
        <v>120</v>
      </c>
      <c r="T93" s="3">
        <v>0.10100000000000001</v>
      </c>
      <c r="U93" s="7">
        <f t="shared" si="51"/>
        <v>2.8232232623315447E-2</v>
      </c>
      <c r="V93" s="67">
        <f t="shared" si="52"/>
        <v>1.0276200276419842</v>
      </c>
      <c r="W93" s="30">
        <v>180</v>
      </c>
      <c r="X93" s="3">
        <v>0.17399999999999999</v>
      </c>
      <c r="Y93" s="7">
        <f t="shared" si="53"/>
        <v>4.8637707687691954E-2</v>
      </c>
      <c r="Z93" s="67">
        <f t="shared" si="54"/>
        <v>1.7703552951455963</v>
      </c>
      <c r="AA93" s="69">
        <v>240</v>
      </c>
      <c r="AB93" s="114">
        <v>0.21099999999999999</v>
      </c>
      <c r="AC93" s="7">
        <f t="shared" si="55"/>
        <v>5.89802087477184E-2</v>
      </c>
      <c r="AD93" s="67">
        <f t="shared" si="56"/>
        <v>2.1468101567570161</v>
      </c>
      <c r="AE93" s="70">
        <f t="shared" si="57"/>
        <v>0.45785050736524041</v>
      </c>
      <c r="AF93" s="70">
        <f t="shared" si="58"/>
        <v>1.0276200276419842</v>
      </c>
      <c r="AG93" s="70">
        <f t="shared" si="59"/>
        <v>1.7703552951455963</v>
      </c>
      <c r="AH93" s="70">
        <f t="shared" si="60"/>
        <v>2.1468101567570161</v>
      </c>
      <c r="AI93" s="71">
        <f t="shared" si="61"/>
        <v>0.98604587863483062</v>
      </c>
      <c r="AJ93" s="72">
        <f t="shared" si="62"/>
        <v>9.6826903594648978E-3</v>
      </c>
      <c r="AK93" s="73">
        <f t="shared" si="63"/>
        <v>0.58096142156789388</v>
      </c>
    </row>
    <row r="94" spans="1:37">
      <c r="A94" s="3">
        <f>'Exptl Setup'!A147</f>
        <v>140</v>
      </c>
      <c r="B94" s="3" t="str">
        <f>'Exptl Setup'!C147</f>
        <v>b</v>
      </c>
      <c r="C94" s="3">
        <f>'Exptl Setup'!D147</f>
        <v>32</v>
      </c>
      <c r="D94" s="3" t="str">
        <f>'Exptl Setup'!E147</f>
        <v>-</v>
      </c>
      <c r="E94" s="112">
        <f>'Exptl Setup'!K147</f>
        <v>19.989364223881516</v>
      </c>
      <c r="F94" s="63">
        <f>'Exptl Setup'!F147</f>
        <v>32.014000000000003</v>
      </c>
      <c r="G94" s="64">
        <f>'Exptl Setup'!$C$5</f>
        <v>1.2793390913194711</v>
      </c>
      <c r="H94" s="7">
        <f t="shared" si="68"/>
        <v>25.023858191483654</v>
      </c>
      <c r="I94" s="8">
        <f t="shared" si="72"/>
        <v>9.4429653552768507</v>
      </c>
      <c r="J94" s="8">
        <f t="shared" si="69"/>
        <v>6.9901418085163485</v>
      </c>
      <c r="K94" s="8">
        <f>'Exptl Setup'!H147+'Exptl Setup'!I147+'Exptl Setup'!J147+5</f>
        <v>23.003024686832859</v>
      </c>
      <c r="L94" s="8">
        <f t="shared" si="70"/>
        <v>29.993166495349207</v>
      </c>
      <c r="M94" s="44">
        <v>300</v>
      </c>
      <c r="N94" s="65">
        <f t="shared" si="71"/>
        <v>260.56386814937395</v>
      </c>
      <c r="O94" s="66">
        <v>60</v>
      </c>
      <c r="P94" s="3">
        <v>0</v>
      </c>
      <c r="Q94" s="7">
        <f t="shared" si="49"/>
        <v>0</v>
      </c>
      <c r="R94" s="67">
        <f t="shared" si="50"/>
        <v>0</v>
      </c>
      <c r="S94" s="30">
        <v>120</v>
      </c>
      <c r="T94" s="3">
        <v>3.7999999999999999E-2</v>
      </c>
      <c r="U94" s="7">
        <f t="shared" si="51"/>
        <v>1.0621742876228515E-2</v>
      </c>
      <c r="V94" s="67">
        <f t="shared" si="52"/>
        <v>0.386377403785156</v>
      </c>
      <c r="W94" s="30">
        <v>180</v>
      </c>
      <c r="X94" s="3">
        <v>5.8999999999999997E-2</v>
      </c>
      <c r="Y94" s="7">
        <f t="shared" si="53"/>
        <v>1.6491653413091643E-2</v>
      </c>
      <c r="Z94" s="67">
        <f t="shared" si="54"/>
        <v>0.59990175850853167</v>
      </c>
      <c r="AA94" s="69">
        <v>240</v>
      </c>
      <c r="AB94" s="114">
        <v>6.7000000000000004E-2</v>
      </c>
      <c r="AC94" s="7">
        <f t="shared" si="55"/>
        <v>1.8727809808087123E-2</v>
      </c>
      <c r="AD94" s="67">
        <f t="shared" si="56"/>
        <v>0.68124436983172254</v>
      </c>
      <c r="AE94" s="70">
        <f t="shared" si="57"/>
        <v>0</v>
      </c>
      <c r="AF94" s="70">
        <f t="shared" si="58"/>
        <v>0.386377403785156</v>
      </c>
      <c r="AG94" s="70">
        <f t="shared" si="59"/>
        <v>0.59990175850853167</v>
      </c>
      <c r="AH94" s="70">
        <f t="shared" si="60"/>
        <v>0.68124436983172254</v>
      </c>
      <c r="AI94" s="71">
        <f t="shared" si="61"/>
        <v>0.9160594795539031</v>
      </c>
      <c r="AJ94" s="72">
        <f t="shared" si="62"/>
        <v>3.7620957736975717E-3</v>
      </c>
      <c r="AK94" s="73">
        <f t="shared" si="63"/>
        <v>0.22572574642185431</v>
      </c>
    </row>
    <row r="95" spans="1:37" ht="13.5" thickBot="1">
      <c r="A95" s="135">
        <f>'Exptl Setup'!A148</f>
        <v>141</v>
      </c>
      <c r="B95" s="135" t="str">
        <f>'Exptl Setup'!C148</f>
        <v>c</v>
      </c>
      <c r="C95" s="135">
        <f>'Exptl Setup'!D148</f>
        <v>32</v>
      </c>
      <c r="D95" s="135" t="str">
        <f>'Exptl Setup'!E148</f>
        <v>-</v>
      </c>
      <c r="E95" s="136">
        <f>'Exptl Setup'!K148</f>
        <v>19.999984569282837</v>
      </c>
      <c r="F95" s="137">
        <f>'Exptl Setup'!F148</f>
        <v>31.997</v>
      </c>
      <c r="G95" s="138">
        <f>'Exptl Setup'!$C$5</f>
        <v>1.2793390913194711</v>
      </c>
      <c r="H95" s="139">
        <f t="shared" si="68"/>
        <v>25.010570080368041</v>
      </c>
      <c r="I95" s="140">
        <f t="shared" si="72"/>
        <v>9.4379509737237886</v>
      </c>
      <c r="J95" s="140">
        <f t="shared" si="69"/>
        <v>6.9864299196319593</v>
      </c>
      <c r="K95" s="140">
        <f>'Exptl Setup'!H148+'Exptl Setup'!I148+'Exptl Setup'!J148+5</f>
        <v>23.003024686832859</v>
      </c>
      <c r="L95" s="140">
        <f t="shared" si="70"/>
        <v>29.989454606464818</v>
      </c>
      <c r="M95" s="141">
        <v>300</v>
      </c>
      <c r="N95" s="142">
        <f t="shared" si="71"/>
        <v>260.57259441981137</v>
      </c>
      <c r="O95" s="143">
        <v>60</v>
      </c>
      <c r="P95" s="135">
        <v>5.1999999999999998E-2</v>
      </c>
      <c r="Q95" s="139">
        <f t="shared" si="49"/>
        <v>1.4535348346017048E-2</v>
      </c>
      <c r="R95" s="144">
        <f t="shared" si="50"/>
        <v>0.52901996135721596</v>
      </c>
      <c r="S95" s="135">
        <v>120</v>
      </c>
      <c r="T95" s="135">
        <v>0.11600000000000001</v>
      </c>
      <c r="U95" s="139">
        <f t="shared" si="51"/>
        <v>3.2425007848807266E-2</v>
      </c>
      <c r="V95" s="144">
        <f t="shared" si="52"/>
        <v>1.1801214522584051</v>
      </c>
      <c r="W95" s="135">
        <v>180</v>
      </c>
      <c r="X95" s="135">
        <v>0.16900000000000001</v>
      </c>
      <c r="Y95" s="139">
        <f t="shared" si="53"/>
        <v>4.7239882124555418E-2</v>
      </c>
      <c r="Z95" s="144">
        <f t="shared" si="54"/>
        <v>1.7193148744109521</v>
      </c>
      <c r="AA95" s="146">
        <v>240</v>
      </c>
      <c r="AB95" s="145">
        <v>0.22900000000000001</v>
      </c>
      <c r="AC95" s="139">
        <f t="shared" si="55"/>
        <v>6.4011437908421245E-2</v>
      </c>
      <c r="AD95" s="144">
        <f t="shared" si="56"/>
        <v>2.3297225221308167</v>
      </c>
      <c r="AE95" s="147">
        <f t="shared" si="57"/>
        <v>0.52901996135721596</v>
      </c>
      <c r="AF95" s="147">
        <f t="shared" si="58"/>
        <v>1.1801214522584051</v>
      </c>
      <c r="AG95" s="147">
        <f t="shared" si="59"/>
        <v>1.7193148744109521</v>
      </c>
      <c r="AH95" s="147">
        <f t="shared" si="60"/>
        <v>2.3297225221308167</v>
      </c>
      <c r="AI95" s="148">
        <f t="shared" si="61"/>
        <v>0.99881684531131043</v>
      </c>
      <c r="AJ95" s="149">
        <f t="shared" si="62"/>
        <v>9.9021685074555821E-3</v>
      </c>
      <c r="AK95" s="150">
        <f t="shared" si="63"/>
        <v>0.59413011044733488</v>
      </c>
    </row>
    <row r="96" spans="1:37">
      <c r="A96" s="3">
        <f>'Exptl Setup'!A152</f>
        <v>145</v>
      </c>
      <c r="B96" s="3" t="str">
        <f>'Exptl Setup'!C152</f>
        <v>a</v>
      </c>
      <c r="C96" s="3">
        <f>'Exptl Setup'!D152</f>
        <v>40</v>
      </c>
      <c r="D96" s="3" t="str">
        <f>'Exptl Setup'!E152</f>
        <v>+</v>
      </c>
      <c r="E96" s="112">
        <f>'Exptl Setup'!K152</f>
        <v>0</v>
      </c>
      <c r="F96" s="63">
        <f>'Exptl Setup'!F152</f>
        <v>31.995999999999999</v>
      </c>
      <c r="G96" s="64">
        <f>'Exptl Setup'!$C$5</f>
        <v>1.2793390913194711</v>
      </c>
      <c r="H96" s="7">
        <f t="shared" si="68"/>
        <v>25.009788426773003</v>
      </c>
      <c r="I96" s="8">
        <f t="shared" si="72"/>
        <v>9.4376560101030211</v>
      </c>
      <c r="J96" s="8">
        <f t="shared" si="69"/>
        <v>6.9862115732269956</v>
      </c>
      <c r="K96" s="8">
        <f>'Exptl Setup'!H152+'Exptl Setup'!I152+'Exptl Setup'!J152+5</f>
        <v>23.003024686832859</v>
      </c>
      <c r="L96" s="8">
        <f t="shared" si="70"/>
        <v>29.989236260059855</v>
      </c>
      <c r="M96" s="44">
        <v>300</v>
      </c>
      <c r="N96" s="65">
        <f t="shared" si="71"/>
        <v>260.57310772983715</v>
      </c>
      <c r="O96" s="66">
        <v>60</v>
      </c>
      <c r="P96" s="3">
        <v>36.362000000000002</v>
      </c>
      <c r="Q96" s="7">
        <f t="shared" si="49"/>
        <v>10.164135504089742</v>
      </c>
      <c r="R96" s="67">
        <f t="shared" si="50"/>
        <v>369.93943982694628</v>
      </c>
      <c r="S96" s="30">
        <v>120</v>
      </c>
      <c r="T96" s="3">
        <v>45.316000000000003</v>
      </c>
      <c r="U96" s="7">
        <f t="shared" si="51"/>
        <v>12.667014039473372</v>
      </c>
      <c r="V96" s="67">
        <f t="shared" si="52"/>
        <v>461.03557711891244</v>
      </c>
      <c r="W96" s="30">
        <v>180</v>
      </c>
      <c r="X96" s="3">
        <v>53.186</v>
      </c>
      <c r="Y96" s="7">
        <f t="shared" si="53"/>
        <v>14.866886060186927</v>
      </c>
      <c r="Z96" s="67">
        <f t="shared" si="54"/>
        <v>541.10332343204334</v>
      </c>
      <c r="AA96" s="69">
        <v>240</v>
      </c>
      <c r="AB96" s="114">
        <v>60.756999999999998</v>
      </c>
      <c r="AC96" s="7">
        <f t="shared" si="55"/>
        <v>16.983179715691669</v>
      </c>
      <c r="AD96" s="67">
        <f t="shared" si="56"/>
        <v>618.12910581282028</v>
      </c>
      <c r="AE96" s="70">
        <f t="shared" si="57"/>
        <v>369.93943982694628</v>
      </c>
      <c r="AF96" s="70">
        <f t="shared" si="58"/>
        <v>461.03557711891244</v>
      </c>
      <c r="AG96" s="70">
        <f t="shared" si="59"/>
        <v>541.10332343204334</v>
      </c>
      <c r="AH96" s="70">
        <f t="shared" si="60"/>
        <v>618.12910581282028</v>
      </c>
      <c r="AI96" s="71">
        <f t="shared" si="61"/>
        <v>0.99845295948372648</v>
      </c>
      <c r="AJ96" s="72">
        <f t="shared" si="62"/>
        <v>1.3743945737845882</v>
      </c>
      <c r="AK96" s="73">
        <f t="shared" si="63"/>
        <v>82.46367442707529</v>
      </c>
    </row>
    <row r="97" spans="1:37">
      <c r="A97" s="3">
        <f>'Exptl Setup'!A153</f>
        <v>146</v>
      </c>
      <c r="B97" s="3" t="str">
        <f>'Exptl Setup'!C153</f>
        <v>b</v>
      </c>
      <c r="C97" s="3">
        <f>'Exptl Setup'!D153</f>
        <v>40</v>
      </c>
      <c r="D97" s="3" t="str">
        <f>'Exptl Setup'!E153</f>
        <v>+</v>
      </c>
      <c r="E97" s="112">
        <f>'Exptl Setup'!K153</f>
        <v>0</v>
      </c>
      <c r="F97" s="63">
        <f>'Exptl Setup'!F153</f>
        <v>32.002000000000002</v>
      </c>
      <c r="G97" s="64">
        <f>'Exptl Setup'!$C$5</f>
        <v>1.2793390913194711</v>
      </c>
      <c r="H97" s="7">
        <f t="shared" si="68"/>
        <v>25.014478348343221</v>
      </c>
      <c r="I97" s="8">
        <f t="shared" si="72"/>
        <v>9.439425791827631</v>
      </c>
      <c r="J97" s="8">
        <f t="shared" si="69"/>
        <v>6.9875216516567811</v>
      </c>
      <c r="K97" s="8">
        <f>'Exptl Setup'!H153+'Exptl Setup'!I153+'Exptl Setup'!J153+5</f>
        <v>23.003024686832859</v>
      </c>
      <c r="L97" s="8">
        <f t="shared" si="70"/>
        <v>29.99054633848964</v>
      </c>
      <c r="M97" s="44">
        <v>300</v>
      </c>
      <c r="N97" s="65">
        <f t="shared" si="71"/>
        <v>260.57002786968275</v>
      </c>
      <c r="O97" s="66">
        <v>60</v>
      </c>
      <c r="P97" s="3">
        <v>32.137</v>
      </c>
      <c r="Q97" s="7">
        <f t="shared" si="49"/>
        <v>8.9830644962617807</v>
      </c>
      <c r="R97" s="67">
        <f t="shared" si="50"/>
        <v>326.89123311906548</v>
      </c>
      <c r="S97" s="30">
        <v>120</v>
      </c>
      <c r="T97" s="3">
        <v>44.512999999999998</v>
      </c>
      <c r="U97" s="7">
        <f t="shared" si="51"/>
        <v>12.442454178115588</v>
      </c>
      <c r="V97" s="67">
        <f t="shared" si="52"/>
        <v>452.77746708868153</v>
      </c>
      <c r="W97" s="30">
        <v>180</v>
      </c>
      <c r="X97" s="3">
        <v>50.779000000000003</v>
      </c>
      <c r="Y97" s="7">
        <f t="shared" si="53"/>
        <v>14.193951895188631</v>
      </c>
      <c r="Z97" s="67">
        <f t="shared" si="54"/>
        <v>516.513984707752</v>
      </c>
      <c r="AA97" s="69">
        <v>240</v>
      </c>
      <c r="AB97" s="114">
        <v>59.404000000000003</v>
      </c>
      <c r="AC97" s="7">
        <f t="shared" si="55"/>
        <v>16.604846853655751</v>
      </c>
      <c r="AD97" s="67">
        <f t="shared" si="56"/>
        <v>604.24578561175485</v>
      </c>
      <c r="AE97" s="70">
        <f t="shared" si="57"/>
        <v>326.89123311906548</v>
      </c>
      <c r="AF97" s="70">
        <f t="shared" si="58"/>
        <v>452.77746708868153</v>
      </c>
      <c r="AG97" s="70">
        <f t="shared" si="59"/>
        <v>516.513984707752</v>
      </c>
      <c r="AH97" s="70">
        <f t="shared" si="60"/>
        <v>604.24578561175485</v>
      </c>
      <c r="AI97" s="71">
        <f t="shared" si="61"/>
        <v>0.9820111045364065</v>
      </c>
      <c r="AJ97" s="72">
        <f t="shared" si="62"/>
        <v>1.4930002918285643</v>
      </c>
      <c r="AK97" s="73">
        <f t="shared" si="63"/>
        <v>89.580017509713855</v>
      </c>
    </row>
    <row r="98" spans="1:37">
      <c r="A98" s="3">
        <f>'Exptl Setup'!A154</f>
        <v>147</v>
      </c>
      <c r="B98" s="3" t="str">
        <f>'Exptl Setup'!C154</f>
        <v>c</v>
      </c>
      <c r="C98" s="3">
        <f>'Exptl Setup'!D154</f>
        <v>40</v>
      </c>
      <c r="D98" s="3" t="str">
        <f>'Exptl Setup'!E154</f>
        <v>+</v>
      </c>
      <c r="E98" s="112">
        <f>'Exptl Setup'!K154</f>
        <v>0</v>
      </c>
      <c r="F98" s="63">
        <f>'Exptl Setup'!F154</f>
        <v>32.000999999999998</v>
      </c>
      <c r="G98" s="64">
        <f>'Exptl Setup'!$C$5</f>
        <v>1.2793390913194711</v>
      </c>
      <c r="H98" s="7">
        <f t="shared" si="68"/>
        <v>25.013696694748184</v>
      </c>
      <c r="I98" s="8">
        <f t="shared" si="72"/>
        <v>9.4391308282068618</v>
      </c>
      <c r="J98" s="8">
        <f t="shared" si="69"/>
        <v>6.9873033052518139</v>
      </c>
      <c r="K98" s="8">
        <f>'Exptl Setup'!H154+'Exptl Setup'!I154+'Exptl Setup'!J154+5</f>
        <v>23.003024686832859</v>
      </c>
      <c r="L98" s="8">
        <f t="shared" si="70"/>
        <v>29.990327992084673</v>
      </c>
      <c r="M98" s="44">
        <v>300</v>
      </c>
      <c r="N98" s="65">
        <f t="shared" si="71"/>
        <v>260.57054117970847</v>
      </c>
      <c r="O98" s="66">
        <v>60</v>
      </c>
      <c r="P98" s="3">
        <v>38.158000000000001</v>
      </c>
      <c r="Q98" s="7">
        <f t="shared" si="49"/>
        <v>10.666093141585199</v>
      </c>
      <c r="R98" s="67">
        <f t="shared" si="50"/>
        <v>388.14830902609702</v>
      </c>
      <c r="S98" s="30">
        <v>120</v>
      </c>
      <c r="T98" s="3">
        <v>48.643999999999998</v>
      </c>
      <c r="U98" s="7">
        <f t="shared" si="51"/>
        <v>13.597186298529021</v>
      </c>
      <c r="V98" s="67">
        <f t="shared" si="52"/>
        <v>494.81331160609744</v>
      </c>
      <c r="W98" s="30">
        <v>180</v>
      </c>
      <c r="X98" s="3">
        <v>56.08</v>
      </c>
      <c r="Y98" s="7">
        <f t="shared" si="53"/>
        <v>15.675729948637191</v>
      </c>
      <c r="Z98" s="67">
        <f t="shared" si="54"/>
        <v>570.45330389914375</v>
      </c>
      <c r="AA98" s="69">
        <v>240</v>
      </c>
      <c r="AB98" s="114">
        <v>68.326999999999998</v>
      </c>
      <c r="AC98" s="7">
        <f t="shared" si="55"/>
        <v>19.099065624117927</v>
      </c>
      <c r="AD98" s="67">
        <f t="shared" si="56"/>
        <v>695.03143536941491</v>
      </c>
      <c r="AE98" s="70">
        <f t="shared" si="57"/>
        <v>388.14830902609702</v>
      </c>
      <c r="AF98" s="70">
        <f t="shared" si="58"/>
        <v>494.81331160609744</v>
      </c>
      <c r="AG98" s="70">
        <f t="shared" si="59"/>
        <v>570.45330389914375</v>
      </c>
      <c r="AH98" s="70">
        <f t="shared" si="60"/>
        <v>695.03143536941491</v>
      </c>
      <c r="AI98" s="71">
        <f t="shared" si="61"/>
        <v>0.99200621826040392</v>
      </c>
      <c r="AJ98" s="72">
        <f t="shared" si="62"/>
        <v>1.6604822855383334</v>
      </c>
      <c r="AK98" s="73">
        <f t="shared" si="63"/>
        <v>99.62893713230001</v>
      </c>
    </row>
    <row r="99" spans="1:37">
      <c r="A99" s="3">
        <f>'Exptl Setup'!A158</f>
        <v>151</v>
      </c>
      <c r="B99" s="3" t="str">
        <f>'Exptl Setup'!C158</f>
        <v>a</v>
      </c>
      <c r="C99" s="3">
        <f>'Exptl Setup'!D158</f>
        <v>40</v>
      </c>
      <c r="D99" s="3" t="str">
        <f>'Exptl Setup'!E158</f>
        <v>+</v>
      </c>
      <c r="E99" s="112">
        <f>'Exptl Setup'!K158</f>
        <v>5.9990579300982079</v>
      </c>
      <c r="F99" s="63">
        <f>'Exptl Setup'!F158</f>
        <v>32.002000000000002</v>
      </c>
      <c r="G99" s="64">
        <f>'Exptl Setup'!$C$5</f>
        <v>1.2793390913194711</v>
      </c>
      <c r="H99" s="7">
        <f t="shared" si="68"/>
        <v>25.014478348343221</v>
      </c>
      <c r="I99" s="8">
        <f t="shared" si="72"/>
        <v>9.439425791827631</v>
      </c>
      <c r="J99" s="8">
        <f t="shared" si="69"/>
        <v>6.9875216516567811</v>
      </c>
      <c r="K99" s="8">
        <f>'Exptl Setup'!H158+'Exptl Setup'!I158+'Exptl Setup'!J158+5</f>
        <v>23.003024686832859</v>
      </c>
      <c r="L99" s="8">
        <f t="shared" si="70"/>
        <v>29.99054633848964</v>
      </c>
      <c r="M99" s="44">
        <v>300</v>
      </c>
      <c r="N99" s="65">
        <f t="shared" si="71"/>
        <v>260.57002786968275</v>
      </c>
      <c r="O99" s="66">
        <v>60</v>
      </c>
      <c r="P99" s="3">
        <v>58.752000000000002</v>
      </c>
      <c r="Q99" s="7">
        <f t="shared" si="49"/>
        <v>16.422597170998294</v>
      </c>
      <c r="R99" s="67">
        <f t="shared" si="50"/>
        <v>597.61377005356246</v>
      </c>
      <c r="S99" s="30">
        <v>120</v>
      </c>
      <c r="T99" s="3">
        <v>129.029</v>
      </c>
      <c r="U99" s="7">
        <f t="shared" si="51"/>
        <v>36.066709054614968</v>
      </c>
      <c r="V99" s="67">
        <f t="shared" si="52"/>
        <v>1312.4575697208791</v>
      </c>
      <c r="W99" s="30">
        <v>180</v>
      </c>
      <c r="X99" s="3">
        <v>185.74799999999999</v>
      </c>
      <c r="Y99" s="7">
        <f t="shared" si="53"/>
        <v>51.921033825547916</v>
      </c>
      <c r="Z99" s="67">
        <f t="shared" si="54"/>
        <v>1889.3920642686053</v>
      </c>
      <c r="AA99" s="69">
        <v>240</v>
      </c>
      <c r="AB99" s="114">
        <v>245.41399999999999</v>
      </c>
      <c r="AC99" s="7">
        <f t="shared" si="55"/>
        <v>68.599115981130424</v>
      </c>
      <c r="AD99" s="67">
        <f t="shared" si="56"/>
        <v>2496.3028622672409</v>
      </c>
      <c r="AE99" s="70">
        <f t="shared" si="57"/>
        <v>597.61377005356246</v>
      </c>
      <c r="AF99" s="70">
        <f t="shared" si="58"/>
        <v>1312.4575697208791</v>
      </c>
      <c r="AG99" s="70">
        <f t="shared" si="59"/>
        <v>1889.3920642686053</v>
      </c>
      <c r="AH99" s="70">
        <f t="shared" si="60"/>
        <v>2496.3028622672409</v>
      </c>
      <c r="AI99" s="71">
        <f t="shared" si="61"/>
        <v>0.9978083202103879</v>
      </c>
      <c r="AJ99" s="72">
        <f t="shared" si="62"/>
        <v>10.455002951981271</v>
      </c>
      <c r="AK99" s="73">
        <f t="shared" si="63"/>
        <v>627.30017711887626</v>
      </c>
    </row>
    <row r="100" spans="1:37">
      <c r="A100" s="3">
        <f>'Exptl Setup'!A159</f>
        <v>152</v>
      </c>
      <c r="B100" s="3" t="str">
        <f>'Exptl Setup'!C159</f>
        <v>b</v>
      </c>
      <c r="C100" s="3">
        <f>'Exptl Setup'!D159</f>
        <v>40</v>
      </c>
      <c r="D100" s="3" t="str">
        <f>'Exptl Setup'!E159</f>
        <v>+</v>
      </c>
      <c r="E100" s="112">
        <f>'Exptl Setup'!K159</f>
        <v>5.9999953707848501</v>
      </c>
      <c r="F100" s="63">
        <f>'Exptl Setup'!F159</f>
        <v>31.997</v>
      </c>
      <c r="G100" s="64">
        <f>'Exptl Setup'!$C$5</f>
        <v>1.2793390913194711</v>
      </c>
      <c r="H100" s="7">
        <f t="shared" si="68"/>
        <v>25.010570080368041</v>
      </c>
      <c r="I100" s="8">
        <f t="shared" si="72"/>
        <v>9.4379509737237886</v>
      </c>
      <c r="J100" s="8">
        <f t="shared" si="69"/>
        <v>6.9864299196319593</v>
      </c>
      <c r="K100" s="8">
        <f>'Exptl Setup'!H159+'Exptl Setup'!I159+'Exptl Setup'!J159+5</f>
        <v>23.003024686832859</v>
      </c>
      <c r="L100" s="8">
        <f t="shared" si="70"/>
        <v>29.989454606464818</v>
      </c>
      <c r="M100" s="44">
        <v>300</v>
      </c>
      <c r="N100" s="65">
        <f t="shared" si="71"/>
        <v>260.57259441981137</v>
      </c>
      <c r="O100" s="66">
        <v>60</v>
      </c>
      <c r="P100" s="3">
        <v>59.125999999999998</v>
      </c>
      <c r="Q100" s="7">
        <f t="shared" si="49"/>
        <v>16.527250121280847</v>
      </c>
      <c r="R100" s="67">
        <f t="shared" si="50"/>
        <v>601.51604298474513</v>
      </c>
      <c r="S100" s="30">
        <v>120</v>
      </c>
      <c r="T100" s="3">
        <v>137.13900000000001</v>
      </c>
      <c r="U100" s="7">
        <f t="shared" si="51"/>
        <v>38.333906477392929</v>
      </c>
      <c r="V100" s="67">
        <f t="shared" si="52"/>
        <v>1395.1782400109087</v>
      </c>
      <c r="W100" s="30">
        <v>180</v>
      </c>
      <c r="X100" s="3">
        <v>195.303</v>
      </c>
      <c r="Y100" s="7">
        <f t="shared" si="53"/>
        <v>54.592252654272457</v>
      </c>
      <c r="Z100" s="67">
        <f t="shared" si="54"/>
        <v>1986.9074137105451</v>
      </c>
      <c r="AA100" s="69">
        <v>240</v>
      </c>
      <c r="AB100" s="114">
        <v>255.54300000000001</v>
      </c>
      <c r="AC100" s="7">
        <f t="shared" si="55"/>
        <v>71.430894661273754</v>
      </c>
      <c r="AD100" s="67">
        <f t="shared" si="56"/>
        <v>2599.7566920212894</v>
      </c>
      <c r="AE100" s="70">
        <f t="shared" si="57"/>
        <v>601.51604298474513</v>
      </c>
      <c r="AF100" s="70">
        <f t="shared" si="58"/>
        <v>1395.1782400109087</v>
      </c>
      <c r="AG100" s="70">
        <f t="shared" si="59"/>
        <v>1986.9074137105451</v>
      </c>
      <c r="AH100" s="70">
        <f t="shared" si="60"/>
        <v>2599.7566920212894</v>
      </c>
      <c r="AI100" s="71">
        <f t="shared" si="61"/>
        <v>0.99510903958240104</v>
      </c>
      <c r="AJ100" s="72">
        <f t="shared" si="62"/>
        <v>10.977418534682116</v>
      </c>
      <c r="AK100" s="73">
        <f t="shared" si="63"/>
        <v>658.64511208092699</v>
      </c>
    </row>
    <row r="101" spans="1:37">
      <c r="A101" s="3">
        <f>'Exptl Setup'!A160</f>
        <v>153</v>
      </c>
      <c r="B101" s="3" t="str">
        <f>'Exptl Setup'!C160</f>
        <v>c</v>
      </c>
      <c r="C101" s="3">
        <f>'Exptl Setup'!D160</f>
        <v>40</v>
      </c>
      <c r="D101" s="3" t="str">
        <f>'Exptl Setup'!E160</f>
        <v>+</v>
      </c>
      <c r="E101" s="112">
        <f>'Exptl Setup'!K160</f>
        <v>5.9994328712188389</v>
      </c>
      <c r="F101" s="63">
        <f>'Exptl Setup'!F160</f>
        <v>32</v>
      </c>
      <c r="G101" s="64">
        <f>'Exptl Setup'!$C$5</f>
        <v>1.2793390913194711</v>
      </c>
      <c r="H101" s="7">
        <f t="shared" si="68"/>
        <v>25.01291504115315</v>
      </c>
      <c r="I101" s="8">
        <f t="shared" si="72"/>
        <v>9.4388358645860944</v>
      </c>
      <c r="J101" s="8">
        <f t="shared" si="69"/>
        <v>6.9870849588468502</v>
      </c>
      <c r="K101" s="8">
        <f>'Exptl Setup'!H160+'Exptl Setup'!I160+'Exptl Setup'!J160+5</f>
        <v>23.003024686832859</v>
      </c>
      <c r="L101" s="8">
        <f t="shared" si="70"/>
        <v>29.990109645679709</v>
      </c>
      <c r="M101" s="44">
        <v>300</v>
      </c>
      <c r="N101" s="65">
        <f t="shared" si="71"/>
        <v>260.57105448973419</v>
      </c>
      <c r="O101" s="66">
        <v>60</v>
      </c>
      <c r="P101" s="3">
        <v>59.116999999999997</v>
      </c>
      <c r="Q101" s="7">
        <f t="shared" si="49"/>
        <v>16.524667825405363</v>
      </c>
      <c r="R101" s="67">
        <f t="shared" si="50"/>
        <v>601.36567594977055</v>
      </c>
      <c r="S101" s="30">
        <v>120</v>
      </c>
      <c r="T101" s="3">
        <v>139.541</v>
      </c>
      <c r="U101" s="7">
        <f t="shared" si="51"/>
        <v>39.005170645074848</v>
      </c>
      <c r="V101" s="67">
        <f t="shared" si="52"/>
        <v>1419.4760861969812</v>
      </c>
      <c r="W101" s="30">
        <v>180</v>
      </c>
      <c r="X101" s="3">
        <v>205.30699999999999</v>
      </c>
      <c r="Y101" s="7">
        <f t="shared" si="53"/>
        <v>57.38839889085201</v>
      </c>
      <c r="Z101" s="67">
        <f t="shared" si="54"/>
        <v>2088.4784889662792</v>
      </c>
      <c r="AA101" s="69">
        <v>240</v>
      </c>
      <c r="AB101" s="113">
        <v>265.33199999999999</v>
      </c>
      <c r="AC101" s="160">
        <f t="shared" si="55"/>
        <v>74.166875238094889</v>
      </c>
      <c r="AD101" s="161">
        <f>((AC101*$H$18*$H$19)/($H$20*$H$21*$F101))*1000*2.05</f>
        <v>5533.1155663982308</v>
      </c>
      <c r="AE101" s="70">
        <f t="shared" si="57"/>
        <v>601.36567594977055</v>
      </c>
      <c r="AF101" s="70">
        <f t="shared" si="58"/>
        <v>1419.4760861969812</v>
      </c>
      <c r="AG101" s="70">
        <f t="shared" si="59"/>
        <v>2088.4784889662792</v>
      </c>
      <c r="AH101" s="70">
        <f t="shared" si="60"/>
        <v>5533.1155663982308</v>
      </c>
      <c r="AI101" s="71">
        <f t="shared" si="61"/>
        <v>0.84745289769479537</v>
      </c>
      <c r="AJ101" s="72">
        <f t="shared" si="62"/>
        <v>25.773753456857801</v>
      </c>
      <c r="AK101" s="73">
        <f t="shared" si="63"/>
        <v>1546.4252074114681</v>
      </c>
    </row>
    <row r="102" spans="1:37">
      <c r="A102" s="3">
        <f>'Exptl Setup'!A164</f>
        <v>157</v>
      </c>
      <c r="B102" s="3" t="str">
        <f>'Exptl Setup'!C164</f>
        <v>a</v>
      </c>
      <c r="C102" s="3">
        <f>'Exptl Setup'!D164</f>
        <v>40</v>
      </c>
      <c r="D102" s="3" t="str">
        <f>'Exptl Setup'!E164</f>
        <v>+</v>
      </c>
      <c r="E102" s="112">
        <f>'Exptl Setup'!K164</f>
        <v>15.995488502489355</v>
      </c>
      <c r="F102" s="63">
        <f>'Exptl Setup'!F164</f>
        <v>32.006</v>
      </c>
      <c r="G102" s="64">
        <f>'Exptl Setup'!$C$5</f>
        <v>1.2793390913194711</v>
      </c>
      <c r="H102" s="7">
        <f t="shared" si="68"/>
        <v>25.017604962723365</v>
      </c>
      <c r="I102" s="8">
        <f t="shared" si="72"/>
        <v>9.4406056463107042</v>
      </c>
      <c r="J102" s="8">
        <f t="shared" si="69"/>
        <v>6.9883950372766357</v>
      </c>
      <c r="K102" s="8">
        <f>'Exptl Setup'!H164+'Exptl Setup'!I164+'Exptl Setup'!J164+5</f>
        <v>23.003024686832862</v>
      </c>
      <c r="L102" s="8">
        <f t="shared" si="70"/>
        <v>29.991419724109498</v>
      </c>
      <c r="M102" s="44">
        <v>300</v>
      </c>
      <c r="N102" s="65">
        <f t="shared" si="71"/>
        <v>260.56797462957979</v>
      </c>
      <c r="O102" s="66">
        <v>60</v>
      </c>
      <c r="P102" s="3">
        <v>56.816000000000003</v>
      </c>
      <c r="Q102" s="7">
        <f t="shared" si="49"/>
        <v>15.881353308478651</v>
      </c>
      <c r="R102" s="67">
        <f t="shared" si="50"/>
        <v>577.84582934084631</v>
      </c>
      <c r="S102" s="30">
        <v>120</v>
      </c>
      <c r="T102" s="3">
        <v>188.95400000000001</v>
      </c>
      <c r="U102" s="7">
        <f t="shared" si="51"/>
        <v>52.816904270808841</v>
      </c>
      <c r="V102" s="67">
        <f t="shared" si="52"/>
        <v>1921.7523380257371</v>
      </c>
      <c r="W102" s="30">
        <v>180</v>
      </c>
      <c r="X102" s="3">
        <v>306.90699999999998</v>
      </c>
      <c r="Y102" s="7">
        <f t="shared" si="53"/>
        <v>85.787427834505365</v>
      </c>
      <c r="Z102" s="67">
        <f t="shared" si="54"/>
        <v>3121.3906284411273</v>
      </c>
      <c r="AA102" s="69">
        <v>240</v>
      </c>
      <c r="AB102" s="113">
        <v>302.65800000000002</v>
      </c>
      <c r="AC102" s="160">
        <f t="shared" si="55"/>
        <v>84.599736511502613</v>
      </c>
      <c r="AD102" s="161">
        <f t="shared" ref="AD102:AD103" si="73">((AC102*$H$18*$H$19)/($H$20*$H$21*$F102))*1000*2.05</f>
        <v>6310.2613556764973</v>
      </c>
      <c r="AE102" s="70">
        <f t="shared" si="57"/>
        <v>577.84582934084631</v>
      </c>
      <c r="AF102" s="70">
        <f t="shared" si="58"/>
        <v>1921.7523380257371</v>
      </c>
      <c r="AG102" s="70">
        <f t="shared" si="59"/>
        <v>3121.3906284411273</v>
      </c>
      <c r="AH102" s="70">
        <f t="shared" si="60"/>
        <v>6310.2613556764973</v>
      </c>
      <c r="AI102" s="71">
        <f t="shared" si="61"/>
        <v>0.94008252363323297</v>
      </c>
      <c r="AJ102" s="72">
        <f t="shared" si="62"/>
        <v>30.661474782370576</v>
      </c>
      <c r="AK102" s="73">
        <f t="shared" si="63"/>
        <v>1839.6884869422345</v>
      </c>
    </row>
    <row r="103" spans="1:37">
      <c r="A103" s="3">
        <f>'Exptl Setup'!A165</f>
        <v>158</v>
      </c>
      <c r="B103" s="3" t="str">
        <f>'Exptl Setup'!C165</f>
        <v>b</v>
      </c>
      <c r="C103" s="3">
        <f>'Exptl Setup'!D165</f>
        <v>40</v>
      </c>
      <c r="D103" s="3" t="str">
        <f>'Exptl Setup'!E165</f>
        <v>+</v>
      </c>
      <c r="E103" s="112">
        <f>'Exptl Setup'!K165</f>
        <v>15.999987655426267</v>
      </c>
      <c r="F103" s="63">
        <f>'Exptl Setup'!F165</f>
        <v>31.997</v>
      </c>
      <c r="G103" s="64">
        <f>'Exptl Setup'!$C$5</f>
        <v>1.2793390913194711</v>
      </c>
      <c r="H103" s="7">
        <f t="shared" si="68"/>
        <v>25.010570080368041</v>
      </c>
      <c r="I103" s="8">
        <f t="shared" si="72"/>
        <v>9.4379509737237886</v>
      </c>
      <c r="J103" s="8">
        <f t="shared" si="69"/>
        <v>6.9864299196319593</v>
      </c>
      <c r="K103" s="8">
        <f>'Exptl Setup'!H165+'Exptl Setup'!I165+'Exptl Setup'!J165+5</f>
        <v>23.003024686832862</v>
      </c>
      <c r="L103" s="8">
        <f t="shared" si="70"/>
        <v>29.989454606464822</v>
      </c>
      <c r="M103" s="44">
        <v>300</v>
      </c>
      <c r="N103" s="65">
        <f t="shared" si="71"/>
        <v>260.57259441981137</v>
      </c>
      <c r="O103" s="66">
        <v>60</v>
      </c>
      <c r="P103" s="3">
        <v>30.446999999999999</v>
      </c>
      <c r="Q103" s="7">
        <f t="shared" si="49"/>
        <v>8.5107259825227146</v>
      </c>
      <c r="R103" s="67">
        <f t="shared" si="50"/>
        <v>309.75136083544538</v>
      </c>
      <c r="S103" s="30">
        <v>120</v>
      </c>
      <c r="T103" s="3">
        <v>164.833</v>
      </c>
      <c r="U103" s="7">
        <f t="shared" si="51"/>
        <v>46.07509757536593</v>
      </c>
      <c r="V103" s="67">
        <f t="shared" si="52"/>
        <v>1676.9220632768076</v>
      </c>
      <c r="W103" s="30">
        <v>180</v>
      </c>
      <c r="X103" s="3">
        <v>357.31599999999997</v>
      </c>
      <c r="Y103" s="7">
        <f t="shared" si="53"/>
        <v>99.879087107796693</v>
      </c>
      <c r="Z103" s="67">
        <f t="shared" si="54"/>
        <v>3635.1403175445193</v>
      </c>
      <c r="AA103" s="69">
        <v>240</v>
      </c>
      <c r="AB103" s="113">
        <v>294.36900000000003</v>
      </c>
      <c r="AC103" s="160">
        <f t="shared" si="55"/>
        <v>82.283768409013334</v>
      </c>
      <c r="AD103" s="161">
        <f t="shared" si="73"/>
        <v>6139.2405357646685</v>
      </c>
      <c r="AE103" s="70">
        <f t="shared" si="57"/>
        <v>309.75136083544538</v>
      </c>
      <c r="AF103" s="70">
        <f t="shared" si="58"/>
        <v>1676.9220632768076</v>
      </c>
      <c r="AG103" s="70">
        <f t="shared" si="59"/>
        <v>3635.1403175445193</v>
      </c>
      <c r="AH103" s="70">
        <f t="shared" si="60"/>
        <v>6139.2405357646685</v>
      </c>
      <c r="AI103" s="71">
        <f t="shared" si="61"/>
        <v>0.98319180043164023</v>
      </c>
      <c r="AJ103" s="72">
        <f t="shared" si="62"/>
        <v>32.411142965092303</v>
      </c>
      <c r="AK103" s="73">
        <f t="shared" si="63"/>
        <v>1944.6685779055381</v>
      </c>
    </row>
    <row r="104" spans="1:37">
      <c r="A104" s="3">
        <f>'Exptl Setup'!A166</f>
        <v>159</v>
      </c>
      <c r="B104" s="3" t="str">
        <f>'Exptl Setup'!C166</f>
        <v>c</v>
      </c>
      <c r="C104" s="3">
        <f>'Exptl Setup'!D166</f>
        <v>40</v>
      </c>
      <c r="D104" s="3" t="str">
        <f>'Exptl Setup'!E166</f>
        <v>+</v>
      </c>
      <c r="E104" s="112">
        <f>'Exptl Setup'!K166</f>
        <v>16.000987810929029</v>
      </c>
      <c r="F104" s="63">
        <f>'Exptl Setup'!F166</f>
        <v>31.995000000000001</v>
      </c>
      <c r="G104" s="64">
        <f>'Exptl Setup'!$C$5</f>
        <v>1.2793390913194711</v>
      </c>
      <c r="H104" s="7">
        <f t="shared" si="68"/>
        <v>25.009006773177969</v>
      </c>
      <c r="I104" s="8">
        <f t="shared" si="72"/>
        <v>9.4373610464822519</v>
      </c>
      <c r="J104" s="8">
        <f t="shared" si="69"/>
        <v>6.9859932268220319</v>
      </c>
      <c r="K104" s="8">
        <f>'Exptl Setup'!H166+'Exptl Setup'!I166+'Exptl Setup'!J166+5</f>
        <v>23.003024686832862</v>
      </c>
      <c r="L104" s="8">
        <f t="shared" si="70"/>
        <v>29.989017913654894</v>
      </c>
      <c r="M104" s="44">
        <v>300</v>
      </c>
      <c r="N104" s="65">
        <f t="shared" si="71"/>
        <v>260.57362103986287</v>
      </c>
      <c r="O104" s="66">
        <v>60</v>
      </c>
      <c r="P104" s="3">
        <v>26.85</v>
      </c>
      <c r="Q104" s="7">
        <f t="shared" si="49"/>
        <v>7.5052913677007123</v>
      </c>
      <c r="R104" s="67">
        <f t="shared" si="50"/>
        <v>273.1752309357642</v>
      </c>
      <c r="S104" s="30">
        <v>120</v>
      </c>
      <c r="T104" s="3">
        <v>156.08199999999999</v>
      </c>
      <c r="U104" s="7">
        <f t="shared" si="51"/>
        <v>43.629083324151303</v>
      </c>
      <c r="V104" s="67">
        <f t="shared" si="52"/>
        <v>1587.997631095566</v>
      </c>
      <c r="W104" s="30">
        <v>180</v>
      </c>
      <c r="X104" s="3">
        <v>317.44799999999998</v>
      </c>
      <c r="Y104" s="7">
        <f t="shared" si="53"/>
        <v>88.735185627331674</v>
      </c>
      <c r="Z104" s="67">
        <f t="shared" si="54"/>
        <v>3229.7553337093645</v>
      </c>
      <c r="AA104" s="69">
        <v>240</v>
      </c>
      <c r="AB104" s="114">
        <v>7.6559999999999997</v>
      </c>
      <c r="AC104" s="7">
        <f t="shared" si="55"/>
        <v>2.1400562648460579</v>
      </c>
      <c r="AD104" s="67">
        <f t="shared" si="56"/>
        <v>77.893093781907282</v>
      </c>
      <c r="AE104" s="70">
        <f t="shared" si="57"/>
        <v>273.1752309357642</v>
      </c>
      <c r="AF104" s="70">
        <f t="shared" si="58"/>
        <v>1587.997631095566</v>
      </c>
      <c r="AG104" s="70">
        <f t="shared" si="59"/>
        <v>3229.7553337093645</v>
      </c>
      <c r="AH104" s="70"/>
      <c r="AI104" s="71">
        <f t="shared" si="61"/>
        <v>0.99594064960317019</v>
      </c>
      <c r="AJ104" s="72">
        <f t="shared" si="62"/>
        <v>24.638167523113339</v>
      </c>
      <c r="AK104" s="73">
        <f t="shared" si="63"/>
        <v>1478.2900513868003</v>
      </c>
    </row>
    <row r="105" spans="1:37">
      <c r="A105" s="3">
        <f>'Exptl Setup'!A170</f>
        <v>163</v>
      </c>
      <c r="B105" s="3" t="str">
        <f>'Exptl Setup'!C170</f>
        <v>a</v>
      </c>
      <c r="C105" s="3">
        <f>'Exptl Setup'!D170</f>
        <v>40</v>
      </c>
      <c r="D105" s="3" t="str">
        <f>'Exptl Setup'!E170</f>
        <v>+</v>
      </c>
      <c r="E105" s="112">
        <f>'Exptl Setup'!K170</f>
        <v>19.991862113818897</v>
      </c>
      <c r="F105" s="63">
        <f>'Exptl Setup'!F170</f>
        <v>32.01</v>
      </c>
      <c r="G105" s="64">
        <f>'Exptl Setup'!$C$5</f>
        <v>1.2793390913194711</v>
      </c>
      <c r="H105" s="7">
        <f t="shared" si="68"/>
        <v>25.020731577103508</v>
      </c>
      <c r="I105" s="8">
        <f t="shared" si="72"/>
        <v>9.4417855007937774</v>
      </c>
      <c r="J105" s="8">
        <f t="shared" si="69"/>
        <v>6.9892684228964903</v>
      </c>
      <c r="K105" s="8">
        <f>'Exptl Setup'!H170+'Exptl Setup'!I170+'Exptl Setup'!J170+5</f>
        <v>23.003024686832859</v>
      </c>
      <c r="L105" s="8">
        <f t="shared" si="70"/>
        <v>29.992293109729349</v>
      </c>
      <c r="M105" s="44">
        <v>300</v>
      </c>
      <c r="N105" s="65">
        <f t="shared" si="71"/>
        <v>260.5659213894769</v>
      </c>
      <c r="O105" s="66">
        <v>60</v>
      </c>
      <c r="P105" s="3">
        <v>0.16600000000000001</v>
      </c>
      <c r="Q105" s="7">
        <f t="shared" si="49"/>
        <v>4.640049440538109E-2</v>
      </c>
      <c r="R105" s="67">
        <f t="shared" si="50"/>
        <v>1.6880791678312574</v>
      </c>
      <c r="S105" s="30">
        <v>120</v>
      </c>
      <c r="T105" s="3">
        <v>0.91200000000000003</v>
      </c>
      <c r="U105" s="7">
        <f t="shared" si="51"/>
        <v>0.2549231981789612</v>
      </c>
      <c r="V105" s="67">
        <f t="shared" si="52"/>
        <v>9.274266271458476</v>
      </c>
      <c r="W105" s="30">
        <v>180</v>
      </c>
      <c r="X105" s="3">
        <v>1.0609999999999999</v>
      </c>
      <c r="Y105" s="7">
        <f t="shared" si="53"/>
        <v>0.2965718347235502</v>
      </c>
      <c r="Z105" s="67">
        <f t="shared" si="54"/>
        <v>10.789469861861228</v>
      </c>
      <c r="AA105" s="69">
        <v>240</v>
      </c>
      <c r="AB105" s="114">
        <v>3.3149999999999999</v>
      </c>
      <c r="AC105" s="7">
        <f t="shared" si="55"/>
        <v>0.92661228285444763</v>
      </c>
      <c r="AD105" s="67">
        <f t="shared" si="56"/>
        <v>33.710737598557934</v>
      </c>
      <c r="AE105" s="70">
        <f t="shared" si="57"/>
        <v>1.6880791678312574</v>
      </c>
      <c r="AF105" s="70">
        <f t="shared" si="58"/>
        <v>9.274266271458476</v>
      </c>
      <c r="AG105" s="70">
        <f t="shared" si="59"/>
        <v>10.789469861861228</v>
      </c>
      <c r="AH105" s="70">
        <f t="shared" si="60"/>
        <v>33.710737598557934</v>
      </c>
      <c r="AI105" s="71">
        <f t="shared" si="61"/>
        <v>0.83141857917260875</v>
      </c>
      <c r="AJ105" s="72">
        <f t="shared" si="62"/>
        <v>0.1626386314709713</v>
      </c>
      <c r="AK105" s="73">
        <f t="shared" si="63"/>
        <v>9.7583178882582775</v>
      </c>
    </row>
    <row r="106" spans="1:37">
      <c r="A106" s="3">
        <f>'Exptl Setup'!A171</f>
        <v>164</v>
      </c>
      <c r="B106" s="3" t="str">
        <f>'Exptl Setup'!C171</f>
        <v>b</v>
      </c>
      <c r="C106" s="3">
        <f>'Exptl Setup'!D171</f>
        <v>40</v>
      </c>
      <c r="D106" s="3" t="str">
        <f>'Exptl Setup'!E171</f>
        <v>+</v>
      </c>
      <c r="E106" s="112">
        <f>'Exptl Setup'!K171</f>
        <v>19.994360628111693</v>
      </c>
      <c r="F106" s="63">
        <f>'Exptl Setup'!F171</f>
        <v>32.006</v>
      </c>
      <c r="G106" s="64">
        <f>'Exptl Setup'!$C$5</f>
        <v>1.2793390913194711</v>
      </c>
      <c r="H106" s="7">
        <f t="shared" si="68"/>
        <v>25.017604962723365</v>
      </c>
      <c r="I106" s="8">
        <f t="shared" si="72"/>
        <v>9.4406056463107042</v>
      </c>
      <c r="J106" s="8">
        <f t="shared" si="69"/>
        <v>6.9883950372766357</v>
      </c>
      <c r="K106" s="8">
        <f>'Exptl Setup'!H171+'Exptl Setup'!I171+'Exptl Setup'!J171+5</f>
        <v>23.003024686832859</v>
      </c>
      <c r="L106" s="8">
        <f t="shared" si="70"/>
        <v>29.991419724109495</v>
      </c>
      <c r="M106" s="44">
        <v>300</v>
      </c>
      <c r="N106" s="65">
        <f t="shared" si="71"/>
        <v>260.56797462957979</v>
      </c>
      <c r="O106" s="66">
        <v>60</v>
      </c>
      <c r="P106" s="3">
        <v>0.51700000000000002</v>
      </c>
      <c r="Q106" s="7">
        <f t="shared" si="49"/>
        <v>0.1445131593298272</v>
      </c>
      <c r="R106" s="67">
        <f t="shared" si="50"/>
        <v>5.258136682786847</v>
      </c>
      <c r="S106" s="30">
        <v>120</v>
      </c>
      <c r="T106" s="3">
        <v>1.1200000000000001</v>
      </c>
      <c r="U106" s="7">
        <f t="shared" si="51"/>
        <v>0.31306525812264313</v>
      </c>
      <c r="V106" s="67">
        <f t="shared" si="52"/>
        <v>11.390934399847717</v>
      </c>
      <c r="W106" s="30">
        <v>180</v>
      </c>
      <c r="X106" s="3">
        <v>2.0339999999999998</v>
      </c>
      <c r="Y106" s="7">
        <f t="shared" si="53"/>
        <v>0.56854887055487136</v>
      </c>
      <c r="Z106" s="67">
        <f t="shared" si="54"/>
        <v>20.686750508294864</v>
      </c>
      <c r="AA106" s="69">
        <v>240</v>
      </c>
      <c r="AB106" s="114">
        <v>3.6640000000000001</v>
      </c>
      <c r="AC106" s="7">
        <f t="shared" si="55"/>
        <v>1.0241706301440752</v>
      </c>
      <c r="AD106" s="67">
        <f t="shared" si="56"/>
        <v>37.264628250930379</v>
      </c>
      <c r="AE106" s="70">
        <f t="shared" si="57"/>
        <v>5.258136682786847</v>
      </c>
      <c r="AF106" s="70">
        <f t="shared" si="58"/>
        <v>11.390934399847717</v>
      </c>
      <c r="AG106" s="70">
        <f t="shared" si="59"/>
        <v>20.686750508294864</v>
      </c>
      <c r="AH106" s="70">
        <f t="shared" si="60"/>
        <v>37.264628250930379</v>
      </c>
      <c r="AI106" s="71">
        <f t="shared" si="61"/>
        <v>0.95173538378978251</v>
      </c>
      <c r="AJ106" s="72">
        <f t="shared" si="62"/>
        <v>0.17552548468812956</v>
      </c>
      <c r="AK106" s="73">
        <f t="shared" si="63"/>
        <v>10.531529081287774</v>
      </c>
    </row>
    <row r="107" spans="1:37">
      <c r="A107" s="3">
        <f>'Exptl Setup'!A172</f>
        <v>165</v>
      </c>
      <c r="B107" s="3" t="str">
        <f>'Exptl Setup'!C172</f>
        <v>c</v>
      </c>
      <c r="C107" s="3">
        <f>'Exptl Setup'!D172</f>
        <v>40</v>
      </c>
      <c r="D107" s="3" t="str">
        <f>'Exptl Setup'!E172</f>
        <v>+</v>
      </c>
      <c r="E107" s="112">
        <f>'Exptl Setup'!K172</f>
        <v>19.998109570729465</v>
      </c>
      <c r="F107" s="63">
        <f>'Exptl Setup'!F172</f>
        <v>32</v>
      </c>
      <c r="G107" s="64">
        <f>'Exptl Setup'!$C$5</f>
        <v>1.2793390913194711</v>
      </c>
      <c r="H107" s="7">
        <f t="shared" si="68"/>
        <v>25.01291504115315</v>
      </c>
      <c r="I107" s="8">
        <f t="shared" si="72"/>
        <v>9.4388358645860944</v>
      </c>
      <c r="J107" s="8">
        <f t="shared" si="69"/>
        <v>6.9870849588468502</v>
      </c>
      <c r="K107" s="8">
        <f>'Exptl Setup'!H172+'Exptl Setup'!I172+'Exptl Setup'!J172+5</f>
        <v>23.003024686832859</v>
      </c>
      <c r="L107" s="8">
        <f t="shared" si="70"/>
        <v>29.990109645679709</v>
      </c>
      <c r="M107" s="44">
        <v>300</v>
      </c>
      <c r="N107" s="65">
        <f t="shared" si="71"/>
        <v>260.57105448973419</v>
      </c>
      <c r="O107" s="66">
        <v>60</v>
      </c>
      <c r="P107" s="3">
        <v>0.51300000000000001</v>
      </c>
      <c r="Q107" s="7">
        <f t="shared" si="49"/>
        <v>0.14339622434211735</v>
      </c>
      <c r="R107" s="67">
        <f t="shared" si="50"/>
        <v>5.2184750877451886</v>
      </c>
      <c r="S107" s="30">
        <v>120</v>
      </c>
      <c r="T107" s="3">
        <v>0.90700000000000003</v>
      </c>
      <c r="U107" s="7">
        <f t="shared" si="51"/>
        <v>0.25352899703372406</v>
      </c>
      <c r="V107" s="67">
        <f t="shared" si="52"/>
        <v>9.2264267145904206</v>
      </c>
      <c r="W107" s="30">
        <v>180</v>
      </c>
      <c r="X107" s="3">
        <v>1.337</v>
      </c>
      <c r="Y107" s="7">
        <f t="shared" si="53"/>
        <v>0.37372466266161969</v>
      </c>
      <c r="Z107" s="67">
        <f t="shared" si="54"/>
        <v>13.600587119523034</v>
      </c>
      <c r="AA107" s="69">
        <v>240</v>
      </c>
      <c r="AB107" s="114">
        <v>1.8919999999999999</v>
      </c>
      <c r="AC107" s="7">
        <f t="shared" si="55"/>
        <v>0.52886092876274071</v>
      </c>
      <c r="AD107" s="67">
        <f t="shared" si="56"/>
        <v>19.246305781703498</v>
      </c>
      <c r="AE107" s="70">
        <f t="shared" si="57"/>
        <v>5.2184750877451886</v>
      </c>
      <c r="AF107" s="70">
        <f t="shared" si="58"/>
        <v>9.2264267145904206</v>
      </c>
      <c r="AG107" s="70">
        <f t="shared" si="59"/>
        <v>13.600587119523034</v>
      </c>
      <c r="AH107" s="70">
        <f t="shared" si="60"/>
        <v>19.246305781703498</v>
      </c>
      <c r="AI107" s="71">
        <f t="shared" si="61"/>
        <v>0.99344958791408344</v>
      </c>
      <c r="AJ107" s="72">
        <f t="shared" si="62"/>
        <v>7.7429420811345892E-2</v>
      </c>
      <c r="AK107" s="73">
        <f t="shared" si="63"/>
        <v>4.6457652486807532</v>
      </c>
    </row>
    <row r="108" spans="1:37">
      <c r="A108" s="3">
        <f>'Exptl Setup'!A176</f>
        <v>169</v>
      </c>
      <c r="B108" s="3" t="str">
        <f>'Exptl Setup'!C176</f>
        <v>a</v>
      </c>
      <c r="C108" s="3">
        <f>'Exptl Setup'!D176</f>
        <v>40</v>
      </c>
      <c r="D108" s="3" t="str">
        <f>'Exptl Setup'!E176</f>
        <v>-</v>
      </c>
      <c r="E108" s="112">
        <f>'Exptl Setup'!K176</f>
        <v>0</v>
      </c>
      <c r="F108" s="63">
        <f>'Exptl Setup'!F176</f>
        <v>32.006</v>
      </c>
      <c r="G108" s="64">
        <f>'Exptl Setup'!$C$5</f>
        <v>1.2793390913194711</v>
      </c>
      <c r="H108" s="7">
        <f t="shared" si="68"/>
        <v>25.017604962723365</v>
      </c>
      <c r="I108" s="8">
        <f t="shared" si="72"/>
        <v>9.4406056463107042</v>
      </c>
      <c r="J108" s="8">
        <f t="shared" si="69"/>
        <v>6.9883950372766357</v>
      </c>
      <c r="K108" s="8">
        <f>'Exptl Setup'!H176+'Exptl Setup'!I176+'Exptl Setup'!J176+5</f>
        <v>23.003024686832859</v>
      </c>
      <c r="L108" s="8">
        <f t="shared" si="70"/>
        <v>29.991419724109495</v>
      </c>
      <c r="M108" s="44">
        <v>300</v>
      </c>
      <c r="N108" s="65">
        <f t="shared" si="71"/>
        <v>260.56797462957979</v>
      </c>
      <c r="O108" s="66">
        <v>60</v>
      </c>
      <c r="P108" s="3">
        <v>34.649000000000001</v>
      </c>
      <c r="Q108" s="7">
        <f t="shared" si="49"/>
        <v>9.6851769006173747</v>
      </c>
      <c r="R108" s="67">
        <f t="shared" si="50"/>
        <v>352.39686251814601</v>
      </c>
      <c r="S108" s="30">
        <v>120</v>
      </c>
      <c r="T108" s="3">
        <v>44.484999999999999</v>
      </c>
      <c r="U108" s="7">
        <f t="shared" si="51"/>
        <v>12.43456072105873</v>
      </c>
      <c r="V108" s="67">
        <f t="shared" si="52"/>
        <v>452.4336756939515</v>
      </c>
      <c r="W108" s="30">
        <v>180</v>
      </c>
      <c r="X108" s="3">
        <v>51.606000000000002</v>
      </c>
      <c r="Y108" s="7">
        <f t="shared" si="53"/>
        <v>14.42504081310457</v>
      </c>
      <c r="Z108" s="67">
        <f t="shared" si="54"/>
        <v>524.85764342726895</v>
      </c>
      <c r="AA108" s="69">
        <v>240</v>
      </c>
      <c r="AB108" s="114">
        <v>61.933</v>
      </c>
      <c r="AC108" s="7">
        <f t="shared" si="55"/>
        <v>17.311670206526475</v>
      </c>
      <c r="AD108" s="67">
        <f t="shared" si="56"/>
        <v>629.88816088015051</v>
      </c>
      <c r="AE108" s="70">
        <f t="shared" si="57"/>
        <v>352.39686251814601</v>
      </c>
      <c r="AF108" s="70">
        <f t="shared" si="58"/>
        <v>452.4336756939515</v>
      </c>
      <c r="AG108" s="70">
        <f t="shared" si="59"/>
        <v>524.85764342726895</v>
      </c>
      <c r="AH108" s="70">
        <f t="shared" si="60"/>
        <v>629.88816088015051</v>
      </c>
      <c r="AI108" s="71">
        <f t="shared" si="61"/>
        <v>0.99543994519807866</v>
      </c>
      <c r="AJ108" s="72">
        <f t="shared" si="62"/>
        <v>1.508163104698885</v>
      </c>
      <c r="AK108" s="73">
        <f t="shared" si="63"/>
        <v>90.489786281933107</v>
      </c>
    </row>
    <row r="109" spans="1:37">
      <c r="A109" s="3">
        <f>'Exptl Setup'!A177</f>
        <v>170</v>
      </c>
      <c r="B109" s="3" t="str">
        <f>'Exptl Setup'!C177</f>
        <v>b</v>
      </c>
      <c r="C109" s="3">
        <f>'Exptl Setup'!D177</f>
        <v>40</v>
      </c>
      <c r="D109" s="3" t="str">
        <f>'Exptl Setup'!E177</f>
        <v>-</v>
      </c>
      <c r="E109" s="112">
        <f>'Exptl Setup'!K177</f>
        <v>0</v>
      </c>
      <c r="F109" s="63">
        <f>'Exptl Setup'!F177</f>
        <v>31.998999999999999</v>
      </c>
      <c r="G109" s="64">
        <f>'Exptl Setup'!$C$5</f>
        <v>1.2793390913194711</v>
      </c>
      <c r="H109" s="7">
        <f t="shared" si="68"/>
        <v>25.012133387558112</v>
      </c>
      <c r="I109" s="8">
        <f t="shared" si="72"/>
        <v>9.4385409009653252</v>
      </c>
      <c r="J109" s="8">
        <f t="shared" si="69"/>
        <v>6.9868666124418866</v>
      </c>
      <c r="K109" s="8">
        <f>'Exptl Setup'!H177+'Exptl Setup'!I177+'Exptl Setup'!J177+5</f>
        <v>23.003024686832859</v>
      </c>
      <c r="L109" s="8">
        <f t="shared" si="70"/>
        <v>29.989891299274746</v>
      </c>
      <c r="M109" s="44">
        <v>300</v>
      </c>
      <c r="N109" s="65">
        <f t="shared" si="71"/>
        <v>260.57156779975992</v>
      </c>
      <c r="O109" s="66">
        <v>60</v>
      </c>
      <c r="P109" s="3">
        <v>29.198</v>
      </c>
      <c r="Q109" s="7">
        <f t="shared" si="49"/>
        <v>8.1615761793881223</v>
      </c>
      <c r="R109" s="67">
        <f t="shared" si="50"/>
        <v>297.02534480290456</v>
      </c>
      <c r="S109" s="30">
        <v>120</v>
      </c>
      <c r="T109" s="3">
        <v>40.238</v>
      </c>
      <c r="U109" s="7">
        <f t="shared" si="51"/>
        <v>11.247534156662075</v>
      </c>
      <c r="V109" s="67">
        <f t="shared" si="52"/>
        <v>409.33303048767971</v>
      </c>
      <c r="W109" s="30">
        <v>180</v>
      </c>
      <c r="X109" s="3">
        <v>49.65</v>
      </c>
      <c r="Y109" s="7">
        <f t="shared" si="53"/>
        <v>13.878425142359761</v>
      </c>
      <c r="Z109" s="67">
        <f t="shared" si="54"/>
        <v>505.07940165299715</v>
      </c>
      <c r="AA109" s="69">
        <v>240</v>
      </c>
      <c r="AB109" s="114">
        <v>58.067</v>
      </c>
      <c r="AC109" s="7">
        <f t="shared" si="55"/>
        <v>16.231188574852048</v>
      </c>
      <c r="AD109" s="67">
        <f t="shared" si="56"/>
        <v>590.70383919002177</v>
      </c>
      <c r="AE109" s="70">
        <f t="shared" si="57"/>
        <v>297.02534480290456</v>
      </c>
      <c r="AF109" s="70">
        <f t="shared" si="58"/>
        <v>409.33303048767971</v>
      </c>
      <c r="AG109" s="70">
        <f t="shared" si="59"/>
        <v>505.07940165299715</v>
      </c>
      <c r="AH109" s="70">
        <f t="shared" si="60"/>
        <v>590.70383919002177</v>
      </c>
      <c r="AI109" s="71">
        <f t="shared" si="61"/>
        <v>0.99623950260178096</v>
      </c>
      <c r="AJ109" s="72">
        <f t="shared" si="62"/>
        <v>1.6279697572111154</v>
      </c>
      <c r="AK109" s="73">
        <f t="shared" si="63"/>
        <v>97.678185432666922</v>
      </c>
    </row>
    <row r="110" spans="1:37">
      <c r="A110" s="3">
        <f>'Exptl Setup'!A178</f>
        <v>171</v>
      </c>
      <c r="B110" s="3" t="str">
        <f>'Exptl Setup'!C178</f>
        <v>c</v>
      </c>
      <c r="C110" s="3">
        <f>'Exptl Setup'!D178</f>
        <v>40</v>
      </c>
      <c r="D110" s="3" t="str">
        <f>'Exptl Setup'!E178</f>
        <v>-</v>
      </c>
      <c r="E110" s="112">
        <f>'Exptl Setup'!K178</f>
        <v>0</v>
      </c>
      <c r="F110" s="63">
        <f>'Exptl Setup'!F178</f>
        <v>31.995999999999999</v>
      </c>
      <c r="G110" s="64">
        <f>'Exptl Setup'!$C$5</f>
        <v>1.2793390913194711</v>
      </c>
      <c r="H110" s="7">
        <f t="shared" si="68"/>
        <v>25.009788426773003</v>
      </c>
      <c r="I110" s="8">
        <f t="shared" si="72"/>
        <v>9.4376560101030211</v>
      </c>
      <c r="J110" s="8">
        <f t="shared" si="69"/>
        <v>6.9862115732269956</v>
      </c>
      <c r="K110" s="8">
        <f>'Exptl Setup'!H178+'Exptl Setup'!I178+'Exptl Setup'!J178+5</f>
        <v>23.003024686832859</v>
      </c>
      <c r="L110" s="8">
        <f t="shared" si="70"/>
        <v>29.989236260059855</v>
      </c>
      <c r="M110" s="44">
        <v>300</v>
      </c>
      <c r="N110" s="65">
        <f t="shared" si="71"/>
        <v>260.57310772983715</v>
      </c>
      <c r="O110" s="66">
        <v>60</v>
      </c>
      <c r="P110" s="3">
        <v>29.577000000000002</v>
      </c>
      <c r="Q110" s="7">
        <f t="shared" si="49"/>
        <v>8.2675495243513097</v>
      </c>
      <c r="R110" s="67">
        <f t="shared" si="50"/>
        <v>300.91025828506656</v>
      </c>
      <c r="S110" s="30">
        <v>120</v>
      </c>
      <c r="T110" s="3">
        <v>40.479999999999997</v>
      </c>
      <c r="U110" s="7">
        <f t="shared" si="51"/>
        <v>11.315224828269971</v>
      </c>
      <c r="V110" s="67">
        <f t="shared" si="52"/>
        <v>411.83511699562132</v>
      </c>
      <c r="W110" s="30">
        <v>180</v>
      </c>
      <c r="X110" s="3">
        <v>45.790999999999997</v>
      </c>
      <c r="Y110" s="7">
        <f t="shared" si="53"/>
        <v>12.799789034370313</v>
      </c>
      <c r="Z110" s="67">
        <f t="shared" si="54"/>
        <v>465.86812851646488</v>
      </c>
      <c r="AA110" s="69">
        <v>240</v>
      </c>
      <c r="AB110" s="114">
        <v>59.639000000000003</v>
      </c>
      <c r="AC110" s="7">
        <f t="shared" si="55"/>
        <v>16.670669306650023</v>
      </c>
      <c r="AD110" s="67">
        <f t="shared" si="56"/>
        <v>606.7548058918444</v>
      </c>
      <c r="AE110" s="70">
        <f t="shared" si="57"/>
        <v>300.91025828506656</v>
      </c>
      <c r="AF110" s="70">
        <f t="shared" si="58"/>
        <v>411.83511699562132</v>
      </c>
      <c r="AG110" s="70">
        <f t="shared" si="59"/>
        <v>465.86812851646488</v>
      </c>
      <c r="AH110" s="70">
        <f t="shared" si="60"/>
        <v>606.7548058918444</v>
      </c>
      <c r="AI110" s="71">
        <f t="shared" si="61"/>
        <v>0.97404653310582734</v>
      </c>
      <c r="AJ110" s="72">
        <f t="shared" si="62"/>
        <v>1.619277757235295</v>
      </c>
      <c r="AK110" s="73">
        <f t="shared" si="63"/>
        <v>97.156665434117699</v>
      </c>
    </row>
    <row r="111" spans="1:37">
      <c r="A111" s="3">
        <f>'Exptl Setup'!A182</f>
        <v>175</v>
      </c>
      <c r="B111" s="3" t="str">
        <f>'Exptl Setup'!C182</f>
        <v>a</v>
      </c>
      <c r="C111" s="3">
        <f>'Exptl Setup'!D182</f>
        <v>40</v>
      </c>
      <c r="D111" s="3" t="str">
        <f>'Exptl Setup'!E182</f>
        <v>-</v>
      </c>
      <c r="E111" s="112">
        <f>'Exptl Setup'!K182</f>
        <v>5.9969965913536027</v>
      </c>
      <c r="F111" s="63">
        <f>'Exptl Setup'!F182</f>
        <v>32.012999999999998</v>
      </c>
      <c r="G111" s="64">
        <f>'Exptl Setup'!$C$5</f>
        <v>1.2793390913194711</v>
      </c>
      <c r="H111" s="7">
        <f t="shared" si="68"/>
        <v>25.023076537888617</v>
      </c>
      <c r="I111" s="8">
        <f t="shared" si="72"/>
        <v>9.4426703916560815</v>
      </c>
      <c r="J111" s="8">
        <f t="shared" si="69"/>
        <v>6.9899234621113813</v>
      </c>
      <c r="K111" s="8">
        <f>'Exptl Setup'!H182+'Exptl Setup'!I182+'Exptl Setup'!J182+5</f>
        <v>23.003024686832859</v>
      </c>
      <c r="L111" s="8">
        <f t="shared" si="70"/>
        <v>29.99294814894424</v>
      </c>
      <c r="M111" s="44">
        <v>300</v>
      </c>
      <c r="N111" s="65">
        <f t="shared" si="71"/>
        <v>260.56438145939967</v>
      </c>
      <c r="O111" s="66">
        <v>60</v>
      </c>
      <c r="P111" s="3">
        <v>6.7320000000000002</v>
      </c>
      <c r="Q111" s="7">
        <f t="shared" si="49"/>
        <v>1.8817281330099325</v>
      </c>
      <c r="R111" s="67">
        <f t="shared" si="50"/>
        <v>68.452037527763991</v>
      </c>
      <c r="S111" s="30">
        <v>120</v>
      </c>
      <c r="T111" s="3">
        <v>12.093999999999999</v>
      </c>
      <c r="U111" s="7">
        <f t="shared" si="51"/>
        <v>3.3805139691952055</v>
      </c>
      <c r="V111" s="67">
        <f t="shared" si="52"/>
        <v>122.97369902863605</v>
      </c>
      <c r="W111" s="30">
        <v>180</v>
      </c>
      <c r="X111" s="3">
        <v>15.878</v>
      </c>
      <c r="Y111" s="7">
        <f t="shared" si="53"/>
        <v>4.4382173642203959</v>
      </c>
      <c r="Z111" s="67">
        <f t="shared" si="54"/>
        <v>161.45000770437264</v>
      </c>
      <c r="AA111" s="69">
        <v>240</v>
      </c>
      <c r="AB111" s="114">
        <v>21.983000000000001</v>
      </c>
      <c r="AC111" s="7">
        <f t="shared" si="55"/>
        <v>6.1446865044499921</v>
      </c>
      <c r="AD111" s="67">
        <f t="shared" si="56"/>
        <v>223.5266103643547</v>
      </c>
      <c r="AE111" s="70">
        <f t="shared" si="57"/>
        <v>68.452037527763991</v>
      </c>
      <c r="AF111" s="70">
        <f t="shared" si="58"/>
        <v>122.97369902863605</v>
      </c>
      <c r="AG111" s="70">
        <f t="shared" si="59"/>
        <v>161.45000770437264</v>
      </c>
      <c r="AH111" s="70">
        <f t="shared" si="60"/>
        <v>223.5266103643547</v>
      </c>
      <c r="AI111" s="71">
        <f t="shared" si="61"/>
        <v>0.99273327623326579</v>
      </c>
      <c r="AJ111" s="72">
        <f t="shared" si="62"/>
        <v>0.83950004530918121</v>
      </c>
      <c r="AK111" s="73">
        <f t="shared" si="63"/>
        <v>50.370002718550872</v>
      </c>
    </row>
    <row r="112" spans="1:37">
      <c r="A112" s="3">
        <f>'Exptl Setup'!A183</f>
        <v>176</v>
      </c>
      <c r="B112" s="3" t="str">
        <f>'Exptl Setup'!C183</f>
        <v>b</v>
      </c>
      <c r="C112" s="3">
        <f>'Exptl Setup'!D183</f>
        <v>40</v>
      </c>
      <c r="D112" s="3" t="str">
        <f>'Exptl Setup'!E183</f>
        <v>-</v>
      </c>
      <c r="E112" s="112">
        <f>'Exptl Setup'!K183</f>
        <v>6.0007455343044693</v>
      </c>
      <c r="F112" s="63">
        <f>'Exptl Setup'!F183</f>
        <v>31.992999999999999</v>
      </c>
      <c r="G112" s="64">
        <f>'Exptl Setup'!$C$5</f>
        <v>1.2793390913194711</v>
      </c>
      <c r="H112" s="7">
        <f t="shared" si="68"/>
        <v>25.007443465987894</v>
      </c>
      <c r="I112" s="8">
        <f t="shared" si="72"/>
        <v>9.4367711192407153</v>
      </c>
      <c r="J112" s="8">
        <f t="shared" si="69"/>
        <v>6.9855565340121046</v>
      </c>
      <c r="K112" s="8">
        <f>'Exptl Setup'!H183+'Exptl Setup'!I183+'Exptl Setup'!J183+5</f>
        <v>23.003024686832859</v>
      </c>
      <c r="L112" s="8">
        <f t="shared" si="70"/>
        <v>29.988581220844964</v>
      </c>
      <c r="M112" s="44">
        <v>300</v>
      </c>
      <c r="N112" s="65">
        <f t="shared" si="71"/>
        <v>260.57464765991432</v>
      </c>
      <c r="O112" s="66">
        <v>60</v>
      </c>
      <c r="P112" s="3">
        <v>43.866999999999997</v>
      </c>
      <c r="Q112" s="7">
        <f t="shared" si="49"/>
        <v>12.262029815303618</v>
      </c>
      <c r="R112" s="67">
        <f t="shared" si="50"/>
        <v>446.33739896312284</v>
      </c>
      <c r="S112" s="30">
        <v>120</v>
      </c>
      <c r="T112" s="3">
        <v>60.787999999999997</v>
      </c>
      <c r="U112" s="7">
        <f t="shared" si="51"/>
        <v>16.991913475110593</v>
      </c>
      <c r="V112" s="67">
        <f t="shared" si="52"/>
        <v>618.50497659220628</v>
      </c>
      <c r="W112" s="30">
        <v>180</v>
      </c>
      <c r="X112" s="3">
        <v>72.954999999999998</v>
      </c>
      <c r="Y112" s="7">
        <f t="shared" si="53"/>
        <v>20.392923727984034</v>
      </c>
      <c r="Z112" s="67">
        <f t="shared" si="54"/>
        <v>742.30161491222634</v>
      </c>
      <c r="AA112" s="69">
        <v>240</v>
      </c>
      <c r="AB112" s="114">
        <v>86.558999999999997</v>
      </c>
      <c r="AC112" s="7">
        <f t="shared" si="55"/>
        <v>24.195614899192243</v>
      </c>
      <c r="AD112" s="67">
        <f t="shared" si="56"/>
        <v>880.71942272890703</v>
      </c>
      <c r="AE112" s="70">
        <f t="shared" si="57"/>
        <v>446.33739896312284</v>
      </c>
      <c r="AF112" s="70">
        <f t="shared" si="58"/>
        <v>618.50497659220628</v>
      </c>
      <c r="AG112" s="70">
        <f t="shared" si="59"/>
        <v>742.30161491222634</v>
      </c>
      <c r="AH112" s="70">
        <f t="shared" si="60"/>
        <v>880.71942272890703</v>
      </c>
      <c r="AI112" s="71">
        <f t="shared" si="61"/>
        <v>0.99527661313557714</v>
      </c>
      <c r="AJ112" s="72">
        <f t="shared" si="62"/>
        <v>2.378237849362288</v>
      </c>
      <c r="AK112" s="73">
        <f t="shared" si="63"/>
        <v>142.69427096173729</v>
      </c>
    </row>
    <row r="113" spans="1:37">
      <c r="A113" s="3">
        <f>'Exptl Setup'!A184</f>
        <v>177</v>
      </c>
      <c r="B113" s="3" t="str">
        <f>'Exptl Setup'!C184</f>
        <v>c</v>
      </c>
      <c r="C113" s="3">
        <f>'Exptl Setup'!D184</f>
        <v>40</v>
      </c>
      <c r="D113" s="3" t="str">
        <f>'Exptl Setup'!E184</f>
        <v>-</v>
      </c>
      <c r="E113" s="112">
        <f>'Exptl Setup'!K184</f>
        <v>5.9992453948002522</v>
      </c>
      <c r="F113" s="63">
        <f>'Exptl Setup'!F184</f>
        <v>32.000999999999998</v>
      </c>
      <c r="G113" s="64">
        <f>'Exptl Setup'!$C$5</f>
        <v>1.2793390913194711</v>
      </c>
      <c r="H113" s="7">
        <f t="shared" ref="H113:H143" si="74">F113/G113</f>
        <v>25.013696694748184</v>
      </c>
      <c r="I113" s="8">
        <f t="shared" si="72"/>
        <v>9.4391308282068618</v>
      </c>
      <c r="J113" s="8">
        <f t="shared" ref="J113:J143" si="75">F113-H113</f>
        <v>6.9873033052518139</v>
      </c>
      <c r="K113" s="8">
        <f>'Exptl Setup'!H184+'Exptl Setup'!I184+'Exptl Setup'!J184+5</f>
        <v>23.003024686832859</v>
      </c>
      <c r="L113" s="8">
        <f t="shared" ref="L113:L143" si="76">J113+K113</f>
        <v>29.990327992084673</v>
      </c>
      <c r="M113" s="44">
        <v>300</v>
      </c>
      <c r="N113" s="65">
        <f t="shared" ref="N113:N143" si="77">M113-(I113+L113)</f>
        <v>260.57054117970847</v>
      </c>
      <c r="O113" s="66">
        <v>60</v>
      </c>
      <c r="P113" s="3">
        <v>6.5190000000000001</v>
      </c>
      <c r="Q113" s="7">
        <f t="shared" si="49"/>
        <v>1.8222197492005323</v>
      </c>
      <c r="R113" s="67">
        <f t="shared" si="50"/>
        <v>66.312144937919356</v>
      </c>
      <c r="S113" s="30">
        <v>120</v>
      </c>
      <c r="T113" s="3">
        <v>12.772</v>
      </c>
      <c r="U113" s="7">
        <f t="shared" si="51"/>
        <v>3.5700860004278567</v>
      </c>
      <c r="V113" s="67">
        <f t="shared" si="52"/>
        <v>129.91850209343551</v>
      </c>
      <c r="W113" s="30">
        <v>180</v>
      </c>
      <c r="X113" s="3">
        <v>17.254999999999999</v>
      </c>
      <c r="Y113" s="7">
        <f t="shared" si="53"/>
        <v>4.8231940132620315</v>
      </c>
      <c r="Z113" s="67">
        <f t="shared" si="54"/>
        <v>175.5201811479979</v>
      </c>
      <c r="AA113" s="69">
        <v>240</v>
      </c>
      <c r="AB113" s="114">
        <v>22.875</v>
      </c>
      <c r="AC113" s="7">
        <f t="shared" si="55"/>
        <v>6.3941213012673987</v>
      </c>
      <c r="AD113" s="67">
        <f t="shared" si="56"/>
        <v>232.68757715215605</v>
      </c>
      <c r="AE113" s="70">
        <f t="shared" si="57"/>
        <v>66.312144937919356</v>
      </c>
      <c r="AF113" s="70">
        <f t="shared" si="58"/>
        <v>129.91850209343551</v>
      </c>
      <c r="AG113" s="70">
        <f t="shared" si="59"/>
        <v>175.5201811479979</v>
      </c>
      <c r="AH113" s="70">
        <f t="shared" si="60"/>
        <v>232.68757715215605</v>
      </c>
      <c r="AI113" s="71">
        <f t="shared" si="61"/>
        <v>0.99636779033167533</v>
      </c>
      <c r="AJ113" s="72">
        <f t="shared" si="62"/>
        <v>0.90787995949545419</v>
      </c>
      <c r="AK113" s="73">
        <f t="shared" si="63"/>
        <v>54.472797569727248</v>
      </c>
    </row>
    <row r="114" spans="1:37">
      <c r="A114" s="3">
        <f>'Exptl Setup'!A188</f>
        <v>181</v>
      </c>
      <c r="B114" s="3" t="str">
        <f>'Exptl Setup'!C188</f>
        <v>a</v>
      </c>
      <c r="C114" s="3">
        <f>'Exptl Setup'!D188</f>
        <v>40</v>
      </c>
      <c r="D114" s="3" t="str">
        <f>'Exptl Setup'!E188</f>
        <v>-</v>
      </c>
      <c r="E114" s="112">
        <f>'Exptl Setup'!K188</f>
        <v>15.996987938964294</v>
      </c>
      <c r="F114" s="63">
        <f>'Exptl Setup'!F188</f>
        <v>32.003</v>
      </c>
      <c r="G114" s="64">
        <f>'Exptl Setup'!$C$5</f>
        <v>1.2793390913194711</v>
      </c>
      <c r="H114" s="7">
        <f t="shared" si="74"/>
        <v>25.015260001938255</v>
      </c>
      <c r="I114" s="8">
        <f t="shared" si="72"/>
        <v>9.4397207554483984</v>
      </c>
      <c r="J114" s="8">
        <f t="shared" si="75"/>
        <v>6.9877399980617447</v>
      </c>
      <c r="K114" s="8">
        <f>'Exptl Setup'!H188+'Exptl Setup'!I188+'Exptl Setup'!J188+5</f>
        <v>23.003024686832862</v>
      </c>
      <c r="L114" s="8">
        <f t="shared" si="76"/>
        <v>29.990764684894607</v>
      </c>
      <c r="M114" s="44">
        <v>300</v>
      </c>
      <c r="N114" s="65">
        <f t="shared" si="77"/>
        <v>260.56951455965702</v>
      </c>
      <c r="O114" s="66">
        <v>60</v>
      </c>
      <c r="P114" s="3">
        <v>2.4780000000000002</v>
      </c>
      <c r="Q114" s="7">
        <f t="shared" si="49"/>
        <v>0.69265967368878478</v>
      </c>
      <c r="R114" s="67">
        <f t="shared" si="50"/>
        <v>25.204906394668971</v>
      </c>
      <c r="S114" s="30">
        <v>120</v>
      </c>
      <c r="T114" s="3">
        <v>5.0309999999999997</v>
      </c>
      <c r="U114" s="7">
        <f t="shared" si="51"/>
        <v>1.4062836232156077</v>
      </c>
      <c r="V114" s="67">
        <f t="shared" si="52"/>
        <v>51.172673152372717</v>
      </c>
      <c r="W114" s="30">
        <v>180</v>
      </c>
      <c r="X114" s="3">
        <v>7.8010000000000002</v>
      </c>
      <c r="Y114" s="7">
        <f t="shared" si="53"/>
        <v>2.1805642108338215</v>
      </c>
      <c r="Z114" s="67">
        <f t="shared" si="54"/>
        <v>79.347649227123739</v>
      </c>
      <c r="AA114" s="69">
        <v>240</v>
      </c>
      <c r="AB114" s="114">
        <v>8.3140000000000001</v>
      </c>
      <c r="AC114" s="7">
        <f t="shared" si="55"/>
        <v>2.3239598575660034</v>
      </c>
      <c r="AD114" s="67">
        <f t="shared" si="56"/>
        <v>84.565614110281615</v>
      </c>
      <c r="AE114" s="70">
        <f t="shared" si="57"/>
        <v>25.204906394668971</v>
      </c>
      <c r="AF114" s="70">
        <f t="shared" si="58"/>
        <v>51.172673152372717</v>
      </c>
      <c r="AG114" s="70">
        <f t="shared" si="59"/>
        <v>79.347649227123739</v>
      </c>
      <c r="AH114" s="70">
        <f t="shared" si="60"/>
        <v>84.565614110281615</v>
      </c>
      <c r="AI114" s="71">
        <f t="shared" si="61"/>
        <v>0.93853668018211056</v>
      </c>
      <c r="AJ114" s="72">
        <f t="shared" si="62"/>
        <v>0.3437618320359816</v>
      </c>
      <c r="AK114" s="73">
        <f t="shared" si="63"/>
        <v>20.625709922158897</v>
      </c>
    </row>
    <row r="115" spans="1:37">
      <c r="A115" s="3">
        <f>'Exptl Setup'!A189</f>
        <v>182</v>
      </c>
      <c r="B115" s="3" t="str">
        <f>'Exptl Setup'!C189</f>
        <v>b</v>
      </c>
      <c r="C115" s="3">
        <f>'Exptl Setup'!D189</f>
        <v>40</v>
      </c>
      <c r="D115" s="3" t="str">
        <f>'Exptl Setup'!E189</f>
        <v>-</v>
      </c>
      <c r="E115" s="112">
        <f>'Exptl Setup'!K189</f>
        <v>16.000987810929029</v>
      </c>
      <c r="F115" s="63">
        <f>'Exptl Setup'!F189</f>
        <v>31.995000000000001</v>
      </c>
      <c r="G115" s="64">
        <f>'Exptl Setup'!$C$5</f>
        <v>1.2793390913194711</v>
      </c>
      <c r="H115" s="7">
        <f t="shared" si="74"/>
        <v>25.009006773177969</v>
      </c>
      <c r="I115" s="8">
        <f t="shared" si="72"/>
        <v>9.4373610464822519</v>
      </c>
      <c r="J115" s="8">
        <f t="shared" si="75"/>
        <v>6.9859932268220319</v>
      </c>
      <c r="K115" s="8">
        <f>'Exptl Setup'!H189+'Exptl Setup'!I189+'Exptl Setup'!J189+5</f>
        <v>23.003024686832862</v>
      </c>
      <c r="L115" s="8">
        <f t="shared" si="76"/>
        <v>29.989017913654894</v>
      </c>
      <c r="M115" s="44">
        <v>300</v>
      </c>
      <c r="N115" s="65">
        <f t="shared" si="77"/>
        <v>260.57362103986287</v>
      </c>
      <c r="O115" s="66">
        <v>60</v>
      </c>
      <c r="P115" s="3">
        <v>2.9740000000000002</v>
      </c>
      <c r="Q115" s="7">
        <f t="shared" si="49"/>
        <v>0.8313123473944849</v>
      </c>
      <c r="R115" s="67">
        <f t="shared" si="50"/>
        <v>30.257844946106616</v>
      </c>
      <c r="S115" s="30">
        <v>120</v>
      </c>
      <c r="T115" s="3">
        <v>5.4569999999999999</v>
      </c>
      <c r="U115" s="7">
        <f t="shared" si="51"/>
        <v>1.5253770947315748</v>
      </c>
      <c r="V115" s="67">
        <f t="shared" si="52"/>
        <v>55.520194980129041</v>
      </c>
      <c r="W115" s="30">
        <v>180</v>
      </c>
      <c r="X115" s="3">
        <v>7.516</v>
      </c>
      <c r="Y115" s="7">
        <f t="shared" si="53"/>
        <v>2.1009225295954765</v>
      </c>
      <c r="Z115" s="67">
        <f t="shared" si="54"/>
        <v>76.468716413899557</v>
      </c>
      <c r="AA115" s="69">
        <v>240</v>
      </c>
      <c r="AB115" s="114">
        <v>7.3849999999999998</v>
      </c>
      <c r="AC115" s="7">
        <f t="shared" si="55"/>
        <v>2.0643045344681474</v>
      </c>
      <c r="AD115" s="67">
        <f t="shared" si="56"/>
        <v>75.135906162406641</v>
      </c>
      <c r="AE115" s="70">
        <f t="shared" si="57"/>
        <v>30.257844946106616</v>
      </c>
      <c r="AF115" s="70">
        <f t="shared" si="58"/>
        <v>55.520194980129041</v>
      </c>
      <c r="AG115" s="70">
        <f t="shared" si="59"/>
        <v>76.468716413899557</v>
      </c>
      <c r="AH115" s="70">
        <f t="shared" si="60"/>
        <v>75.135906162406641</v>
      </c>
      <c r="AI115" s="71">
        <f t="shared" si="61"/>
        <v>0.8624870965481376</v>
      </c>
      <c r="AJ115" s="72">
        <f t="shared" si="62"/>
        <v>0.25930450847111763</v>
      </c>
      <c r="AK115" s="73">
        <f t="shared" si="63"/>
        <v>15.558270508267057</v>
      </c>
    </row>
    <row r="116" spans="1:37">
      <c r="A116" s="3">
        <f>'Exptl Setup'!A190</f>
        <v>183</v>
      </c>
      <c r="B116" s="3" t="str">
        <f>'Exptl Setup'!C190</f>
        <v>c</v>
      </c>
      <c r="C116" s="3">
        <f>'Exptl Setup'!D190</f>
        <v>40</v>
      </c>
      <c r="D116" s="3" t="str">
        <f>'Exptl Setup'!E190</f>
        <v>-</v>
      </c>
      <c r="E116" s="112">
        <f>'Exptl Setup'!K190</f>
        <v>16.002988497098379</v>
      </c>
      <c r="F116" s="63">
        <f>'Exptl Setup'!F190</f>
        <v>31.991</v>
      </c>
      <c r="G116" s="64">
        <f>'Exptl Setup'!$C$5</f>
        <v>1.2793390913194711</v>
      </c>
      <c r="H116" s="7">
        <f t="shared" si="74"/>
        <v>25.005880158797822</v>
      </c>
      <c r="I116" s="8">
        <f t="shared" si="72"/>
        <v>9.4361811919991787</v>
      </c>
      <c r="J116" s="8">
        <f t="shared" si="75"/>
        <v>6.9851198412021773</v>
      </c>
      <c r="K116" s="8">
        <f>'Exptl Setup'!H190+'Exptl Setup'!I190+'Exptl Setup'!J190+5</f>
        <v>23.003024686832862</v>
      </c>
      <c r="L116" s="8">
        <f t="shared" si="76"/>
        <v>29.98814452803504</v>
      </c>
      <c r="M116" s="44">
        <v>300</v>
      </c>
      <c r="N116" s="65">
        <f t="shared" si="77"/>
        <v>260.57567427996577</v>
      </c>
      <c r="O116" s="66">
        <v>60</v>
      </c>
      <c r="P116" s="3">
        <v>3.7440000000000002</v>
      </c>
      <c r="Q116" s="7">
        <f t="shared" si="49"/>
        <v>1.0465535119915848</v>
      </c>
      <c r="R116" s="67">
        <f t="shared" si="50"/>
        <v>38.096887906489535</v>
      </c>
      <c r="S116" s="30">
        <v>120</v>
      </c>
      <c r="T116" s="3">
        <v>7.7910000000000004</v>
      </c>
      <c r="U116" s="7">
        <f t="shared" si="51"/>
        <v>2.1778040630145399</v>
      </c>
      <c r="V116" s="67">
        <f t="shared" si="52"/>
        <v>79.276937414385671</v>
      </c>
      <c r="W116" s="30">
        <v>180</v>
      </c>
      <c r="X116" s="3">
        <v>12.531000000000001</v>
      </c>
      <c r="Y116" s="7">
        <f t="shared" si="53"/>
        <v>3.5027676439013216</v>
      </c>
      <c r="Z116" s="67">
        <f t="shared" si="54"/>
        <v>127.50857434728105</v>
      </c>
      <c r="AA116" s="69">
        <v>240</v>
      </c>
      <c r="AB116" s="114">
        <v>14.593999999999999</v>
      </c>
      <c r="AC116" s="7">
        <f t="shared" si="55"/>
        <v>4.0794342825868553</v>
      </c>
      <c r="AD116" s="67">
        <f t="shared" si="56"/>
        <v>148.50052940900324</v>
      </c>
      <c r="AE116" s="70">
        <f t="shared" si="57"/>
        <v>38.096887906489535</v>
      </c>
      <c r="AF116" s="70">
        <f t="shared" si="58"/>
        <v>79.276937414385671</v>
      </c>
      <c r="AG116" s="70">
        <f t="shared" si="59"/>
        <v>127.50857434728105</v>
      </c>
      <c r="AH116" s="70">
        <f t="shared" si="60"/>
        <v>148.50052940900324</v>
      </c>
      <c r="AI116" s="71">
        <f t="shared" si="61"/>
        <v>0.97816645547945336</v>
      </c>
      <c r="AJ116" s="72">
        <f t="shared" si="62"/>
        <v>0.63240426906739411</v>
      </c>
      <c r="AK116" s="73">
        <f t="shared" si="63"/>
        <v>37.944256144043649</v>
      </c>
    </row>
    <row r="117" spans="1:37">
      <c r="A117" s="3">
        <f>'Exptl Setup'!A194</f>
        <v>187</v>
      </c>
      <c r="B117" s="3" t="str">
        <f>'Exptl Setup'!C194</f>
        <v>a</v>
      </c>
      <c r="C117" s="3">
        <f>'Exptl Setup'!D194</f>
        <v>40</v>
      </c>
      <c r="D117" s="3" t="str">
        <f>'Exptl Setup'!E194</f>
        <v>-</v>
      </c>
      <c r="E117" s="112">
        <f>'Exptl Setup'!K194</f>
        <v>20.002485114348229</v>
      </c>
      <c r="F117" s="63">
        <f>'Exptl Setup'!F194</f>
        <v>31.992999999999999</v>
      </c>
      <c r="G117" s="64">
        <f>'Exptl Setup'!$C$5</f>
        <v>1.2793390913194711</v>
      </c>
      <c r="H117" s="7">
        <f t="shared" si="74"/>
        <v>25.007443465987894</v>
      </c>
      <c r="I117" s="8">
        <f t="shared" si="72"/>
        <v>9.4367711192407153</v>
      </c>
      <c r="J117" s="8">
        <f t="shared" si="75"/>
        <v>6.9855565340121046</v>
      </c>
      <c r="K117" s="8">
        <f>'Exptl Setup'!H194+'Exptl Setup'!I194+'Exptl Setup'!J194+5</f>
        <v>23.003024686832859</v>
      </c>
      <c r="L117" s="8">
        <f t="shared" si="76"/>
        <v>29.988581220844964</v>
      </c>
      <c r="M117" s="44">
        <v>300</v>
      </c>
      <c r="N117" s="65">
        <f t="shared" si="77"/>
        <v>260.57464765991432</v>
      </c>
      <c r="O117" s="66">
        <v>60</v>
      </c>
      <c r="P117" s="3">
        <v>8.9999999999999993E-3</v>
      </c>
      <c r="Q117" s="7">
        <f t="shared" si="49"/>
        <v>2.5157468789233951E-3</v>
      </c>
      <c r="R117" s="67">
        <f t="shared" si="50"/>
        <v>9.1573086617915647E-2</v>
      </c>
      <c r="S117" s="30">
        <v>120</v>
      </c>
      <c r="T117" s="3">
        <v>0.28699999999999998</v>
      </c>
      <c r="U117" s="7">
        <f t="shared" si="51"/>
        <v>8.022437269455715E-2</v>
      </c>
      <c r="V117" s="67">
        <f t="shared" si="52"/>
        <v>2.9201639843713103</v>
      </c>
      <c r="W117" s="30">
        <v>180</v>
      </c>
      <c r="X117" s="3">
        <v>0.4</v>
      </c>
      <c r="Y117" s="7">
        <f t="shared" si="53"/>
        <v>0.11181097239659535</v>
      </c>
      <c r="Z117" s="67">
        <f t="shared" si="54"/>
        <v>4.0699149607962513</v>
      </c>
      <c r="AA117" s="69">
        <v>240</v>
      </c>
      <c r="AB117" s="114">
        <v>0.42399999999999999</v>
      </c>
      <c r="AC117" s="7">
        <f t="shared" si="55"/>
        <v>0.11851963074039107</v>
      </c>
      <c r="AD117" s="67">
        <f t="shared" si="56"/>
        <v>4.3141098584440272</v>
      </c>
      <c r="AE117" s="70">
        <f t="shared" si="57"/>
        <v>9.1573086617915647E-2</v>
      </c>
      <c r="AF117" s="70">
        <f t="shared" si="58"/>
        <v>2.9201639843713103</v>
      </c>
      <c r="AG117" s="70">
        <f t="shared" si="59"/>
        <v>4.0699149607962513</v>
      </c>
      <c r="AH117" s="70">
        <f t="shared" si="60"/>
        <v>4.3141098584440272</v>
      </c>
      <c r="AI117" s="71">
        <f t="shared" si="61"/>
        <v>0.84885938909653369</v>
      </c>
      <c r="AJ117" s="72">
        <f t="shared" si="62"/>
        <v>2.3028935486505461E-2</v>
      </c>
      <c r="AK117" s="73">
        <f t="shared" si="63"/>
        <v>1.3817361291903276</v>
      </c>
    </row>
    <row r="118" spans="1:37">
      <c r="A118" s="3">
        <f>'Exptl Setup'!A195</f>
        <v>188</v>
      </c>
      <c r="B118" s="3" t="str">
        <f>'Exptl Setup'!C195</f>
        <v>b</v>
      </c>
      <c r="C118" s="3">
        <f>'Exptl Setup'!D195</f>
        <v>40</v>
      </c>
      <c r="D118" s="3" t="str">
        <f>'Exptl Setup'!E195</f>
        <v>-</v>
      </c>
      <c r="E118" s="112">
        <f>'Exptl Setup'!K195</f>
        <v>19.993735940992373</v>
      </c>
      <c r="F118" s="63">
        <f>'Exptl Setup'!F195</f>
        <v>32.006999999999998</v>
      </c>
      <c r="G118" s="64">
        <f>'Exptl Setup'!$C$5</f>
        <v>1.2793390913194711</v>
      </c>
      <c r="H118" s="7">
        <f t="shared" si="74"/>
        <v>25.018386616318399</v>
      </c>
      <c r="I118" s="8">
        <f t="shared" si="72"/>
        <v>9.4409006099314716</v>
      </c>
      <c r="J118" s="8">
        <f t="shared" si="75"/>
        <v>6.9886133836815993</v>
      </c>
      <c r="K118" s="8">
        <f>'Exptl Setup'!H195+'Exptl Setup'!I195+'Exptl Setup'!J195+5</f>
        <v>23.003024686832859</v>
      </c>
      <c r="L118" s="8">
        <f t="shared" si="76"/>
        <v>29.991638070514458</v>
      </c>
      <c r="M118" s="44">
        <v>300</v>
      </c>
      <c r="N118" s="65">
        <f t="shared" si="77"/>
        <v>260.56746131955407</v>
      </c>
      <c r="O118" s="66">
        <v>60</v>
      </c>
      <c r="P118" s="3">
        <v>1E-3</v>
      </c>
      <c r="Q118" s="7">
        <f t="shared" si="49"/>
        <v>2.7952217658011922E-4</v>
      </c>
      <c r="R118" s="67">
        <f t="shared" si="50"/>
        <v>1.0170145729340909E-2</v>
      </c>
      <c r="S118" s="30">
        <v>120</v>
      </c>
      <c r="T118" s="3">
        <v>0.16300000000000001</v>
      </c>
      <c r="U118" s="7">
        <f t="shared" si="51"/>
        <v>4.5562114782559435E-2</v>
      </c>
      <c r="V118" s="67">
        <f t="shared" si="52"/>
        <v>1.6577337538825683</v>
      </c>
      <c r="W118" s="30">
        <v>180</v>
      </c>
      <c r="X118" s="3">
        <v>0.184</v>
      </c>
      <c r="Y118" s="7">
        <f t="shared" si="53"/>
        <v>5.1432080490741931E-2</v>
      </c>
      <c r="Z118" s="67">
        <f t="shared" si="54"/>
        <v>1.8713068141987272</v>
      </c>
      <c r="AA118" s="69">
        <v>240</v>
      </c>
      <c r="AB118" s="114">
        <v>0.20899999999999999</v>
      </c>
      <c r="AC118" s="7">
        <f t="shared" si="55"/>
        <v>5.8420134905244919E-2</v>
      </c>
      <c r="AD118" s="67">
        <f t="shared" si="56"/>
        <v>2.12556045743225</v>
      </c>
      <c r="AE118" s="70">
        <f t="shared" si="57"/>
        <v>1.0170145729340909E-2</v>
      </c>
      <c r="AF118" s="70">
        <f t="shared" si="58"/>
        <v>1.6577337538825683</v>
      </c>
      <c r="AG118" s="70">
        <f t="shared" si="59"/>
        <v>1.8713068141987272</v>
      </c>
      <c r="AH118" s="70">
        <f t="shared" si="60"/>
        <v>2.12556045743225</v>
      </c>
      <c r="AI118" s="71">
        <f t="shared" si="61"/>
        <v>0.78362953126324419</v>
      </c>
      <c r="AJ118" s="72">
        <f t="shared" si="62"/>
        <v>1.0932906659041479E-2</v>
      </c>
      <c r="AK118" s="73">
        <f t="shared" si="63"/>
        <v>0.65597439954248871</v>
      </c>
    </row>
    <row r="119" spans="1:37" ht="13.5" thickBot="1">
      <c r="A119" s="135">
        <f>'Exptl Setup'!A196</f>
        <v>189</v>
      </c>
      <c r="B119" s="135" t="str">
        <f>'Exptl Setup'!C196</f>
        <v>c</v>
      </c>
      <c r="C119" s="135">
        <f>'Exptl Setup'!D196</f>
        <v>40</v>
      </c>
      <c r="D119" s="135" t="str">
        <f>'Exptl Setup'!E196</f>
        <v>-</v>
      </c>
      <c r="E119" s="136">
        <f>'Exptl Setup'!K196</f>
        <v>19.995610119464533</v>
      </c>
      <c r="F119" s="137">
        <f>'Exptl Setup'!F196</f>
        <v>32.003999999999998</v>
      </c>
      <c r="G119" s="138">
        <f>'Exptl Setup'!$C$5</f>
        <v>1.2793390913194711</v>
      </c>
      <c r="H119" s="139">
        <f t="shared" si="74"/>
        <v>25.016041655533289</v>
      </c>
      <c r="I119" s="140">
        <f t="shared" si="72"/>
        <v>9.4400157190691658</v>
      </c>
      <c r="J119" s="140">
        <f t="shared" si="75"/>
        <v>6.9879583444667084</v>
      </c>
      <c r="K119" s="140">
        <f>'Exptl Setup'!H196+'Exptl Setup'!I196+'Exptl Setup'!J196+5</f>
        <v>23.003024686832859</v>
      </c>
      <c r="L119" s="140">
        <f t="shared" si="76"/>
        <v>29.990983031299567</v>
      </c>
      <c r="M119" s="141">
        <v>300</v>
      </c>
      <c r="N119" s="142">
        <f t="shared" si="77"/>
        <v>260.56900124963124</v>
      </c>
      <c r="O119" s="143">
        <v>60</v>
      </c>
      <c r="P119" s="135">
        <v>0.222</v>
      </c>
      <c r="Q119" s="139">
        <f t="shared" si="49"/>
        <v>6.2054173160641594E-2</v>
      </c>
      <c r="R119" s="144">
        <f t="shared" si="50"/>
        <v>2.2579930870182956</v>
      </c>
      <c r="S119" s="135">
        <v>120</v>
      </c>
      <c r="T119" s="135">
        <v>0.34599999999999997</v>
      </c>
      <c r="U119" s="139">
        <f t="shared" si="51"/>
        <v>9.6715062673792748E-2</v>
      </c>
      <c r="V119" s="144">
        <f t="shared" si="52"/>
        <v>3.5192144509384242</v>
      </c>
      <c r="W119" s="135">
        <v>180</v>
      </c>
      <c r="X119" s="135">
        <v>0.432</v>
      </c>
      <c r="Y119" s="139">
        <f t="shared" si="53"/>
        <v>0.12075406669097824</v>
      </c>
      <c r="Z119" s="144">
        <f t="shared" si="54"/>
        <v>4.3939324936572239</v>
      </c>
      <c r="AA119" s="146">
        <v>240</v>
      </c>
      <c r="AB119" s="145">
        <v>0.48099999999999998</v>
      </c>
      <c r="AC119" s="139">
        <f t="shared" si="55"/>
        <v>0.13445070851472346</v>
      </c>
      <c r="AD119" s="144">
        <f t="shared" si="56"/>
        <v>4.8923183552063074</v>
      </c>
      <c r="AE119" s="147">
        <f t="shared" si="57"/>
        <v>2.2579930870182956</v>
      </c>
      <c r="AF119" s="147">
        <f t="shared" si="58"/>
        <v>3.5192144509384242</v>
      </c>
      <c r="AG119" s="147">
        <f t="shared" si="59"/>
        <v>4.3939324936572239</v>
      </c>
      <c r="AH119" s="147">
        <f t="shared" si="60"/>
        <v>4.8923183552063074</v>
      </c>
      <c r="AI119" s="148">
        <f t="shared" si="61"/>
        <v>0.96360954592797277</v>
      </c>
      <c r="AJ119" s="149">
        <f t="shared" si="62"/>
        <v>1.4629489745471394E-2</v>
      </c>
      <c r="AK119" s="150">
        <f t="shared" si="63"/>
        <v>0.87776938472828359</v>
      </c>
    </row>
    <row r="120" spans="1:37">
      <c r="A120" s="3">
        <f>'Exptl Setup'!A200</f>
        <v>193</v>
      </c>
      <c r="B120" s="3" t="str">
        <f>'Exptl Setup'!C200</f>
        <v>a</v>
      </c>
      <c r="C120" s="3">
        <f>'Exptl Setup'!D200</f>
        <v>48</v>
      </c>
      <c r="D120" s="3" t="str">
        <f>'Exptl Setup'!E200</f>
        <v>+</v>
      </c>
      <c r="E120" s="112">
        <f>'Exptl Setup'!K200</f>
        <v>0</v>
      </c>
      <c r="F120" s="63">
        <f>'Exptl Setup'!F200</f>
        <v>31.995000000000001</v>
      </c>
      <c r="G120" s="64">
        <f>'Exptl Setup'!$C$5</f>
        <v>1.2793390913194711</v>
      </c>
      <c r="H120" s="7">
        <f t="shared" si="74"/>
        <v>25.009006773177969</v>
      </c>
      <c r="I120" s="8">
        <f t="shared" si="72"/>
        <v>9.4373610464822519</v>
      </c>
      <c r="J120" s="8">
        <f t="shared" si="75"/>
        <v>6.9859932268220319</v>
      </c>
      <c r="K120" s="8">
        <f>'Exptl Setup'!H200+'Exptl Setup'!I200+'Exptl Setup'!J200+5</f>
        <v>23.003024686832859</v>
      </c>
      <c r="L120" s="8">
        <f t="shared" si="76"/>
        <v>29.989017913654891</v>
      </c>
      <c r="M120" s="44">
        <v>300</v>
      </c>
      <c r="N120" s="65">
        <f t="shared" si="77"/>
        <v>260.57362103986287</v>
      </c>
      <c r="O120" s="66">
        <v>60</v>
      </c>
      <c r="P120" s="3">
        <v>28.177</v>
      </c>
      <c r="Q120" s="7">
        <f t="shared" si="49"/>
        <v>7.8762232725401455</v>
      </c>
      <c r="R120" s="67">
        <f t="shared" si="50"/>
        <v>286.67629355966574</v>
      </c>
      <c r="S120" s="30">
        <v>120</v>
      </c>
      <c r="T120" s="3">
        <v>35.734999999999999</v>
      </c>
      <c r="U120" s="7">
        <f t="shared" si="51"/>
        <v>9.9888859227107947</v>
      </c>
      <c r="V120" s="67">
        <f t="shared" si="52"/>
        <v>363.57232318396751</v>
      </c>
      <c r="W120" s="30">
        <v>180</v>
      </c>
      <c r="X120" s="3">
        <v>41.933999999999997</v>
      </c>
      <c r="Y120" s="7">
        <f t="shared" si="53"/>
        <v>11.721671814270449</v>
      </c>
      <c r="Z120" s="67">
        <f t="shared" si="54"/>
        <v>426.64171821453743</v>
      </c>
      <c r="AA120" s="69">
        <v>240</v>
      </c>
      <c r="AB120" s="114">
        <v>49.223999999999997</v>
      </c>
      <c r="AC120" s="7">
        <f t="shared" si="55"/>
        <v>13.759421314104273</v>
      </c>
      <c r="AD120" s="67">
        <f t="shared" si="56"/>
        <v>500.81108259151029</v>
      </c>
      <c r="AE120" s="70">
        <f t="shared" si="57"/>
        <v>286.67629355966574</v>
      </c>
      <c r="AF120" s="70">
        <f t="shared" si="58"/>
        <v>363.57232318396751</v>
      </c>
      <c r="AG120" s="70">
        <f t="shared" si="59"/>
        <v>426.64171821453743</v>
      </c>
      <c r="AH120" s="70">
        <f t="shared" si="60"/>
        <v>500.81108259151029</v>
      </c>
      <c r="AI120" s="71">
        <f t="shared" si="61"/>
        <v>0.99867862585713296</v>
      </c>
      <c r="AJ120" s="72">
        <f t="shared" si="62"/>
        <v>1.1757896035435058</v>
      </c>
      <c r="AK120" s="73">
        <f t="shared" si="63"/>
        <v>70.547376212610345</v>
      </c>
    </row>
    <row r="121" spans="1:37">
      <c r="A121" s="3">
        <f>'Exptl Setup'!A201</f>
        <v>194</v>
      </c>
      <c r="B121" s="3" t="str">
        <f>'Exptl Setup'!C201</f>
        <v>b</v>
      </c>
      <c r="C121" s="3">
        <f>'Exptl Setup'!D201</f>
        <v>48</v>
      </c>
      <c r="D121" s="3" t="str">
        <f>'Exptl Setup'!E201</f>
        <v>+</v>
      </c>
      <c r="E121" s="112">
        <f>'Exptl Setup'!K201</f>
        <v>0</v>
      </c>
      <c r="F121" s="63">
        <f>'Exptl Setup'!F201</f>
        <v>32.002000000000002</v>
      </c>
      <c r="G121" s="64">
        <f>'Exptl Setup'!$C$5</f>
        <v>1.2793390913194711</v>
      </c>
      <c r="H121" s="7">
        <f t="shared" si="74"/>
        <v>25.014478348343221</v>
      </c>
      <c r="I121" s="8">
        <f t="shared" ref="I121:I143" si="78">H121/H$16</f>
        <v>9.439425791827631</v>
      </c>
      <c r="J121" s="8">
        <f t="shared" si="75"/>
        <v>6.9875216516567811</v>
      </c>
      <c r="K121" s="8">
        <f>'Exptl Setup'!H201+'Exptl Setup'!I201+'Exptl Setup'!J201+5</f>
        <v>23.003024686832859</v>
      </c>
      <c r="L121" s="8">
        <f t="shared" si="76"/>
        <v>29.99054633848964</v>
      </c>
      <c r="M121" s="44">
        <v>300</v>
      </c>
      <c r="N121" s="65">
        <f t="shared" si="77"/>
        <v>260.57002786968275</v>
      </c>
      <c r="O121" s="66">
        <v>60</v>
      </c>
      <c r="P121" s="3">
        <v>27.847999999999999</v>
      </c>
      <c r="Q121" s="7">
        <f t="shared" si="49"/>
        <v>7.7841858322773767</v>
      </c>
      <c r="R121" s="67">
        <f t="shared" si="50"/>
        <v>283.264370037643</v>
      </c>
      <c r="S121" s="30">
        <v>120</v>
      </c>
      <c r="T121" s="3">
        <v>37.969000000000001</v>
      </c>
      <c r="U121" s="7">
        <f t="shared" si="51"/>
        <v>10.613248774265289</v>
      </c>
      <c r="V121" s="67">
        <f t="shared" si="52"/>
        <v>386.21318823467635</v>
      </c>
      <c r="W121" s="30">
        <v>180</v>
      </c>
      <c r="X121" s="3">
        <v>47.518999999999998</v>
      </c>
      <c r="Y121" s="7">
        <f t="shared" si="53"/>
        <v>13.282703481901347</v>
      </c>
      <c r="Z121" s="67">
        <f t="shared" si="54"/>
        <v>483.35390691678975</v>
      </c>
      <c r="AA121" s="69">
        <v>240</v>
      </c>
      <c r="AB121" s="114">
        <v>54.972999999999999</v>
      </c>
      <c r="AC121" s="7">
        <f t="shared" si="55"/>
        <v>15.366275774123251</v>
      </c>
      <c r="AD121" s="67">
        <f t="shared" si="56"/>
        <v>559.17452650385496</v>
      </c>
      <c r="AE121" s="70">
        <f t="shared" si="57"/>
        <v>283.264370037643</v>
      </c>
      <c r="AF121" s="70">
        <f t="shared" si="58"/>
        <v>386.21318823467635</v>
      </c>
      <c r="AG121" s="70">
        <f t="shared" si="59"/>
        <v>483.35390691678975</v>
      </c>
      <c r="AH121" s="70">
        <f t="shared" si="60"/>
        <v>559.17452650385496</v>
      </c>
      <c r="AI121" s="71">
        <f t="shared" si="61"/>
        <v>0.99543781467864223</v>
      </c>
      <c r="AJ121" s="72">
        <f t="shared" si="62"/>
        <v>1.5414519801345823</v>
      </c>
      <c r="AK121" s="73">
        <f t="shared" si="63"/>
        <v>92.487118808074939</v>
      </c>
    </row>
    <row r="122" spans="1:37">
      <c r="A122" s="3">
        <f>'Exptl Setup'!A202</f>
        <v>195</v>
      </c>
      <c r="B122" s="3" t="str">
        <f>'Exptl Setup'!C202</f>
        <v>c</v>
      </c>
      <c r="C122" s="3">
        <f>'Exptl Setup'!D202</f>
        <v>48</v>
      </c>
      <c r="D122" s="3" t="str">
        <f>'Exptl Setup'!E202</f>
        <v>+</v>
      </c>
      <c r="E122" s="112">
        <f>'Exptl Setup'!K202</f>
        <v>0</v>
      </c>
      <c r="F122" s="63">
        <f>'Exptl Setup'!F202</f>
        <v>32.003</v>
      </c>
      <c r="G122" s="64">
        <f>'Exptl Setup'!$C$5</f>
        <v>1.2793390913194711</v>
      </c>
      <c r="H122" s="7">
        <f t="shared" si="74"/>
        <v>25.015260001938255</v>
      </c>
      <c r="I122" s="8">
        <f t="shared" si="78"/>
        <v>9.4397207554483984</v>
      </c>
      <c r="J122" s="8">
        <f t="shared" si="75"/>
        <v>6.9877399980617447</v>
      </c>
      <c r="K122" s="8">
        <f>'Exptl Setup'!H202+'Exptl Setup'!I202+'Exptl Setup'!J202+5</f>
        <v>23.003024686832859</v>
      </c>
      <c r="L122" s="8">
        <f t="shared" si="76"/>
        <v>29.990764684894604</v>
      </c>
      <c r="M122" s="44">
        <v>300</v>
      </c>
      <c r="N122" s="65">
        <f t="shared" si="77"/>
        <v>260.56951455965702</v>
      </c>
      <c r="O122" s="66">
        <v>60</v>
      </c>
      <c r="P122" s="3">
        <v>28.004999999999999</v>
      </c>
      <c r="Q122" s="7">
        <f t="shared" si="49"/>
        <v>7.8280605979234936</v>
      </c>
      <c r="R122" s="67">
        <f t="shared" si="50"/>
        <v>284.85205955718499</v>
      </c>
      <c r="S122" s="30">
        <v>120</v>
      </c>
      <c r="T122" s="3">
        <v>37.094999999999999</v>
      </c>
      <c r="U122" s="7">
        <f t="shared" si="51"/>
        <v>10.368930829493733</v>
      </c>
      <c r="V122" s="67">
        <f t="shared" si="52"/>
        <v>377.31073555699982</v>
      </c>
      <c r="W122" s="30">
        <v>180</v>
      </c>
      <c r="X122" s="3">
        <v>45.957999999999998</v>
      </c>
      <c r="Y122" s="7">
        <f t="shared" si="53"/>
        <v>12.846349186194177</v>
      </c>
      <c r="Z122" s="67">
        <f t="shared" si="54"/>
        <v>467.46048752469596</v>
      </c>
      <c r="AA122" s="69">
        <v>240</v>
      </c>
      <c r="AB122" s="114">
        <v>55.03</v>
      </c>
      <c r="AC122" s="7">
        <f t="shared" si="55"/>
        <v>15.382187991563287</v>
      </c>
      <c r="AD122" s="67">
        <f t="shared" si="56"/>
        <v>559.73607703738242</v>
      </c>
      <c r="AE122" s="70">
        <f t="shared" si="57"/>
        <v>284.85205955718499</v>
      </c>
      <c r="AF122" s="70">
        <f t="shared" si="58"/>
        <v>377.31073555699982</v>
      </c>
      <c r="AG122" s="70">
        <f t="shared" si="59"/>
        <v>467.46048752469596</v>
      </c>
      <c r="AH122" s="70">
        <f t="shared" si="60"/>
        <v>559.73607703738242</v>
      </c>
      <c r="AI122" s="71">
        <f t="shared" si="61"/>
        <v>0.99997629927590537</v>
      </c>
      <c r="AJ122" s="72">
        <f t="shared" si="62"/>
        <v>1.5246696740138141</v>
      </c>
      <c r="AK122" s="73">
        <f t="shared" si="63"/>
        <v>91.480180440828846</v>
      </c>
    </row>
    <row r="123" spans="1:37">
      <c r="A123" s="3">
        <f>'Exptl Setup'!A206</f>
        <v>199</v>
      </c>
      <c r="B123" s="3" t="str">
        <f>'Exptl Setup'!C206</f>
        <v>a</v>
      </c>
      <c r="C123" s="3">
        <f>'Exptl Setup'!D206</f>
        <v>48</v>
      </c>
      <c r="D123" s="3" t="str">
        <f>'Exptl Setup'!E206</f>
        <v>+</v>
      </c>
      <c r="E123" s="112">
        <f>'Exptl Setup'!K206</f>
        <v>5.9990579300982079</v>
      </c>
      <c r="F123" s="63">
        <f>'Exptl Setup'!F206</f>
        <v>32.002000000000002</v>
      </c>
      <c r="G123" s="64">
        <f>'Exptl Setup'!$C$5</f>
        <v>1.2793390913194711</v>
      </c>
      <c r="H123" s="7">
        <f t="shared" si="74"/>
        <v>25.014478348343221</v>
      </c>
      <c r="I123" s="8">
        <f t="shared" si="78"/>
        <v>9.439425791827631</v>
      </c>
      <c r="J123" s="8">
        <f t="shared" si="75"/>
        <v>6.9875216516567811</v>
      </c>
      <c r="K123" s="8">
        <f>'Exptl Setup'!H206+'Exptl Setup'!I206+'Exptl Setup'!J206+5</f>
        <v>23.003024686832859</v>
      </c>
      <c r="L123" s="8">
        <f t="shared" si="76"/>
        <v>29.99054633848964</v>
      </c>
      <c r="M123" s="44">
        <v>300</v>
      </c>
      <c r="N123" s="65">
        <f t="shared" si="77"/>
        <v>260.57002786968275</v>
      </c>
      <c r="O123" s="66">
        <v>60</v>
      </c>
      <c r="P123" s="3">
        <v>59.485999999999997</v>
      </c>
      <c r="Q123" s="7">
        <f t="shared" si="49"/>
        <v>16.627767826014512</v>
      </c>
      <c r="R123" s="67">
        <f t="shared" si="50"/>
        <v>605.07987345803076</v>
      </c>
      <c r="S123" s="30">
        <v>120</v>
      </c>
      <c r="T123" s="3">
        <v>128.626</v>
      </c>
      <c r="U123" s="7">
        <f t="shared" si="51"/>
        <v>35.954060861193263</v>
      </c>
      <c r="V123" s="67">
        <f t="shared" si="52"/>
        <v>1308.3583331105242</v>
      </c>
      <c r="W123" s="30">
        <v>180</v>
      </c>
      <c r="X123" s="3">
        <v>191.48099999999999</v>
      </c>
      <c r="Y123" s="7">
        <f t="shared" si="53"/>
        <v>53.523545222289016</v>
      </c>
      <c r="Z123" s="67">
        <f t="shared" si="54"/>
        <v>1947.7070108868834</v>
      </c>
      <c r="AA123" s="69">
        <v>240</v>
      </c>
      <c r="AB123" s="114">
        <v>254.917</v>
      </c>
      <c r="AC123" s="7">
        <f t="shared" si="55"/>
        <v>71.255433058268181</v>
      </c>
      <c r="AD123" s="67">
        <f t="shared" si="56"/>
        <v>2592.9655062081965</v>
      </c>
      <c r="AE123" s="70">
        <f t="shared" si="57"/>
        <v>605.07987345803076</v>
      </c>
      <c r="AF123" s="70">
        <f t="shared" si="58"/>
        <v>1308.3583331105242</v>
      </c>
      <c r="AG123" s="70">
        <f t="shared" si="59"/>
        <v>1947.7070108868834</v>
      </c>
      <c r="AH123" s="70">
        <f t="shared" si="60"/>
        <v>2592.9655062081965</v>
      </c>
      <c r="AI123" s="71">
        <f t="shared" si="61"/>
        <v>0.99950232787028526</v>
      </c>
      <c r="AJ123" s="72">
        <f t="shared" si="62"/>
        <v>11.005009293378095</v>
      </c>
      <c r="AK123" s="73">
        <f t="shared" si="63"/>
        <v>660.30055760268567</v>
      </c>
    </row>
    <row r="124" spans="1:37">
      <c r="A124" s="3">
        <f>'Exptl Setup'!A207</f>
        <v>200</v>
      </c>
      <c r="B124" s="3" t="str">
        <f>'Exptl Setup'!C207</f>
        <v>b</v>
      </c>
      <c r="C124" s="3">
        <f>'Exptl Setup'!D207</f>
        <v>48</v>
      </c>
      <c r="D124" s="3" t="str">
        <f>'Exptl Setup'!E207</f>
        <v>+</v>
      </c>
      <c r="E124" s="112">
        <f>'Exptl Setup'!K207</f>
        <v>6.0001828940805995</v>
      </c>
      <c r="F124" s="63">
        <f>'Exptl Setup'!F207</f>
        <v>31.995999999999999</v>
      </c>
      <c r="G124" s="64">
        <f>'Exptl Setup'!$C$5</f>
        <v>1.2793390913194711</v>
      </c>
      <c r="H124" s="7">
        <f t="shared" si="74"/>
        <v>25.009788426773003</v>
      </c>
      <c r="I124" s="8">
        <f t="shared" si="78"/>
        <v>9.4376560101030211</v>
      </c>
      <c r="J124" s="8">
        <f t="shared" si="75"/>
        <v>6.9862115732269956</v>
      </c>
      <c r="K124" s="8">
        <f>'Exptl Setup'!H207+'Exptl Setup'!I207+'Exptl Setup'!J207+5</f>
        <v>23.003024686832859</v>
      </c>
      <c r="L124" s="8">
        <f t="shared" si="76"/>
        <v>29.989236260059855</v>
      </c>
      <c r="M124" s="44">
        <v>300</v>
      </c>
      <c r="N124" s="65">
        <f t="shared" si="77"/>
        <v>260.57310772983715</v>
      </c>
      <c r="O124" s="66">
        <v>60</v>
      </c>
      <c r="P124" s="3">
        <v>58.86</v>
      </c>
      <c r="Q124" s="7">
        <f t="shared" si="49"/>
        <v>16.452918315019037</v>
      </c>
      <c r="R124" s="67">
        <f t="shared" si="50"/>
        <v>598.82942159985851</v>
      </c>
      <c r="S124" s="30">
        <v>120</v>
      </c>
      <c r="T124" s="3">
        <v>128.58000000000001</v>
      </c>
      <c r="U124" s="7">
        <f t="shared" si="51"/>
        <v>35.941492302839755</v>
      </c>
      <c r="V124" s="67">
        <f t="shared" si="52"/>
        <v>1308.1462288363882</v>
      </c>
      <c r="W124" s="30">
        <v>180</v>
      </c>
      <c r="X124" s="3">
        <v>194.892</v>
      </c>
      <c r="Y124" s="7">
        <f t="shared" si="53"/>
        <v>54.477440643063034</v>
      </c>
      <c r="Z124" s="67">
        <f t="shared" si="54"/>
        <v>1982.7907515195318</v>
      </c>
      <c r="AA124" s="69">
        <v>240</v>
      </c>
      <c r="AB124" s="114">
        <v>255.739</v>
      </c>
      <c r="AC124" s="7">
        <f t="shared" si="55"/>
        <v>71.485777726208866</v>
      </c>
      <c r="AD124" s="67">
        <f t="shared" si="56"/>
        <v>2601.8354986497829</v>
      </c>
      <c r="AE124" s="70">
        <f t="shared" si="57"/>
        <v>598.82942159985851</v>
      </c>
      <c r="AF124" s="70">
        <f t="shared" si="58"/>
        <v>1308.1462288363882</v>
      </c>
      <c r="AG124" s="70">
        <f t="shared" si="59"/>
        <v>1982.7907515195318</v>
      </c>
      <c r="AH124" s="70">
        <f t="shared" si="60"/>
        <v>2601.8354986497829</v>
      </c>
      <c r="AI124" s="71">
        <f t="shared" si="61"/>
        <v>0.9990789341791686</v>
      </c>
      <c r="AJ124" s="72">
        <f t="shared" si="62"/>
        <v>11.13943792305486</v>
      </c>
      <c r="AK124" s="73">
        <f t="shared" si="63"/>
        <v>668.36627538329162</v>
      </c>
    </row>
    <row r="125" spans="1:37">
      <c r="A125" s="3">
        <f>'Exptl Setup'!A208</f>
        <v>201</v>
      </c>
      <c r="B125" s="3" t="str">
        <f>'Exptl Setup'!C208</f>
        <v>c</v>
      </c>
      <c r="C125" s="3">
        <f>'Exptl Setup'!D208</f>
        <v>48</v>
      </c>
      <c r="D125" s="3" t="str">
        <f>'Exptl Setup'!E208</f>
        <v>+</v>
      </c>
      <c r="E125" s="112">
        <f>'Exptl Setup'!K208</f>
        <v>5.9996203593550685</v>
      </c>
      <c r="F125" s="63">
        <f>'Exptl Setup'!F208</f>
        <v>31.998999999999999</v>
      </c>
      <c r="G125" s="64">
        <f>'Exptl Setup'!$C$5</f>
        <v>1.2793390913194711</v>
      </c>
      <c r="H125" s="7">
        <f t="shared" si="74"/>
        <v>25.012133387558112</v>
      </c>
      <c r="I125" s="8">
        <f t="shared" si="78"/>
        <v>9.4385409009653252</v>
      </c>
      <c r="J125" s="8">
        <f t="shared" si="75"/>
        <v>6.9868666124418866</v>
      </c>
      <c r="K125" s="8">
        <f>'Exptl Setup'!H208+'Exptl Setup'!I208+'Exptl Setup'!J208+5</f>
        <v>23.003024686832859</v>
      </c>
      <c r="L125" s="8">
        <f t="shared" si="76"/>
        <v>29.989891299274746</v>
      </c>
      <c r="M125" s="44">
        <v>300</v>
      </c>
      <c r="N125" s="65">
        <f t="shared" si="77"/>
        <v>260.57156779975992</v>
      </c>
      <c r="O125" s="66">
        <v>60</v>
      </c>
      <c r="P125" s="3">
        <v>75.766999999999996</v>
      </c>
      <c r="Q125" s="7">
        <f t="shared" si="49"/>
        <v>21.178784244938004</v>
      </c>
      <c r="R125" s="67">
        <f t="shared" si="50"/>
        <v>770.76235699985148</v>
      </c>
      <c r="S125" s="30">
        <v>120</v>
      </c>
      <c r="T125" s="3">
        <v>127.119</v>
      </c>
      <c r="U125" s="7">
        <f t="shared" si="51"/>
        <v>35.532961242127499</v>
      </c>
      <c r="V125" s="67">
        <f t="shared" si="52"/>
        <v>1293.1558601959182</v>
      </c>
      <c r="W125" s="30">
        <v>180</v>
      </c>
      <c r="X125" s="3">
        <v>151.00299999999999</v>
      </c>
      <c r="Y125" s="7">
        <f t="shared" si="53"/>
        <v>42.209140619773436</v>
      </c>
      <c r="Z125" s="67">
        <f t="shared" si="54"/>
        <v>1536.1229584654084</v>
      </c>
      <c r="AA125" s="69">
        <v>240</v>
      </c>
      <c r="AB125" s="114">
        <v>185.529</v>
      </c>
      <c r="AC125" s="7">
        <f t="shared" si="55"/>
        <v>51.860026953411158</v>
      </c>
      <c r="AD125" s="67">
        <f t="shared" si="56"/>
        <v>1887.3489689683568</v>
      </c>
      <c r="AE125" s="70">
        <f t="shared" si="57"/>
        <v>770.76235699985148</v>
      </c>
      <c r="AF125" s="70">
        <f t="shared" si="58"/>
        <v>1293.1558601959182</v>
      </c>
      <c r="AG125" s="70">
        <f t="shared" si="59"/>
        <v>1536.1229584654084</v>
      </c>
      <c r="AH125" s="70">
        <f t="shared" si="60"/>
        <v>1887.3489689683568</v>
      </c>
      <c r="AI125" s="71">
        <f t="shared" si="61"/>
        <v>0.97752342413010107</v>
      </c>
      <c r="AJ125" s="72">
        <f t="shared" si="62"/>
        <v>5.9878782236250103</v>
      </c>
      <c r="AK125" s="73">
        <f t="shared" si="63"/>
        <v>359.27269341750059</v>
      </c>
    </row>
    <row r="126" spans="1:37">
      <c r="A126" s="3">
        <f>'Exptl Setup'!A212</f>
        <v>205</v>
      </c>
      <c r="B126" s="3" t="str">
        <f>'Exptl Setup'!C212</f>
        <v>a</v>
      </c>
      <c r="C126" s="3">
        <f>'Exptl Setup'!D212</f>
        <v>48</v>
      </c>
      <c r="D126" s="3" t="str">
        <f>'Exptl Setup'!E212</f>
        <v>+</v>
      </c>
      <c r="E126" s="112">
        <f>'Exptl Setup'!K212</f>
        <v>16.000487717548268</v>
      </c>
      <c r="F126" s="63">
        <f>'Exptl Setup'!F212</f>
        <v>31.995999999999999</v>
      </c>
      <c r="G126" s="64">
        <f>'Exptl Setup'!$C$5</f>
        <v>1.2793390913194711</v>
      </c>
      <c r="H126" s="7">
        <f t="shared" si="74"/>
        <v>25.009788426773003</v>
      </c>
      <c r="I126" s="8">
        <f t="shared" si="78"/>
        <v>9.4376560101030211</v>
      </c>
      <c r="J126" s="8">
        <f t="shared" si="75"/>
        <v>6.9862115732269956</v>
      </c>
      <c r="K126" s="8">
        <f>'Exptl Setup'!H212+'Exptl Setup'!I212+'Exptl Setup'!J212+5</f>
        <v>23.003024686832862</v>
      </c>
      <c r="L126" s="8">
        <f t="shared" si="76"/>
        <v>29.989236260059858</v>
      </c>
      <c r="M126" s="44">
        <v>300</v>
      </c>
      <c r="N126" s="65">
        <f t="shared" si="77"/>
        <v>260.57310772983715</v>
      </c>
      <c r="O126" s="66">
        <v>60</v>
      </c>
      <c r="P126" s="3">
        <v>13.365</v>
      </c>
      <c r="Q126" s="7">
        <f t="shared" si="49"/>
        <v>3.7358690669423957</v>
      </c>
      <c r="R126" s="67">
        <f t="shared" si="50"/>
        <v>135.97273563849998</v>
      </c>
      <c r="S126" s="30">
        <v>120</v>
      </c>
      <c r="T126" s="3">
        <v>125.247</v>
      </c>
      <c r="U126" s="7">
        <f t="shared" si="51"/>
        <v>35.00983112812078</v>
      </c>
      <c r="V126" s="67">
        <f t="shared" si="52"/>
        <v>1274.2369787141943</v>
      </c>
      <c r="W126" s="30">
        <v>180</v>
      </c>
      <c r="X126" s="3">
        <v>87.841999999999999</v>
      </c>
      <c r="Y126" s="7">
        <f t="shared" si="53"/>
        <v>24.554149687867859</v>
      </c>
      <c r="Z126" s="67">
        <f t="shared" si="54"/>
        <v>893.68627339746479</v>
      </c>
      <c r="AA126" s="69">
        <v>240</v>
      </c>
      <c r="AB126" s="114">
        <v>172.685</v>
      </c>
      <c r="AC126" s="7">
        <f t="shared" si="55"/>
        <v>48.269999986902178</v>
      </c>
      <c r="AD126" s="67">
        <f t="shared" si="56"/>
        <v>1756.8613433396458</v>
      </c>
      <c r="AE126" s="70">
        <f t="shared" si="57"/>
        <v>135.97273563849998</v>
      </c>
      <c r="AF126" s="70"/>
      <c r="AG126" s="70">
        <f t="shared" si="59"/>
        <v>893.68627339746479</v>
      </c>
      <c r="AH126" s="70">
        <f t="shared" si="60"/>
        <v>1756.8613433396458</v>
      </c>
      <c r="AI126" s="71">
        <f t="shared" si="61"/>
        <v>0.94905460110672701</v>
      </c>
      <c r="AJ126" s="72">
        <f t="shared" si="62"/>
        <v>8.6205571054327965</v>
      </c>
      <c r="AK126" s="73">
        <f t="shared" si="63"/>
        <v>517.2334263259678</v>
      </c>
    </row>
    <row r="127" spans="1:37">
      <c r="A127" s="3">
        <f>'Exptl Setup'!A213</f>
        <v>206</v>
      </c>
      <c r="B127" s="3" t="str">
        <f>'Exptl Setup'!C213</f>
        <v>b</v>
      </c>
      <c r="C127" s="3">
        <f>'Exptl Setup'!D213</f>
        <v>48</v>
      </c>
      <c r="D127" s="3" t="str">
        <f>'Exptl Setup'!E213</f>
        <v>+</v>
      </c>
      <c r="E127" s="112">
        <f>'Exptl Setup'!K213</f>
        <v>15.998487656583571</v>
      </c>
      <c r="F127" s="63">
        <f>'Exptl Setup'!F213</f>
        <v>32</v>
      </c>
      <c r="G127" s="64">
        <f>'Exptl Setup'!$C$5</f>
        <v>1.2793390913194711</v>
      </c>
      <c r="H127" s="7">
        <f t="shared" si="74"/>
        <v>25.01291504115315</v>
      </c>
      <c r="I127" s="8">
        <f t="shared" si="78"/>
        <v>9.4388358645860944</v>
      </c>
      <c r="J127" s="8">
        <f t="shared" si="75"/>
        <v>6.9870849588468502</v>
      </c>
      <c r="K127" s="8">
        <f>'Exptl Setup'!H213+'Exptl Setup'!I213+'Exptl Setup'!J213+5</f>
        <v>23.003024686832862</v>
      </c>
      <c r="L127" s="8">
        <f t="shared" si="76"/>
        <v>29.990109645679713</v>
      </c>
      <c r="M127" s="44">
        <v>300</v>
      </c>
      <c r="N127" s="65">
        <f t="shared" si="77"/>
        <v>260.57105448973419</v>
      </c>
      <c r="O127" s="66">
        <v>60</v>
      </c>
      <c r="P127" s="3">
        <v>16.771000000000001</v>
      </c>
      <c r="Q127" s="7">
        <f t="shared" si="49"/>
        <v>4.6879104842917156</v>
      </c>
      <c r="R127" s="67">
        <f t="shared" si="50"/>
        <v>170.60242825842994</v>
      </c>
      <c r="S127" s="30">
        <v>120</v>
      </c>
      <c r="T127" s="3">
        <v>42.942999999999998</v>
      </c>
      <c r="U127" s="7">
        <f t="shared" si="51"/>
        <v>12.003633648973771</v>
      </c>
      <c r="V127" s="67">
        <f t="shared" si="52"/>
        <v>436.83620992795636</v>
      </c>
      <c r="W127" s="30">
        <v>180</v>
      </c>
      <c r="X127" s="3">
        <v>119.983</v>
      </c>
      <c r="Y127" s="7">
        <f t="shared" si="53"/>
        <v>33.5382245326321</v>
      </c>
      <c r="Z127" s="67">
        <f t="shared" si="54"/>
        <v>1220.5229950349533</v>
      </c>
      <c r="AA127" s="69">
        <v>240</v>
      </c>
      <c r="AB127" s="114">
        <v>225.477</v>
      </c>
      <c r="AC127" s="7">
        <f t="shared" si="55"/>
        <v>63.026414183211685</v>
      </c>
      <c r="AD127" s="67">
        <f t="shared" si="56"/>
        <v>2293.6571293557931</v>
      </c>
      <c r="AE127" s="70">
        <f t="shared" si="57"/>
        <v>170.60242825842994</v>
      </c>
      <c r="AF127" s="70">
        <f t="shared" si="58"/>
        <v>436.83620992795636</v>
      </c>
      <c r="AG127" s="70">
        <f t="shared" si="59"/>
        <v>1220.5229950349533</v>
      </c>
      <c r="AH127" s="70">
        <f t="shared" si="60"/>
        <v>2293.6571293557931</v>
      </c>
      <c r="AI127" s="71">
        <f t="shared" si="61"/>
        <v>0.93928061741101898</v>
      </c>
      <c r="AJ127" s="72">
        <f t="shared" si="62"/>
        <v>11.921418147331812</v>
      </c>
      <c r="AK127" s="73">
        <f t="shared" si="63"/>
        <v>715.28508883990867</v>
      </c>
    </row>
    <row r="128" spans="1:37">
      <c r="A128" s="3">
        <f>'Exptl Setup'!A214</f>
        <v>207</v>
      </c>
      <c r="B128" s="3" t="str">
        <f>'Exptl Setup'!C214</f>
        <v>c</v>
      </c>
      <c r="C128" s="3">
        <f>'Exptl Setup'!D214</f>
        <v>48</v>
      </c>
      <c r="D128" s="3" t="str">
        <f>'Exptl Setup'!E214</f>
        <v>+</v>
      </c>
      <c r="E128" s="112">
        <f>'Exptl Setup'!K214</f>
        <v>15.996987938964294</v>
      </c>
      <c r="F128" s="63">
        <f>'Exptl Setup'!F214</f>
        <v>32.003</v>
      </c>
      <c r="G128" s="64">
        <f>'Exptl Setup'!$C$5</f>
        <v>1.2793390913194711</v>
      </c>
      <c r="H128" s="7">
        <f t="shared" si="74"/>
        <v>25.015260001938255</v>
      </c>
      <c r="I128" s="8">
        <f t="shared" si="78"/>
        <v>9.4397207554483984</v>
      </c>
      <c r="J128" s="8">
        <f t="shared" si="75"/>
        <v>6.9877399980617447</v>
      </c>
      <c r="K128" s="8">
        <f>'Exptl Setup'!H214+'Exptl Setup'!I214+'Exptl Setup'!J214+5</f>
        <v>23.003024686832862</v>
      </c>
      <c r="L128" s="8">
        <f t="shared" si="76"/>
        <v>29.990764684894607</v>
      </c>
      <c r="M128" s="44">
        <v>300</v>
      </c>
      <c r="N128" s="65">
        <f t="shared" si="77"/>
        <v>260.56951455965702</v>
      </c>
      <c r="O128" s="66">
        <v>60</v>
      </c>
      <c r="P128" s="3">
        <v>18.312000000000001</v>
      </c>
      <c r="Q128" s="7">
        <f t="shared" si="49"/>
        <v>5.1186375886154263</v>
      </c>
      <c r="R128" s="67">
        <f t="shared" si="50"/>
        <v>186.25998623857072</v>
      </c>
      <c r="S128" s="30">
        <v>120</v>
      </c>
      <c r="T128" s="3">
        <v>55.005000000000003</v>
      </c>
      <c r="U128" s="7">
        <f t="shared" si="51"/>
        <v>15.375199899617275</v>
      </c>
      <c r="V128" s="67">
        <f t="shared" si="52"/>
        <v>559.4817902497042</v>
      </c>
      <c r="W128" s="30">
        <v>180</v>
      </c>
      <c r="X128" s="3">
        <v>130.24600000000001</v>
      </c>
      <c r="Y128" s="7">
        <f t="shared" si="53"/>
        <v>36.406840944015123</v>
      </c>
      <c r="Z128" s="67">
        <f t="shared" si="54"/>
        <v>1324.7934779176978</v>
      </c>
      <c r="AA128" s="69">
        <v>240</v>
      </c>
      <c r="AB128" s="114">
        <v>242.36600000000001</v>
      </c>
      <c r="AC128" s="7">
        <f t="shared" si="55"/>
        <v>67.747035703493154</v>
      </c>
      <c r="AD128" s="67">
        <f t="shared" si="56"/>
        <v>2465.2188632971511</v>
      </c>
      <c r="AE128" s="70">
        <f t="shared" si="57"/>
        <v>186.25998623857072</v>
      </c>
      <c r="AF128" s="70">
        <f t="shared" si="58"/>
        <v>559.4817902497042</v>
      </c>
      <c r="AG128" s="70">
        <f t="shared" si="59"/>
        <v>1324.7934779176978</v>
      </c>
      <c r="AH128" s="70">
        <f t="shared" si="60"/>
        <v>2465.2188632971511</v>
      </c>
      <c r="AI128" s="71">
        <f t="shared" si="61"/>
        <v>0.95153998242030813</v>
      </c>
      <c r="AJ128" s="72">
        <f t="shared" si="62"/>
        <v>12.670313864739557</v>
      </c>
      <c r="AK128" s="73">
        <f t="shared" si="63"/>
        <v>760.21883188437334</v>
      </c>
    </row>
    <row r="129" spans="1:37">
      <c r="A129" s="3">
        <f>'Exptl Setup'!A218</f>
        <v>211</v>
      </c>
      <c r="B129" s="3" t="str">
        <f>'Exptl Setup'!C218</f>
        <v>a</v>
      </c>
      <c r="C129" s="3">
        <f>'Exptl Setup'!D218</f>
        <v>48</v>
      </c>
      <c r="D129" s="3" t="str">
        <f>'Exptl Setup'!E218</f>
        <v>+</v>
      </c>
      <c r="E129" s="112">
        <f>'Exptl Setup'!K218</f>
        <v>19.993111292906235</v>
      </c>
      <c r="F129" s="63">
        <f>'Exptl Setup'!F218</f>
        <v>32.008000000000003</v>
      </c>
      <c r="G129" s="64">
        <f>'Exptl Setup'!$C$5</f>
        <v>1.2793390913194711</v>
      </c>
      <c r="H129" s="7">
        <f t="shared" si="74"/>
        <v>25.01916826991344</v>
      </c>
      <c r="I129" s="8">
        <f t="shared" si="78"/>
        <v>9.4411955735522408</v>
      </c>
      <c r="J129" s="8">
        <f t="shared" si="75"/>
        <v>6.988831730086563</v>
      </c>
      <c r="K129" s="8">
        <f>'Exptl Setup'!H218+'Exptl Setup'!I218+'Exptl Setup'!J218+5</f>
        <v>23.003024686832859</v>
      </c>
      <c r="L129" s="8">
        <f t="shared" si="76"/>
        <v>29.991856416919422</v>
      </c>
      <c r="M129" s="44">
        <v>300</v>
      </c>
      <c r="N129" s="65">
        <f t="shared" si="77"/>
        <v>260.56694800952835</v>
      </c>
      <c r="O129" s="66">
        <v>60</v>
      </c>
      <c r="P129" s="3">
        <v>5.7539999999999996</v>
      </c>
      <c r="Q129" s="7">
        <f t="shared" si="49"/>
        <v>1.608368444478933</v>
      </c>
      <c r="R129" s="67">
        <f t="shared" si="50"/>
        <v>58.517111693192291</v>
      </c>
      <c r="S129" s="30">
        <v>120</v>
      </c>
      <c r="T129" s="3">
        <v>56.64</v>
      </c>
      <c r="U129" s="7">
        <f t="shared" si="51"/>
        <v>15.832114823650812</v>
      </c>
      <c r="V129" s="67">
        <f t="shared" si="52"/>
        <v>576.01828402892102</v>
      </c>
      <c r="W129" s="30">
        <v>180</v>
      </c>
      <c r="X129" s="3">
        <v>32.131999999999998</v>
      </c>
      <c r="Y129" s="7">
        <f t="shared" si="53"/>
        <v>8.9815945182476664</v>
      </c>
      <c r="Z129" s="67">
        <f t="shared" si="54"/>
        <v>326.77647426584196</v>
      </c>
      <c r="AA129" s="69">
        <v>240</v>
      </c>
      <c r="AB129" s="114">
        <v>52.95</v>
      </c>
      <c r="AC129" s="7">
        <f t="shared" si="55"/>
        <v>14.800679376982885</v>
      </c>
      <c r="AD129" s="67">
        <f t="shared" si="56"/>
        <v>538.49166912661315</v>
      </c>
      <c r="AE129" s="70">
        <f t="shared" si="57"/>
        <v>58.517111693192291</v>
      </c>
      <c r="AF129" s="70"/>
      <c r="AG129" s="70">
        <f t="shared" si="59"/>
        <v>326.77647426584196</v>
      </c>
      <c r="AH129" s="70">
        <f t="shared" si="60"/>
        <v>538.49166912661315</v>
      </c>
      <c r="AI129" s="71">
        <f t="shared" si="61"/>
        <v>0.98513782653670134</v>
      </c>
      <c r="AJ129" s="72">
        <f t="shared" si="62"/>
        <v>2.6049495146503965</v>
      </c>
      <c r="AK129" s="73">
        <f t="shared" si="63"/>
        <v>156.29697087902377</v>
      </c>
    </row>
    <row r="130" spans="1:37">
      <c r="A130" s="3">
        <f>'Exptl Setup'!A219</f>
        <v>212</v>
      </c>
      <c r="B130" s="3" t="str">
        <f>'Exptl Setup'!C219</f>
        <v>b</v>
      </c>
      <c r="C130" s="3">
        <f>'Exptl Setup'!D219</f>
        <v>48</v>
      </c>
      <c r="D130" s="3" t="str">
        <f>'Exptl Setup'!E219</f>
        <v>+</v>
      </c>
      <c r="E130" s="112">
        <f>'Exptl Setup'!K219</f>
        <v>19.999984569282837</v>
      </c>
      <c r="F130" s="63">
        <f>'Exptl Setup'!F219</f>
        <v>31.997</v>
      </c>
      <c r="G130" s="64">
        <f>'Exptl Setup'!$C$5</f>
        <v>1.2793390913194711</v>
      </c>
      <c r="H130" s="7">
        <f t="shared" si="74"/>
        <v>25.010570080368041</v>
      </c>
      <c r="I130" s="8">
        <f t="shared" si="78"/>
        <v>9.4379509737237886</v>
      </c>
      <c r="J130" s="8">
        <f t="shared" si="75"/>
        <v>6.9864299196319593</v>
      </c>
      <c r="K130" s="8">
        <f>'Exptl Setup'!H219+'Exptl Setup'!I219+'Exptl Setup'!J219+5</f>
        <v>23.003024686832859</v>
      </c>
      <c r="L130" s="8">
        <f t="shared" si="76"/>
        <v>29.989454606464818</v>
      </c>
      <c r="M130" s="44">
        <v>300</v>
      </c>
      <c r="N130" s="65">
        <f t="shared" si="77"/>
        <v>260.57259441981137</v>
      </c>
      <c r="O130" s="66">
        <v>60</v>
      </c>
      <c r="P130" s="3">
        <v>1.325</v>
      </c>
      <c r="Q130" s="7">
        <f t="shared" si="49"/>
        <v>0.37037185689370367</v>
      </c>
      <c r="R130" s="67">
        <f t="shared" si="50"/>
        <v>13.479835553813675</v>
      </c>
      <c r="S130" s="30">
        <v>120</v>
      </c>
      <c r="T130" s="3">
        <v>3.802</v>
      </c>
      <c r="U130" s="7">
        <f t="shared" si="51"/>
        <v>1.0627575848376312</v>
      </c>
      <c r="V130" s="67">
        <f t="shared" si="52"/>
        <v>38.679497943848752</v>
      </c>
      <c r="W130" s="30">
        <v>180</v>
      </c>
      <c r="X130" s="3">
        <v>6.8129999999999997</v>
      </c>
      <c r="Y130" s="7">
        <f t="shared" si="53"/>
        <v>1.9044101592579645</v>
      </c>
      <c r="Z130" s="67">
        <f t="shared" si="54"/>
        <v>69.311788398590622</v>
      </c>
      <c r="AA130" s="69">
        <v>240</v>
      </c>
      <c r="AB130" s="114">
        <v>12.815</v>
      </c>
      <c r="AC130" s="7">
        <f t="shared" si="55"/>
        <v>3.5821247895040091</v>
      </c>
      <c r="AD130" s="67">
        <f t="shared" si="56"/>
        <v>130.37290009216775</v>
      </c>
      <c r="AE130" s="70">
        <f t="shared" si="57"/>
        <v>13.479835553813675</v>
      </c>
      <c r="AF130" s="70">
        <f t="shared" si="58"/>
        <v>38.679497943848752</v>
      </c>
      <c r="AG130" s="70">
        <f t="shared" si="59"/>
        <v>69.311788398590622</v>
      </c>
      <c r="AH130" s="70">
        <f t="shared" si="60"/>
        <v>130.37290009216775</v>
      </c>
      <c r="AI130" s="71">
        <f t="shared" si="61"/>
        <v>0.95372340715324522</v>
      </c>
      <c r="AJ130" s="72">
        <f t="shared" si="62"/>
        <v>0.63551914011634014</v>
      </c>
      <c r="AK130" s="73">
        <f t="shared" si="63"/>
        <v>38.131148406980408</v>
      </c>
    </row>
    <row r="131" spans="1:37">
      <c r="A131" s="3">
        <f>'Exptl Setup'!A220</f>
        <v>213</v>
      </c>
      <c r="B131" s="3" t="str">
        <f>'Exptl Setup'!C220</f>
        <v>c</v>
      </c>
      <c r="C131" s="3">
        <f>'Exptl Setup'!D220</f>
        <v>48</v>
      </c>
      <c r="D131" s="3" t="str">
        <f>'Exptl Setup'!E220</f>
        <v>+</v>
      </c>
      <c r="E131" s="112">
        <f>'Exptl Setup'!K220</f>
        <v>19.993735940992373</v>
      </c>
      <c r="F131" s="63">
        <f>'Exptl Setup'!F220</f>
        <v>32.006999999999998</v>
      </c>
      <c r="G131" s="64">
        <f>'Exptl Setup'!$C$5</f>
        <v>1.2793390913194711</v>
      </c>
      <c r="H131" s="7">
        <f t="shared" si="74"/>
        <v>25.018386616318399</v>
      </c>
      <c r="I131" s="8">
        <f t="shared" si="78"/>
        <v>9.4409006099314716</v>
      </c>
      <c r="J131" s="8">
        <f t="shared" si="75"/>
        <v>6.9886133836815993</v>
      </c>
      <c r="K131" s="8">
        <f>'Exptl Setup'!H220+'Exptl Setup'!I220+'Exptl Setup'!J220+5</f>
        <v>23.003024686832859</v>
      </c>
      <c r="L131" s="8">
        <f t="shared" si="76"/>
        <v>29.991638070514458</v>
      </c>
      <c r="M131" s="44">
        <v>300</v>
      </c>
      <c r="N131" s="65">
        <f t="shared" si="77"/>
        <v>260.56746131955407</v>
      </c>
      <c r="O131" s="66">
        <v>60</v>
      </c>
      <c r="P131" s="3">
        <v>16.571000000000002</v>
      </c>
      <c r="Q131" s="7">
        <f t="shared" si="49"/>
        <v>4.6319619881091558</v>
      </c>
      <c r="R131" s="67">
        <f t="shared" si="50"/>
        <v>168.52948488090823</v>
      </c>
      <c r="S131" s="30">
        <v>120</v>
      </c>
      <c r="T131" s="3">
        <v>42.465000000000003</v>
      </c>
      <c r="U131" s="7">
        <f t="shared" si="51"/>
        <v>11.869909228474764</v>
      </c>
      <c r="V131" s="67">
        <f t="shared" si="52"/>
        <v>431.87523839646167</v>
      </c>
      <c r="W131" s="30">
        <v>180</v>
      </c>
      <c r="X131" s="3">
        <v>71.349999999999994</v>
      </c>
      <c r="Y131" s="7">
        <f t="shared" si="53"/>
        <v>19.943907298991505</v>
      </c>
      <c r="Z131" s="67">
        <f t="shared" si="54"/>
        <v>725.63989778847383</v>
      </c>
      <c r="AA131" s="69">
        <v>240</v>
      </c>
      <c r="AB131" s="114">
        <v>116.92400000000001</v>
      </c>
      <c r="AC131" s="7">
        <f t="shared" si="55"/>
        <v>32.682850974453864</v>
      </c>
      <c r="AD131" s="67">
        <f t="shared" si="56"/>
        <v>1189.1341192574564</v>
      </c>
      <c r="AE131" s="70">
        <f t="shared" si="57"/>
        <v>168.52948488090823</v>
      </c>
      <c r="AF131" s="70">
        <f t="shared" si="58"/>
        <v>431.87523839646167</v>
      </c>
      <c r="AG131" s="70">
        <f t="shared" si="59"/>
        <v>725.63989778847383</v>
      </c>
      <c r="AH131" s="70">
        <f t="shared" si="60"/>
        <v>1189.1341192574564</v>
      </c>
      <c r="AI131" s="71">
        <f t="shared" si="61"/>
        <v>0.98086133005536158</v>
      </c>
      <c r="AJ131" s="72">
        <f t="shared" si="62"/>
        <v>5.5926309375360939</v>
      </c>
      <c r="AK131" s="73"/>
    </row>
    <row r="132" spans="1:37">
      <c r="A132" s="3">
        <f>'Exptl Setup'!A224</f>
        <v>217</v>
      </c>
      <c r="B132" s="3" t="str">
        <f>'Exptl Setup'!C224</f>
        <v>a</v>
      </c>
      <c r="C132" s="3">
        <f>'Exptl Setup'!D224</f>
        <v>48</v>
      </c>
      <c r="D132" s="3" t="str">
        <f>'Exptl Setup'!E224</f>
        <v>-</v>
      </c>
      <c r="E132" s="112">
        <f>'Exptl Setup'!K224</f>
        <v>0</v>
      </c>
      <c r="F132" s="63">
        <f>'Exptl Setup'!F224</f>
        <v>32.009</v>
      </c>
      <c r="G132" s="64">
        <f>'Exptl Setup'!$C$5</f>
        <v>1.2793390913194711</v>
      </c>
      <c r="H132" s="7">
        <f t="shared" si="74"/>
        <v>25.019949923508474</v>
      </c>
      <c r="I132" s="8">
        <f t="shared" si="78"/>
        <v>9.44149053717301</v>
      </c>
      <c r="J132" s="8">
        <f t="shared" si="75"/>
        <v>6.9890500764915267</v>
      </c>
      <c r="K132" s="8">
        <f>'Exptl Setup'!H224+'Exptl Setup'!I224+'Exptl Setup'!J224+5</f>
        <v>23.003024686832859</v>
      </c>
      <c r="L132" s="8">
        <f t="shared" si="76"/>
        <v>29.992074763324386</v>
      </c>
      <c r="M132" s="44">
        <v>300</v>
      </c>
      <c r="N132" s="65">
        <f t="shared" si="77"/>
        <v>260.56643469950262</v>
      </c>
      <c r="O132" s="66">
        <v>60</v>
      </c>
      <c r="P132" s="3">
        <v>29.093</v>
      </c>
      <c r="Q132" s="7">
        <f t="shared" si="49"/>
        <v>8.1321168451611285</v>
      </c>
      <c r="R132" s="67">
        <f t="shared" si="50"/>
        <v>295.86076789210199</v>
      </c>
      <c r="S132" s="30">
        <v>120</v>
      </c>
      <c r="T132" s="3">
        <v>39.777000000000001</v>
      </c>
      <c r="U132" s="7">
        <f t="shared" si="51"/>
        <v>11.118523760010113</v>
      </c>
      <c r="V132" s="67">
        <f t="shared" si="52"/>
        <v>404.5115238869879</v>
      </c>
      <c r="W132" s="30">
        <v>180</v>
      </c>
      <c r="X132" s="3">
        <v>47.604999999999997</v>
      </c>
      <c r="Y132" s="7">
        <f t="shared" si="53"/>
        <v>13.306617482346114</v>
      </c>
      <c r="Z132" s="67">
        <f t="shared" si="54"/>
        <v>484.11823653468235</v>
      </c>
      <c r="AA132" s="69">
        <v>240</v>
      </c>
      <c r="AB132" s="114">
        <v>56.497</v>
      </c>
      <c r="AC132" s="7">
        <f t="shared" si="55"/>
        <v>15.792122001892837</v>
      </c>
      <c r="AD132" s="67">
        <f t="shared" si="56"/>
        <v>574.54527905682073</v>
      </c>
      <c r="AE132" s="70">
        <f t="shared" si="57"/>
        <v>295.86076789210199</v>
      </c>
      <c r="AF132" s="70">
        <f t="shared" si="58"/>
        <v>404.5115238869879</v>
      </c>
      <c r="AG132" s="70">
        <f t="shared" si="59"/>
        <v>484.11823653468235</v>
      </c>
      <c r="AH132" s="70">
        <f t="shared" si="60"/>
        <v>574.54527905682073</v>
      </c>
      <c r="AI132" s="71">
        <f t="shared" si="61"/>
        <v>0.99613906247978801</v>
      </c>
      <c r="AJ132" s="72">
        <f t="shared" si="62"/>
        <v>1.5261004102364177</v>
      </c>
      <c r="AK132" s="73">
        <f t="shared" si="63"/>
        <v>91.566024614185068</v>
      </c>
    </row>
    <row r="133" spans="1:37">
      <c r="A133" s="3">
        <f>'Exptl Setup'!A225</f>
        <v>218</v>
      </c>
      <c r="B133" s="3" t="str">
        <f>'Exptl Setup'!C225</f>
        <v>b</v>
      </c>
      <c r="C133" s="3">
        <f>'Exptl Setup'!D225</f>
        <v>48</v>
      </c>
      <c r="D133" s="3" t="str">
        <f>'Exptl Setup'!E225</f>
        <v>-</v>
      </c>
      <c r="E133" s="112">
        <f>'Exptl Setup'!K225</f>
        <v>0</v>
      </c>
      <c r="F133" s="63">
        <f>'Exptl Setup'!F225</f>
        <v>32</v>
      </c>
      <c r="G133" s="64">
        <f>'Exptl Setup'!$C$5</f>
        <v>1.2793390913194711</v>
      </c>
      <c r="H133" s="7">
        <f t="shared" si="74"/>
        <v>25.01291504115315</v>
      </c>
      <c r="I133" s="8">
        <f t="shared" si="78"/>
        <v>9.4388358645860944</v>
      </c>
      <c r="J133" s="8">
        <f t="shared" si="75"/>
        <v>6.9870849588468502</v>
      </c>
      <c r="K133" s="8">
        <f>'Exptl Setup'!H225+'Exptl Setup'!I225+'Exptl Setup'!J225+5</f>
        <v>23.003024686832859</v>
      </c>
      <c r="L133" s="8">
        <f t="shared" si="76"/>
        <v>29.990109645679709</v>
      </c>
      <c r="M133" s="44">
        <v>300</v>
      </c>
      <c r="N133" s="65">
        <f t="shared" si="77"/>
        <v>260.57105448973419</v>
      </c>
      <c r="O133" s="66">
        <v>60</v>
      </c>
      <c r="P133" s="3">
        <v>39.499000000000002</v>
      </c>
      <c r="Q133" s="7">
        <f t="shared" si="49"/>
        <v>11.040950224735465</v>
      </c>
      <c r="R133" s="67">
        <f t="shared" si="50"/>
        <v>401.8022368242635</v>
      </c>
      <c r="S133" s="30">
        <v>120</v>
      </c>
      <c r="T133" s="3">
        <v>52.23</v>
      </c>
      <c r="U133" s="7">
        <f t="shared" si="51"/>
        <v>14.599580501732531</v>
      </c>
      <c r="V133" s="67">
        <f t="shared" si="52"/>
        <v>531.30790220844278</v>
      </c>
      <c r="W133" s="30">
        <v>180</v>
      </c>
      <c r="X133" s="3">
        <v>63.127000000000002</v>
      </c>
      <c r="Y133" s="7">
        <f t="shared" si="53"/>
        <v>17.645562288586436</v>
      </c>
      <c r="Z133" s="67">
        <f t="shared" si="54"/>
        <v>642.15726484228173</v>
      </c>
      <c r="AA133" s="69">
        <v>240</v>
      </c>
      <c r="AB133" s="114">
        <v>73.652000000000001</v>
      </c>
      <c r="AC133" s="7">
        <f t="shared" si="55"/>
        <v>20.587560848432023</v>
      </c>
      <c r="AD133" s="67">
        <f t="shared" si="56"/>
        <v>749.22247010255091</v>
      </c>
      <c r="AE133" s="70">
        <f t="shared" si="57"/>
        <v>401.8022368242635</v>
      </c>
      <c r="AF133" s="70">
        <f t="shared" si="58"/>
        <v>531.30790220844278</v>
      </c>
      <c r="AG133" s="70">
        <f t="shared" si="59"/>
        <v>642.15726484228173</v>
      </c>
      <c r="AH133" s="70">
        <f t="shared" si="60"/>
        <v>749.22247010255091</v>
      </c>
      <c r="AI133" s="71">
        <f t="shared" si="61"/>
        <v>0.99794427490196991</v>
      </c>
      <c r="AJ133" s="72">
        <f t="shared" si="62"/>
        <v>1.921850104114502</v>
      </c>
      <c r="AK133" s="73">
        <f t="shared" si="63"/>
        <v>115.31100624687012</v>
      </c>
    </row>
    <row r="134" spans="1:37">
      <c r="A134" s="3">
        <f>'Exptl Setup'!A226</f>
        <v>219</v>
      </c>
      <c r="B134" s="3" t="str">
        <f>'Exptl Setup'!C226</f>
        <v>c</v>
      </c>
      <c r="C134" s="3">
        <f>'Exptl Setup'!D226</f>
        <v>48</v>
      </c>
      <c r="D134" s="3" t="str">
        <f>'Exptl Setup'!E226</f>
        <v>-</v>
      </c>
      <c r="E134" s="112">
        <f>'Exptl Setup'!K226</f>
        <v>0</v>
      </c>
      <c r="F134" s="63">
        <f>'Exptl Setup'!F226</f>
        <v>32.008000000000003</v>
      </c>
      <c r="G134" s="64">
        <f>'Exptl Setup'!$C$5</f>
        <v>1.2793390913194711</v>
      </c>
      <c r="H134" s="7">
        <f t="shared" si="74"/>
        <v>25.01916826991344</v>
      </c>
      <c r="I134" s="8">
        <f t="shared" si="78"/>
        <v>9.4411955735522408</v>
      </c>
      <c r="J134" s="8">
        <f t="shared" si="75"/>
        <v>6.988831730086563</v>
      </c>
      <c r="K134" s="8">
        <f>'Exptl Setup'!H226+'Exptl Setup'!I226+'Exptl Setup'!J226+5</f>
        <v>23.003024686832859</v>
      </c>
      <c r="L134" s="8">
        <f t="shared" si="76"/>
        <v>29.991856416919422</v>
      </c>
      <c r="M134" s="44">
        <v>300</v>
      </c>
      <c r="N134" s="65">
        <f t="shared" si="77"/>
        <v>260.56694800952835</v>
      </c>
      <c r="O134" s="66">
        <v>60</v>
      </c>
      <c r="P134" s="3">
        <v>28.695</v>
      </c>
      <c r="Q134" s="7">
        <f t="shared" si="49"/>
        <v>8.0208780872997885</v>
      </c>
      <c r="R134" s="67">
        <f t="shared" si="50"/>
        <v>291.82282239071128</v>
      </c>
      <c r="S134" s="30">
        <v>120</v>
      </c>
      <c r="T134" s="3">
        <v>38.436999999999998</v>
      </c>
      <c r="U134" s="7">
        <f t="shared" si="51"/>
        <v>10.743979475223627</v>
      </c>
      <c r="V134" s="67">
        <f t="shared" si="52"/>
        <v>390.8971536585388</v>
      </c>
      <c r="W134" s="30">
        <v>180</v>
      </c>
      <c r="X134" s="3">
        <v>47.335999999999999</v>
      </c>
      <c r="Y134" s="7">
        <f t="shared" si="53"/>
        <v>13.231443984681054</v>
      </c>
      <c r="Z134" s="67">
        <f t="shared" si="54"/>
        <v>481.3983314405545</v>
      </c>
      <c r="AA134" s="69">
        <v>240</v>
      </c>
      <c r="AB134" s="114">
        <v>56.582999999999998</v>
      </c>
      <c r="AC134" s="7">
        <f t="shared" si="55"/>
        <v>15.816182080978706</v>
      </c>
      <c r="AD134" s="67">
        <f t="shared" si="56"/>
        <v>575.43860461173085</v>
      </c>
      <c r="AE134" s="70">
        <f t="shared" si="57"/>
        <v>291.82282239071128</v>
      </c>
      <c r="AF134" s="70">
        <f t="shared" si="58"/>
        <v>390.8971536585388</v>
      </c>
      <c r="AG134" s="70">
        <f t="shared" si="59"/>
        <v>481.3983314405545</v>
      </c>
      <c r="AH134" s="70">
        <f t="shared" si="60"/>
        <v>575.43860461173085</v>
      </c>
      <c r="AI134" s="71">
        <f t="shared" si="61"/>
        <v>0.99969154777631108</v>
      </c>
      <c r="AJ134" s="72">
        <f t="shared" si="62"/>
        <v>1.5689142074084572</v>
      </c>
      <c r="AK134" s="73">
        <f t="shared" si="63"/>
        <v>94.13485244450743</v>
      </c>
    </row>
    <row r="135" spans="1:37">
      <c r="A135" s="3">
        <f>'Exptl Setup'!A230</f>
        <v>223</v>
      </c>
      <c r="B135" s="3" t="str">
        <f>'Exptl Setup'!C230</f>
        <v>a</v>
      </c>
      <c r="C135" s="3">
        <f>'Exptl Setup'!D230</f>
        <v>48</v>
      </c>
      <c r="D135" s="3" t="str">
        <f>'Exptl Setup'!E230</f>
        <v>-</v>
      </c>
      <c r="E135" s="112">
        <f>'Exptl Setup'!K230</f>
        <v>5.9999953707848501</v>
      </c>
      <c r="F135" s="63">
        <f>'Exptl Setup'!F230</f>
        <v>31.997</v>
      </c>
      <c r="G135" s="64">
        <f>'Exptl Setup'!$C$5</f>
        <v>1.2793390913194711</v>
      </c>
      <c r="H135" s="7">
        <f t="shared" si="74"/>
        <v>25.010570080368041</v>
      </c>
      <c r="I135" s="8">
        <f t="shared" si="78"/>
        <v>9.4379509737237886</v>
      </c>
      <c r="J135" s="8">
        <f t="shared" si="75"/>
        <v>6.9864299196319593</v>
      </c>
      <c r="K135" s="8">
        <f>'Exptl Setup'!H230+'Exptl Setup'!I230+'Exptl Setup'!J230+5</f>
        <v>23.003024686832859</v>
      </c>
      <c r="L135" s="8">
        <f t="shared" si="76"/>
        <v>29.989454606464818</v>
      </c>
      <c r="M135" s="44">
        <v>300</v>
      </c>
      <c r="N135" s="65">
        <f t="shared" si="77"/>
        <v>260.57259441981137</v>
      </c>
      <c r="O135" s="66">
        <v>60</v>
      </c>
      <c r="P135" s="3">
        <v>6.593</v>
      </c>
      <c r="Q135" s="7">
        <f t="shared" si="49"/>
        <v>1.8429144547171232</v>
      </c>
      <c r="R135" s="67">
        <f t="shared" si="50"/>
        <v>67.073627023617803</v>
      </c>
      <c r="S135" s="30">
        <v>120</v>
      </c>
      <c r="T135" s="3">
        <v>11.545</v>
      </c>
      <c r="U135" s="7">
        <f t="shared" si="51"/>
        <v>3.2271268587455162</v>
      </c>
      <c r="V135" s="67">
        <f t="shared" si="52"/>
        <v>117.45260488209729</v>
      </c>
      <c r="W135" s="30">
        <v>180</v>
      </c>
      <c r="X135" s="3">
        <v>16.670999999999999</v>
      </c>
      <c r="Y135" s="7">
        <f t="shared" si="53"/>
        <v>4.6599767745471201</v>
      </c>
      <c r="Z135" s="67">
        <f t="shared" si="54"/>
        <v>169.60176491896436</v>
      </c>
      <c r="AA135" s="69">
        <v>240</v>
      </c>
      <c r="AB135" s="114">
        <v>21.908000000000001</v>
      </c>
      <c r="AC135" s="7">
        <f t="shared" si="55"/>
        <v>6.1238540685488765</v>
      </c>
      <c r="AD135" s="67">
        <f t="shared" si="56"/>
        <v>222.88017910411327</v>
      </c>
      <c r="AE135" s="70">
        <f t="shared" si="57"/>
        <v>67.073627023617803</v>
      </c>
      <c r="AF135" s="70">
        <f t="shared" si="58"/>
        <v>117.45260488209729</v>
      </c>
      <c r="AG135" s="70">
        <f t="shared" si="59"/>
        <v>169.60176491896436</v>
      </c>
      <c r="AH135" s="70">
        <f t="shared" si="60"/>
        <v>222.88017910411327</v>
      </c>
      <c r="AI135" s="71">
        <f t="shared" si="61"/>
        <v>0.99984279497888084</v>
      </c>
      <c r="AJ135" s="72">
        <f t="shared" si="62"/>
        <v>0.86594802713058905</v>
      </c>
      <c r="AK135" s="73">
        <f t="shared" si="63"/>
        <v>51.956881627835344</v>
      </c>
    </row>
    <row r="136" spans="1:37">
      <c r="A136" s="3">
        <f>'Exptl Setup'!A231</f>
        <v>224</v>
      </c>
      <c r="B136" s="3" t="str">
        <f>'Exptl Setup'!C231</f>
        <v>b</v>
      </c>
      <c r="C136" s="3">
        <f>'Exptl Setup'!D231</f>
        <v>48</v>
      </c>
      <c r="D136" s="3" t="str">
        <f>'Exptl Setup'!E231</f>
        <v>-</v>
      </c>
      <c r="E136" s="112">
        <f>'Exptl Setup'!K231</f>
        <v>5.9996203593550685</v>
      </c>
      <c r="F136" s="63">
        <f>'Exptl Setup'!F231</f>
        <v>31.998999999999999</v>
      </c>
      <c r="G136" s="64">
        <f>'Exptl Setup'!$C$5</f>
        <v>1.2793390913194711</v>
      </c>
      <c r="H136" s="7">
        <f t="shared" si="74"/>
        <v>25.012133387558112</v>
      </c>
      <c r="I136" s="8">
        <f t="shared" si="78"/>
        <v>9.4385409009653252</v>
      </c>
      <c r="J136" s="8">
        <f t="shared" si="75"/>
        <v>6.9868666124418866</v>
      </c>
      <c r="K136" s="8">
        <f>'Exptl Setup'!H231+'Exptl Setup'!I231+'Exptl Setup'!J231+5</f>
        <v>23.003024686832859</v>
      </c>
      <c r="L136" s="8">
        <f t="shared" si="76"/>
        <v>29.989891299274746</v>
      </c>
      <c r="M136" s="44">
        <v>300</v>
      </c>
      <c r="N136" s="65">
        <f t="shared" si="77"/>
        <v>260.57156779975992</v>
      </c>
      <c r="O136" s="66">
        <v>60</v>
      </c>
      <c r="P136" s="3">
        <v>6.5860000000000003</v>
      </c>
      <c r="Q136" s="7">
        <f t="shared" ref="Q136:Q143" si="79">((P136*($N136+($L136*$H$17))))*(1/1000)</f>
        <v>1.8409528295585376</v>
      </c>
      <c r="R136" s="67">
        <f t="shared" ref="R136:R143" si="80">((Q136*$H$18*$H$19)/($H$20*$H$21*$F136))*1000</f>
        <v>66.998045101442884</v>
      </c>
      <c r="S136" s="30">
        <v>120</v>
      </c>
      <c r="T136" s="3">
        <v>11.287000000000001</v>
      </c>
      <c r="U136" s="7">
        <f t="shared" ref="U136:U143" si="81">((T136*($N136+($L136*$H$17))))*(1/1000)</f>
        <v>3.155000696511876</v>
      </c>
      <c r="V136" s="67">
        <f t="shared" ref="V136:V143" si="82">((U136*$H$18*$H$19)/($H$20*$H$21*$F136))*1000</f>
        <v>114.82036669601975</v>
      </c>
      <c r="W136" s="30">
        <v>180</v>
      </c>
      <c r="X136" s="3">
        <v>15.680999999999999</v>
      </c>
      <c r="Y136" s="7">
        <f t="shared" ref="Y136:Y143" si="83">((X136*($N136+($L136*$H$17))))*(1/1000)</f>
        <v>4.3832343334812371</v>
      </c>
      <c r="Z136" s="67">
        <f t="shared" ref="Z136:Z143" si="84">((Y136*$H$18*$H$19)/($H$20*$H$21*$F136))*1000</f>
        <v>159.51963942236958</v>
      </c>
      <c r="AA136" s="69">
        <v>240</v>
      </c>
      <c r="AB136" s="114">
        <v>21.539000000000001</v>
      </c>
      <c r="AC136" s="7">
        <f t="shared" ref="AC136:AC143" si="85">((AB136*($N136+($L136*$H$17))))*(1/1000)</f>
        <v>6.0206928326543183</v>
      </c>
      <c r="AD136" s="67">
        <f t="shared" ref="AD136:AD143" si="86">((AC136*$H$18*$H$19)/($H$20*$H$21*$F136))*1000</f>
        <v>219.11188785909178</v>
      </c>
      <c r="AE136" s="70">
        <f t="shared" ref="AE136:AE143" si="87">R136</f>
        <v>66.998045101442884</v>
      </c>
      <c r="AF136" s="70">
        <f t="shared" ref="AF136:AF143" si="88">V136</f>
        <v>114.82036669601975</v>
      </c>
      <c r="AG136" s="70">
        <f t="shared" ref="AG136:AG143" si="89">Z136</f>
        <v>159.51963942236958</v>
      </c>
      <c r="AH136" s="70">
        <f t="shared" ref="AH136:AH143" si="90">AD136</f>
        <v>219.11188785909178</v>
      </c>
      <c r="AI136" s="71">
        <f t="shared" ref="AI136:AI143" si="91">RSQ(AE136:AH136,AE$23:AH$23)</f>
        <v>0.9959643077311684</v>
      </c>
      <c r="AJ136" s="72">
        <f t="shared" ref="AJ136:AJ143" si="92">SLOPE(AE136:AH136,AE$23:AH$23)</f>
        <v>0.83506800166549411</v>
      </c>
      <c r="AK136" s="73">
        <f t="shared" ref="AK136:AK143" si="93">AJ136*60</f>
        <v>50.104080099929647</v>
      </c>
    </row>
    <row r="137" spans="1:37">
      <c r="A137" s="3">
        <f>'Exptl Setup'!A232</f>
        <v>225</v>
      </c>
      <c r="B137" s="3" t="str">
        <f>'Exptl Setup'!C232</f>
        <v>c</v>
      </c>
      <c r="C137" s="3">
        <f>'Exptl Setup'!D232</f>
        <v>48</v>
      </c>
      <c r="D137" s="3" t="str">
        <f>'Exptl Setup'!E232</f>
        <v>-</v>
      </c>
      <c r="E137" s="112">
        <f>'Exptl Setup'!K232</f>
        <v>5.997558634145669</v>
      </c>
      <c r="F137" s="63">
        <f>'Exptl Setup'!F232</f>
        <v>32.01</v>
      </c>
      <c r="G137" s="64">
        <f>'Exptl Setup'!$C$5</f>
        <v>1.2793390913194711</v>
      </c>
      <c r="H137" s="7">
        <f t="shared" si="74"/>
        <v>25.020731577103508</v>
      </c>
      <c r="I137" s="8">
        <f t="shared" si="78"/>
        <v>9.4417855007937774</v>
      </c>
      <c r="J137" s="8">
        <f t="shared" si="75"/>
        <v>6.9892684228964903</v>
      </c>
      <c r="K137" s="8">
        <f>'Exptl Setup'!H232+'Exptl Setup'!I232+'Exptl Setup'!J232+5</f>
        <v>23.003024686832859</v>
      </c>
      <c r="L137" s="8">
        <f t="shared" si="76"/>
        <v>29.992293109729349</v>
      </c>
      <c r="M137" s="44">
        <v>300</v>
      </c>
      <c r="N137" s="65">
        <f t="shared" si="77"/>
        <v>260.5659213894769</v>
      </c>
      <c r="O137" s="66">
        <v>60</v>
      </c>
      <c r="P137" s="3">
        <v>7.0590000000000002</v>
      </c>
      <c r="Q137" s="7">
        <f t="shared" si="79"/>
        <v>1.9731390964312356</v>
      </c>
      <c r="R137" s="67">
        <f t="shared" si="80"/>
        <v>71.784041239282203</v>
      </c>
      <c r="S137" s="30">
        <v>120</v>
      </c>
      <c r="T137" s="3">
        <v>11.923</v>
      </c>
      <c r="U137" s="7">
        <f t="shared" si="81"/>
        <v>3.3327294867190287</v>
      </c>
      <c r="V137" s="67">
        <f t="shared" si="82"/>
        <v>121.24679468706071</v>
      </c>
      <c r="W137" s="30">
        <v>180</v>
      </c>
      <c r="X137" s="3">
        <v>17.021000000000001</v>
      </c>
      <c r="Y137" s="7">
        <f t="shared" si="83"/>
        <v>4.7577278028553707</v>
      </c>
      <c r="Z137" s="67">
        <f t="shared" si="84"/>
        <v>173.08912961238451</v>
      </c>
      <c r="AA137" s="69">
        <v>240</v>
      </c>
      <c r="AB137" s="114">
        <v>22.029</v>
      </c>
      <c r="AC137" s="7">
        <f t="shared" si="85"/>
        <v>6.1575692244345781</v>
      </c>
      <c r="AD137" s="67">
        <f t="shared" si="86"/>
        <v>224.01624089249862</v>
      </c>
      <c r="AE137" s="70">
        <f t="shared" si="87"/>
        <v>71.784041239282203</v>
      </c>
      <c r="AF137" s="70">
        <f t="shared" si="88"/>
        <v>121.24679468706071</v>
      </c>
      <c r="AG137" s="70">
        <f t="shared" si="89"/>
        <v>173.08912961238451</v>
      </c>
      <c r="AH137" s="70">
        <f t="shared" si="90"/>
        <v>224.01624089249862</v>
      </c>
      <c r="AI137" s="71">
        <f t="shared" si="91"/>
        <v>0.99991657126249445</v>
      </c>
      <c r="AJ137" s="72">
        <f t="shared" si="92"/>
        <v>0.84756488980828837</v>
      </c>
      <c r="AK137" s="73">
        <f t="shared" si="93"/>
        <v>50.853893388497305</v>
      </c>
    </row>
    <row r="138" spans="1:37">
      <c r="A138" s="3">
        <f>'Exptl Setup'!A236</f>
        <v>229</v>
      </c>
      <c r="B138" s="3" t="str">
        <f>'Exptl Setup'!C236</f>
        <v>a</v>
      </c>
      <c r="C138" s="3">
        <f>'Exptl Setup'!D236</f>
        <v>48</v>
      </c>
      <c r="D138" s="3" t="str">
        <f>'Exptl Setup'!E236</f>
        <v>-</v>
      </c>
      <c r="E138" s="112">
        <f>'Exptl Setup'!K236</f>
        <v>16.001487935571493</v>
      </c>
      <c r="F138" s="63">
        <f>'Exptl Setup'!F236</f>
        <v>31.994</v>
      </c>
      <c r="G138" s="64">
        <f>'Exptl Setup'!$C$5</f>
        <v>1.2793390913194711</v>
      </c>
      <c r="H138" s="7">
        <f t="shared" si="74"/>
        <v>25.008225119582931</v>
      </c>
      <c r="I138" s="8">
        <f t="shared" si="78"/>
        <v>9.4370660828614845</v>
      </c>
      <c r="J138" s="8">
        <f t="shared" si="75"/>
        <v>6.9857748804170683</v>
      </c>
      <c r="K138" s="8">
        <f>'Exptl Setup'!H236+'Exptl Setup'!I236+'Exptl Setup'!J236+5</f>
        <v>23.003024686832862</v>
      </c>
      <c r="L138" s="8">
        <f t="shared" si="76"/>
        <v>29.988799567249931</v>
      </c>
      <c r="M138" s="44">
        <v>300</v>
      </c>
      <c r="N138" s="65">
        <f t="shared" si="77"/>
        <v>260.5741343498886</v>
      </c>
      <c r="O138" s="66">
        <v>60</v>
      </c>
      <c r="P138" s="3">
        <v>0.85799999999999998</v>
      </c>
      <c r="Q138" s="7">
        <f t="shared" si="79"/>
        <v>0.23983421377034311</v>
      </c>
      <c r="R138" s="67">
        <f t="shared" si="80"/>
        <v>8.7296830070972522</v>
      </c>
      <c r="S138" s="30">
        <v>120</v>
      </c>
      <c r="T138" s="3">
        <v>1.556</v>
      </c>
      <c r="U138" s="7">
        <f t="shared" si="81"/>
        <v>0.43494409863246369</v>
      </c>
      <c r="V138" s="67">
        <f t="shared" si="82"/>
        <v>15.831453099118091</v>
      </c>
      <c r="W138" s="30">
        <v>180</v>
      </c>
      <c r="X138" s="3">
        <v>2.6960000000000002</v>
      </c>
      <c r="Y138" s="7">
        <f t="shared" si="83"/>
        <v>0.753604942103549</v>
      </c>
      <c r="Z138" s="67">
        <f t="shared" si="84"/>
        <v>27.430332619037522</v>
      </c>
      <c r="AA138" s="69">
        <v>240</v>
      </c>
      <c r="AB138" s="114">
        <v>4.4279999999999999</v>
      </c>
      <c r="AC138" s="7">
        <f t="shared" si="85"/>
        <v>1.2377458025350572</v>
      </c>
      <c r="AD138" s="67">
        <f t="shared" si="86"/>
        <v>45.052489924739653</v>
      </c>
      <c r="AE138" s="70">
        <f t="shared" si="87"/>
        <v>8.7296830070972522</v>
      </c>
      <c r="AF138" s="70">
        <f t="shared" si="88"/>
        <v>15.831453099118091</v>
      </c>
      <c r="AG138" s="70">
        <f t="shared" si="89"/>
        <v>27.430332619037522</v>
      </c>
      <c r="AH138" s="70">
        <f t="shared" si="90"/>
        <v>45.052489924739653</v>
      </c>
      <c r="AI138" s="71">
        <f t="shared" si="91"/>
        <v>0.96317819274991201</v>
      </c>
      <c r="AJ138" s="72">
        <f t="shared" si="92"/>
        <v>0.20094550045474438</v>
      </c>
      <c r="AK138" s="73">
        <f t="shared" si="93"/>
        <v>12.056730027284663</v>
      </c>
    </row>
    <row r="139" spans="1:37">
      <c r="A139" s="3">
        <f>'Exptl Setup'!A237</f>
        <v>230</v>
      </c>
      <c r="B139" s="3" t="str">
        <f>'Exptl Setup'!C237</f>
        <v>b</v>
      </c>
      <c r="C139" s="3">
        <f>'Exptl Setup'!D237</f>
        <v>48</v>
      </c>
      <c r="D139" s="3" t="str">
        <f>'Exptl Setup'!E237</f>
        <v>-</v>
      </c>
      <c r="E139" s="112">
        <f>'Exptl Setup'!K237</f>
        <v>16.000487717548268</v>
      </c>
      <c r="F139" s="63">
        <f>'Exptl Setup'!F237</f>
        <v>31.995999999999999</v>
      </c>
      <c r="G139" s="64">
        <f>'Exptl Setup'!$C$5</f>
        <v>1.2793390913194711</v>
      </c>
      <c r="H139" s="7">
        <f t="shared" si="74"/>
        <v>25.009788426773003</v>
      </c>
      <c r="I139" s="8">
        <f t="shared" si="78"/>
        <v>9.4376560101030211</v>
      </c>
      <c r="J139" s="8">
        <f t="shared" si="75"/>
        <v>6.9862115732269956</v>
      </c>
      <c r="K139" s="8">
        <f>'Exptl Setup'!H237+'Exptl Setup'!I237+'Exptl Setup'!J237+5</f>
        <v>23.003024686832862</v>
      </c>
      <c r="L139" s="8">
        <f t="shared" si="76"/>
        <v>29.989236260059858</v>
      </c>
      <c r="M139" s="44">
        <v>300</v>
      </c>
      <c r="N139" s="65">
        <f t="shared" si="77"/>
        <v>260.57310772983715</v>
      </c>
      <c r="O139" s="66">
        <v>60</v>
      </c>
      <c r="P139" s="3">
        <v>2.1949999999999998</v>
      </c>
      <c r="Q139" s="7">
        <f t="shared" si="79"/>
        <v>0.61356023957639794</v>
      </c>
      <c r="R139" s="67">
        <f t="shared" si="80"/>
        <v>22.331474352899921</v>
      </c>
      <c r="S139" s="30">
        <v>120</v>
      </c>
      <c r="T139" s="3">
        <v>5.6689999999999996</v>
      </c>
      <c r="U139" s="7">
        <f t="shared" si="81"/>
        <v>1.5846346233068791</v>
      </c>
      <c r="V139" s="67">
        <f t="shared" si="82"/>
        <v>57.675229205735604</v>
      </c>
      <c r="W139" s="30">
        <v>180</v>
      </c>
      <c r="X139" s="3">
        <v>9.4369999999999994</v>
      </c>
      <c r="Y139" s="7">
        <f t="shared" si="83"/>
        <v>2.6378897407209418</v>
      </c>
      <c r="Z139" s="67">
        <f t="shared" si="84"/>
        <v>96.010079028845809</v>
      </c>
      <c r="AA139" s="69">
        <v>240</v>
      </c>
      <c r="AB139" s="114">
        <v>13.574999999999999</v>
      </c>
      <c r="AC139" s="7">
        <f t="shared" si="85"/>
        <v>3.7945695910020967</v>
      </c>
      <c r="AD139" s="67">
        <f t="shared" si="86"/>
        <v>138.10923204583895</v>
      </c>
      <c r="AE139" s="70">
        <f t="shared" si="87"/>
        <v>22.331474352899921</v>
      </c>
      <c r="AF139" s="70">
        <f t="shared" si="88"/>
        <v>57.675229205735604</v>
      </c>
      <c r="AG139" s="70">
        <f t="shared" si="89"/>
        <v>96.010079028845809</v>
      </c>
      <c r="AH139" s="70">
        <f t="shared" si="90"/>
        <v>138.10923204583895</v>
      </c>
      <c r="AI139" s="71">
        <f t="shared" si="91"/>
        <v>0.99846427531584481</v>
      </c>
      <c r="AJ139" s="72">
        <f t="shared" si="92"/>
        <v>0.64278020483654552</v>
      </c>
      <c r="AK139" s="73">
        <f t="shared" si="93"/>
        <v>38.566812290192729</v>
      </c>
    </row>
    <row r="140" spans="1:37">
      <c r="A140" s="3">
        <f>'Exptl Setup'!A238</f>
        <v>231</v>
      </c>
      <c r="B140" s="3" t="str">
        <f>'Exptl Setup'!C238</f>
        <v>c</v>
      </c>
      <c r="C140" s="3">
        <f>'Exptl Setup'!D238</f>
        <v>48</v>
      </c>
      <c r="D140" s="3" t="str">
        <f>'Exptl Setup'!E238</f>
        <v>-</v>
      </c>
      <c r="E140" s="112">
        <f>'Exptl Setup'!K238</f>
        <v>15.999987655426267</v>
      </c>
      <c r="F140" s="63">
        <f>'Exptl Setup'!F238</f>
        <v>31.997</v>
      </c>
      <c r="G140" s="64">
        <f>'Exptl Setup'!$C$5</f>
        <v>1.2793390913194711</v>
      </c>
      <c r="H140" s="7">
        <f t="shared" si="74"/>
        <v>25.010570080368041</v>
      </c>
      <c r="I140" s="8">
        <f t="shared" si="78"/>
        <v>9.4379509737237886</v>
      </c>
      <c r="J140" s="8">
        <f t="shared" si="75"/>
        <v>6.9864299196319593</v>
      </c>
      <c r="K140" s="8">
        <f>'Exptl Setup'!H238+'Exptl Setup'!I238+'Exptl Setup'!J238+5</f>
        <v>23.003024686832862</v>
      </c>
      <c r="L140" s="8">
        <f t="shared" si="76"/>
        <v>29.989454606464822</v>
      </c>
      <c r="M140" s="44">
        <v>300</v>
      </c>
      <c r="N140" s="65">
        <f t="shared" si="77"/>
        <v>260.57259441981137</v>
      </c>
      <c r="O140" s="66">
        <v>60</v>
      </c>
      <c r="P140" s="3">
        <v>0.83</v>
      </c>
      <c r="Q140" s="7">
        <f t="shared" si="79"/>
        <v>0.2320065216768106</v>
      </c>
      <c r="R140" s="67">
        <f t="shared" si="80"/>
        <v>8.4439724601247939</v>
      </c>
      <c r="S140" s="30">
        <v>120</v>
      </c>
      <c r="T140" s="3">
        <v>1.5669999999999999</v>
      </c>
      <c r="U140" s="7">
        <f t="shared" si="81"/>
        <v>0.43801713188862917</v>
      </c>
      <c r="V140" s="67">
        <f t="shared" si="82"/>
        <v>15.941813066283798</v>
      </c>
      <c r="W140" s="30">
        <v>180</v>
      </c>
      <c r="X140" s="3">
        <v>2.6960000000000002</v>
      </c>
      <c r="Y140" s="7">
        <f t="shared" si="83"/>
        <v>0.75360190655503789</v>
      </c>
      <c r="Z140" s="67">
        <f t="shared" si="84"/>
        <v>27.427650304212584</v>
      </c>
      <c r="AA140" s="69">
        <v>240</v>
      </c>
      <c r="AB140" s="114">
        <v>4.7279999999999998</v>
      </c>
      <c r="AC140" s="7">
        <f t="shared" si="85"/>
        <v>1.3215985957686271</v>
      </c>
      <c r="AD140" s="67">
        <f t="shared" si="86"/>
        <v>48.100122640325338</v>
      </c>
      <c r="AE140" s="70">
        <f t="shared" si="87"/>
        <v>8.4439724601247939</v>
      </c>
      <c r="AF140" s="70">
        <f t="shared" si="88"/>
        <v>15.941813066283798</v>
      </c>
      <c r="AG140" s="70">
        <f t="shared" si="89"/>
        <v>27.427650304212584</v>
      </c>
      <c r="AH140" s="70">
        <f t="shared" si="90"/>
        <v>48.100122640325338</v>
      </c>
      <c r="AI140" s="71">
        <f t="shared" si="91"/>
        <v>0.95004352289455052</v>
      </c>
      <c r="AJ140" s="72">
        <f t="shared" si="92"/>
        <v>0.21742381296421737</v>
      </c>
      <c r="AK140" s="73">
        <f t="shared" si="93"/>
        <v>13.045428777853042</v>
      </c>
    </row>
    <row r="141" spans="1:37">
      <c r="A141" s="3">
        <f>'Exptl Setup'!A242</f>
        <v>235</v>
      </c>
      <c r="B141" s="3" t="str">
        <f>'Exptl Setup'!C242</f>
        <v>a</v>
      </c>
      <c r="C141" s="3">
        <f>'Exptl Setup'!D242</f>
        <v>48</v>
      </c>
      <c r="D141" s="3" t="str">
        <f>'Exptl Setup'!E242</f>
        <v>-</v>
      </c>
      <c r="E141" s="112">
        <f>'Exptl Setup'!K242</f>
        <v>19.996234923705366</v>
      </c>
      <c r="F141" s="63">
        <f>'Exptl Setup'!F242</f>
        <v>32.003</v>
      </c>
      <c r="G141" s="64">
        <f>'Exptl Setup'!$C$5</f>
        <v>1.2793390913194711</v>
      </c>
      <c r="H141" s="7">
        <f t="shared" si="74"/>
        <v>25.015260001938255</v>
      </c>
      <c r="I141" s="8">
        <f t="shared" si="78"/>
        <v>9.4397207554483984</v>
      </c>
      <c r="J141" s="8">
        <f t="shared" si="75"/>
        <v>6.9877399980617447</v>
      </c>
      <c r="K141" s="8">
        <f>'Exptl Setup'!H242+'Exptl Setup'!I242+'Exptl Setup'!J242+5</f>
        <v>23.003024686832859</v>
      </c>
      <c r="L141" s="8">
        <f t="shared" si="76"/>
        <v>29.990764684894604</v>
      </c>
      <c r="M141" s="44">
        <v>300</v>
      </c>
      <c r="N141" s="65">
        <f t="shared" si="77"/>
        <v>260.56951455965702</v>
      </c>
      <c r="O141" s="66">
        <v>60</v>
      </c>
      <c r="P141" s="3">
        <v>1.32</v>
      </c>
      <c r="Q141" s="7">
        <f t="shared" si="79"/>
        <v>0.36897125474947379</v>
      </c>
      <c r="R141" s="67">
        <f t="shared" si="80"/>
        <v>13.426342389412046</v>
      </c>
      <c r="S141" s="30">
        <v>120</v>
      </c>
      <c r="T141" s="3">
        <v>3.008</v>
      </c>
      <c r="U141" s="7">
        <f t="shared" si="81"/>
        <v>0.84080722294425525</v>
      </c>
      <c r="V141" s="67">
        <f t="shared" si="82"/>
        <v>30.595786293448047</v>
      </c>
      <c r="W141" s="30">
        <v>180</v>
      </c>
      <c r="X141" s="3">
        <v>9.7010000000000005</v>
      </c>
      <c r="Y141" s="7">
        <f t="shared" si="83"/>
        <v>2.7116591987307914</v>
      </c>
      <c r="Z141" s="67">
        <f t="shared" si="84"/>
        <v>98.673445090671379</v>
      </c>
      <c r="AA141" s="69">
        <v>240</v>
      </c>
      <c r="AB141" s="114">
        <v>21.173999999999999</v>
      </c>
      <c r="AC141" s="7">
        <f t="shared" si="85"/>
        <v>5.9186343545949667</v>
      </c>
      <c r="AD141" s="67">
        <f t="shared" si="86"/>
        <v>215.37073769197769</v>
      </c>
      <c r="AE141" s="70">
        <f t="shared" si="87"/>
        <v>13.426342389412046</v>
      </c>
      <c r="AF141" s="70">
        <f t="shared" si="88"/>
        <v>30.595786293448047</v>
      </c>
      <c r="AG141" s="70">
        <f t="shared" si="89"/>
        <v>98.673445090671379</v>
      </c>
      <c r="AH141" s="70">
        <f t="shared" si="90"/>
        <v>215.37073769197769</v>
      </c>
      <c r="AI141" s="71">
        <f t="shared" si="91"/>
        <v>0.90165737214158448</v>
      </c>
      <c r="AJ141" s="72">
        <f t="shared" si="92"/>
        <v>1.123184741174867</v>
      </c>
      <c r="AK141" s="73">
        <f t="shared" si="93"/>
        <v>67.391084470492018</v>
      </c>
    </row>
    <row r="142" spans="1:37">
      <c r="A142" s="3">
        <f>'Exptl Setup'!A243</f>
        <v>236</v>
      </c>
      <c r="B142" s="3" t="str">
        <f>'Exptl Setup'!C243</f>
        <v>b</v>
      </c>
      <c r="C142" s="3">
        <f>'Exptl Setup'!D243</f>
        <v>48</v>
      </c>
      <c r="D142" s="3" t="str">
        <f>'Exptl Setup'!E243</f>
        <v>-</v>
      </c>
      <c r="E142" s="112">
        <f>'Exptl Setup'!K243</f>
        <v>19.991862113818897</v>
      </c>
      <c r="F142" s="63">
        <f>'Exptl Setup'!F243</f>
        <v>32.01</v>
      </c>
      <c r="G142" s="64">
        <f>'Exptl Setup'!$C$5</f>
        <v>1.2793390913194711</v>
      </c>
      <c r="H142" s="7">
        <f t="shared" si="74"/>
        <v>25.020731577103508</v>
      </c>
      <c r="I142" s="8">
        <f t="shared" si="78"/>
        <v>9.4417855007937774</v>
      </c>
      <c r="J142" s="8">
        <f t="shared" si="75"/>
        <v>6.9892684228964903</v>
      </c>
      <c r="K142" s="8">
        <f>'Exptl Setup'!H243+'Exptl Setup'!I243+'Exptl Setup'!J243+5</f>
        <v>23.003024686832859</v>
      </c>
      <c r="L142" s="8">
        <f t="shared" si="76"/>
        <v>29.992293109729349</v>
      </c>
      <c r="M142" s="44">
        <v>300</v>
      </c>
      <c r="N142" s="65">
        <f t="shared" si="77"/>
        <v>260.5659213894769</v>
      </c>
      <c r="O142" s="66">
        <v>60</v>
      </c>
      <c r="P142" s="3">
        <v>1.3640000000000001</v>
      </c>
      <c r="Q142" s="7">
        <f t="shared" si="79"/>
        <v>0.38126671306590249</v>
      </c>
      <c r="R142" s="67">
        <f t="shared" si="80"/>
        <v>13.870722800733947</v>
      </c>
      <c r="S142" s="30">
        <v>120</v>
      </c>
      <c r="T142" s="3">
        <v>1.9690000000000001</v>
      </c>
      <c r="U142" s="7">
        <f t="shared" si="81"/>
        <v>0.55037694869997211</v>
      </c>
      <c r="V142" s="67">
        <f t="shared" si="82"/>
        <v>20.023059526865939</v>
      </c>
      <c r="W142" s="30">
        <v>180</v>
      </c>
      <c r="X142" s="3">
        <v>2.3420000000000001</v>
      </c>
      <c r="Y142" s="7">
        <f t="shared" si="83"/>
        <v>0.65463830058676209</v>
      </c>
      <c r="Z142" s="67">
        <f t="shared" si="84"/>
        <v>23.816153078679541</v>
      </c>
      <c r="AA142" s="69">
        <v>240</v>
      </c>
      <c r="AB142" s="114">
        <v>2.984</v>
      </c>
      <c r="AC142" s="7">
        <f t="shared" si="85"/>
        <v>0.83409081509432037</v>
      </c>
      <c r="AD142" s="67">
        <f t="shared" si="86"/>
        <v>30.344748414508871</v>
      </c>
      <c r="AE142" s="70">
        <f t="shared" si="87"/>
        <v>13.870722800733947</v>
      </c>
      <c r="AF142" s="70">
        <f t="shared" si="88"/>
        <v>20.023059526865939</v>
      </c>
      <c r="AG142" s="70">
        <f t="shared" si="89"/>
        <v>23.816153078679541</v>
      </c>
      <c r="AH142" s="70">
        <f t="shared" si="90"/>
        <v>30.344748414508871</v>
      </c>
      <c r="AI142" s="71">
        <f t="shared" si="91"/>
        <v>0.99067199404098094</v>
      </c>
      <c r="AJ142" s="72">
        <f t="shared" si="92"/>
        <v>8.8691950655230611E-2</v>
      </c>
      <c r="AK142" s="73">
        <f t="shared" si="93"/>
        <v>5.3215170393138367</v>
      </c>
    </row>
    <row r="143" spans="1:37">
      <c r="A143" s="3">
        <f>'Exptl Setup'!A244</f>
        <v>237</v>
      </c>
      <c r="B143" s="3" t="str">
        <f>'Exptl Setup'!C244</f>
        <v>c</v>
      </c>
      <c r="C143" s="3">
        <f>'Exptl Setup'!D244</f>
        <v>48</v>
      </c>
      <c r="D143" s="3" t="str">
        <f>'Exptl Setup'!E244</f>
        <v>-</v>
      </c>
      <c r="E143" s="112">
        <f>'Exptl Setup'!K244</f>
        <v>19.999359530700133</v>
      </c>
      <c r="F143" s="63">
        <f>'Exptl Setup'!F244</f>
        <v>31.998000000000001</v>
      </c>
      <c r="G143" s="64">
        <f>'Exptl Setup'!$C$5</f>
        <v>1.2793390913194711</v>
      </c>
      <c r="H143" s="7">
        <f t="shared" si="74"/>
        <v>25.011351733963078</v>
      </c>
      <c r="I143" s="8">
        <f t="shared" si="78"/>
        <v>9.4382459373445577</v>
      </c>
      <c r="J143" s="8">
        <f t="shared" si="75"/>
        <v>6.9866482660369229</v>
      </c>
      <c r="K143" s="8">
        <f>'Exptl Setup'!H244+'Exptl Setup'!I244+'Exptl Setup'!J244+5</f>
        <v>23.003024686832859</v>
      </c>
      <c r="L143" s="8">
        <f t="shared" si="76"/>
        <v>29.989672952869782</v>
      </c>
      <c r="M143" s="44">
        <v>300</v>
      </c>
      <c r="N143" s="65">
        <f t="shared" si="77"/>
        <v>260.57208110978564</v>
      </c>
      <c r="O143" s="66">
        <v>60</v>
      </c>
      <c r="P143" s="3">
        <v>0.76800000000000002</v>
      </c>
      <c r="Q143" s="7">
        <f t="shared" si="79"/>
        <v>0.21467562579148752</v>
      </c>
      <c r="R143" s="67">
        <f t="shared" si="80"/>
        <v>7.8129632221363225</v>
      </c>
      <c r="S143" s="30">
        <v>120</v>
      </c>
      <c r="T143" s="3">
        <v>1.5289999999999999</v>
      </c>
      <c r="U143" s="7">
        <f t="shared" si="81"/>
        <v>0.42739457270206299</v>
      </c>
      <c r="V143" s="67">
        <f t="shared" si="82"/>
        <v>15.554714539904214</v>
      </c>
      <c r="W143" s="30">
        <v>180</v>
      </c>
      <c r="X143" s="3">
        <v>2.7989999999999999</v>
      </c>
      <c r="Y143" s="7">
        <f t="shared" si="83"/>
        <v>0.78239202681038222</v>
      </c>
      <c r="Z143" s="67">
        <f t="shared" si="84"/>
        <v>28.474588618176519</v>
      </c>
      <c r="AA143" s="69">
        <v>240</v>
      </c>
      <c r="AB143" s="114">
        <v>3.9420000000000002</v>
      </c>
      <c r="AC143" s="7">
        <f t="shared" si="85"/>
        <v>1.1018897355078696</v>
      </c>
      <c r="AD143" s="67">
        <f t="shared" si="86"/>
        <v>40.102475288621598</v>
      </c>
      <c r="AE143" s="70">
        <f t="shared" si="87"/>
        <v>7.8129632221363225</v>
      </c>
      <c r="AF143" s="70">
        <f t="shared" si="88"/>
        <v>15.554714539904214</v>
      </c>
      <c r="AG143" s="70">
        <f t="shared" si="89"/>
        <v>28.474588618176519</v>
      </c>
      <c r="AH143" s="70">
        <f t="shared" si="90"/>
        <v>40.102475288621598</v>
      </c>
      <c r="AI143" s="71">
        <f t="shared" si="91"/>
        <v>0.99035626962880863</v>
      </c>
      <c r="AJ143" s="72">
        <f t="shared" si="92"/>
        <v>0.18298068379621354</v>
      </c>
      <c r="AK143" s="73">
        <f t="shared" si="93"/>
        <v>10.978841027772813</v>
      </c>
    </row>
  </sheetData>
  <mergeCells count="7">
    <mergeCell ref="AE22:AJ22"/>
    <mergeCell ref="A16:G16"/>
    <mergeCell ref="A17:G17"/>
    <mergeCell ref="A18:G18"/>
    <mergeCell ref="A19:G19"/>
    <mergeCell ref="A20:G20"/>
    <mergeCell ref="A21:G2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2"/>
  <sheetViews>
    <sheetView workbookViewId="0">
      <selection activeCell="G3" sqref="G3"/>
    </sheetView>
  </sheetViews>
  <sheetFormatPr defaultColWidth="13.5703125" defaultRowHeight="12.75"/>
  <cols>
    <col min="1" max="1" width="4" style="3" bestFit="1" customWidth="1"/>
    <col min="2" max="2" width="3.85546875" style="3" bestFit="1" customWidth="1"/>
    <col min="3" max="3" width="4.7109375" style="3" bestFit="1" customWidth="1"/>
    <col min="4" max="4" width="8.42578125" style="3" bestFit="1" customWidth="1"/>
    <col min="5" max="5" width="14" style="3" bestFit="1" customWidth="1"/>
    <col min="6" max="6" width="14" style="3" customWidth="1"/>
    <col min="7" max="7" width="16.85546875" style="3" bestFit="1" customWidth="1"/>
    <col min="8" max="9" width="13.5703125" style="3"/>
    <col min="10" max="10" width="9.7109375" style="3" bestFit="1" customWidth="1"/>
    <col min="11" max="13" width="7.42578125" style="3" customWidth="1"/>
    <col min="14" max="14" width="6.42578125" style="3" customWidth="1"/>
    <col min="15" max="15" width="5.42578125" style="3" customWidth="1"/>
    <col min="16" max="16" width="6.42578125" style="3" customWidth="1"/>
    <col min="17" max="17" width="4.42578125" style="3" bestFit="1" customWidth="1"/>
    <col min="18" max="19" width="6.42578125" style="3" bestFit="1" customWidth="1"/>
    <col min="20" max="20" width="5.42578125" style="3" customWidth="1"/>
    <col min="21" max="21" width="6.42578125" style="3" bestFit="1" customWidth="1"/>
    <col min="22" max="22" width="6.85546875" style="3" bestFit="1" customWidth="1"/>
    <col min="23" max="23" width="7.42578125" style="3" bestFit="1" customWidth="1"/>
    <col min="24" max="24" width="6.85546875" style="3" bestFit="1" customWidth="1"/>
    <col min="25" max="25" width="7.42578125" style="3" bestFit="1" customWidth="1"/>
    <col min="26" max="26" width="6.42578125" style="3" customWidth="1"/>
    <col min="27" max="29" width="12" style="3" customWidth="1"/>
    <col min="30" max="16384" width="13.5703125" style="3"/>
  </cols>
  <sheetData>
    <row r="1" spans="1:29" ht="26.25">
      <c r="I1" s="165" t="s">
        <v>140</v>
      </c>
      <c r="J1" s="165" t="s">
        <v>134</v>
      </c>
      <c r="AA1"/>
      <c r="AB1"/>
      <c r="AC1"/>
    </row>
    <row r="2" spans="1:29" ht="26.25">
      <c r="A2" s="3" t="str">
        <f>DEA!A23</f>
        <v>Jar</v>
      </c>
      <c r="B2" s="3" t="str">
        <f>DEA!B23</f>
        <v>Rep</v>
      </c>
      <c r="C2" s="3" t="str">
        <f>DEA!C23</f>
        <v>Time</v>
      </c>
      <c r="D2" s="3" t="str">
        <f>DEA!D23</f>
        <v>Acetylene</v>
      </c>
      <c r="E2" s="166" t="str">
        <f>DEA!E23</f>
        <v>OH added
(meq/100 g soil)</v>
      </c>
      <c r="F2" s="166" t="s">
        <v>143</v>
      </c>
      <c r="G2" s="166" t="str">
        <f>DEA!AK23</f>
        <v>Rate of N2O evolved
ng N2O-N g-1 h-1</v>
      </c>
      <c r="H2" s="3" t="s">
        <v>145</v>
      </c>
      <c r="I2" s="165" t="s">
        <v>133</v>
      </c>
      <c r="J2" s="3">
        <v>16</v>
      </c>
      <c r="K2" s="3">
        <v>24</v>
      </c>
      <c r="L2" s="3">
        <v>32</v>
      </c>
      <c r="M2" s="3">
        <v>40</v>
      </c>
      <c r="N2" s="3">
        <v>48</v>
      </c>
      <c r="AA2"/>
      <c r="AB2"/>
      <c r="AC2"/>
    </row>
    <row r="3" spans="1:29" ht="15">
      <c r="A3" s="3">
        <f>DEA!A24</f>
        <v>1</v>
      </c>
      <c r="B3" s="3" t="str">
        <f>DEA!B24</f>
        <v>a</v>
      </c>
      <c r="C3" s="3">
        <f>DEA!C24</f>
        <v>16</v>
      </c>
      <c r="D3" s="3" t="str">
        <f>DEA!D24</f>
        <v>+</v>
      </c>
      <c r="E3" s="3">
        <v>0</v>
      </c>
      <c r="F3" s="75">
        <f>'Post-DEA characterisation'!I3</f>
        <v>4.7300000000000004</v>
      </c>
      <c r="G3" s="75">
        <f>DEA!AK24</f>
        <v>80.41479223688107</v>
      </c>
      <c r="I3" s="78" t="s">
        <v>29</v>
      </c>
      <c r="J3" s="75"/>
      <c r="K3" s="75"/>
      <c r="L3" s="75"/>
      <c r="M3" s="75"/>
      <c r="N3" s="75"/>
      <c r="AA3"/>
      <c r="AB3"/>
      <c r="AC3"/>
    </row>
    <row r="4" spans="1:29" ht="15">
      <c r="A4" s="3">
        <f>DEA!A25</f>
        <v>2</v>
      </c>
      <c r="B4" s="3" t="str">
        <f>DEA!B25</f>
        <v>b</v>
      </c>
      <c r="C4" s="3">
        <f>DEA!C25</f>
        <v>16</v>
      </c>
      <c r="D4" s="3" t="str">
        <f>DEA!D25</f>
        <v>+</v>
      </c>
      <c r="E4" s="3">
        <v>0</v>
      </c>
      <c r="F4" s="75">
        <f>'Post-DEA characterisation'!I4</f>
        <v>4.7699999999999996</v>
      </c>
      <c r="G4" s="75">
        <f>DEA!AK25</f>
        <v>78.310159133396454</v>
      </c>
      <c r="I4" s="164">
        <v>0</v>
      </c>
      <c r="J4" s="75">
        <v>79.864936192814596</v>
      </c>
      <c r="K4" s="75">
        <v>121.40933764708491</v>
      </c>
      <c r="L4" s="75">
        <v>115.03000645596956</v>
      </c>
      <c r="M4" s="75">
        <v>90.557543023029723</v>
      </c>
      <c r="N4" s="75">
        <v>84.838225153838039</v>
      </c>
      <c r="AA4"/>
      <c r="AB4"/>
      <c r="AC4"/>
    </row>
    <row r="5" spans="1:29" ht="15">
      <c r="A5" s="3">
        <f>DEA!A26</f>
        <v>3</v>
      </c>
      <c r="B5" s="3" t="str">
        <f>DEA!B26</f>
        <v>c</v>
      </c>
      <c r="C5" s="3">
        <f>DEA!C26</f>
        <v>16</v>
      </c>
      <c r="D5" s="3" t="str">
        <f>DEA!D26</f>
        <v>+</v>
      </c>
      <c r="E5" s="3">
        <v>0</v>
      </c>
      <c r="F5" s="75">
        <f>'Post-DEA characterisation'!I5</f>
        <v>4.9400000000000004</v>
      </c>
      <c r="G5" s="75">
        <f>DEA!AK26</f>
        <v>80.869857208166266</v>
      </c>
      <c r="I5" s="164">
        <v>6</v>
      </c>
      <c r="J5" s="75">
        <v>541.02723107531801</v>
      </c>
      <c r="K5" s="75">
        <v>920.74874802015404</v>
      </c>
      <c r="L5" s="75">
        <v>787.06709088212256</v>
      </c>
      <c r="M5" s="75">
        <v>944.12349887042376</v>
      </c>
      <c r="N5" s="75">
        <v>562.64650880115926</v>
      </c>
      <c r="AA5"/>
      <c r="AB5"/>
      <c r="AC5"/>
    </row>
    <row r="6" spans="1:29" ht="15">
      <c r="A6" s="3">
        <f>DEA!A27</f>
        <v>7</v>
      </c>
      <c r="B6" s="3" t="str">
        <f>DEA!B27</f>
        <v>a</v>
      </c>
      <c r="C6" s="3">
        <f>DEA!C27</f>
        <v>16</v>
      </c>
      <c r="D6" s="3" t="str">
        <f>DEA!D27</f>
        <v>+</v>
      </c>
      <c r="E6" s="3">
        <v>6</v>
      </c>
      <c r="F6" s="75">
        <f>'Post-DEA characterisation'!I6</f>
        <v>6.49</v>
      </c>
      <c r="G6" s="75">
        <f>DEA!AK27</f>
        <v>480.57801043416748</v>
      </c>
      <c r="I6" s="164">
        <v>16</v>
      </c>
      <c r="J6" s="75">
        <v>34.175251380762411</v>
      </c>
      <c r="K6" s="75">
        <v>3067.1995724174435</v>
      </c>
      <c r="L6" s="75">
        <v>1914.8274470700951</v>
      </c>
      <c r="M6" s="75">
        <v>1754.2157054115244</v>
      </c>
      <c r="N6" s="75">
        <v>664.24578235008323</v>
      </c>
      <c r="AA6"/>
      <c r="AB6"/>
      <c r="AC6"/>
    </row>
    <row r="7" spans="1:29" ht="15">
      <c r="A7" s="3">
        <f>DEA!A28</f>
        <v>8</v>
      </c>
      <c r="B7" s="3" t="str">
        <f>DEA!B28</f>
        <v>b</v>
      </c>
      <c r="C7" s="3">
        <f>DEA!C28</f>
        <v>16</v>
      </c>
      <c r="D7" s="3" t="str">
        <f>DEA!D28</f>
        <v>+</v>
      </c>
      <c r="E7" s="3">
        <v>6</v>
      </c>
      <c r="F7" s="75">
        <f>'Post-DEA characterisation'!I7</f>
        <v>6.49</v>
      </c>
      <c r="G7" s="75">
        <f>DEA!AK28</f>
        <v>444.78497069648091</v>
      </c>
      <c r="I7" s="164">
        <v>20</v>
      </c>
      <c r="J7" s="75">
        <v>0.20412911325077046</v>
      </c>
      <c r="K7" s="75">
        <v>10.415512235905025</v>
      </c>
      <c r="L7" s="75">
        <v>10.461537238410438</v>
      </c>
      <c r="M7" s="75">
        <v>8.3118707394089348</v>
      </c>
      <c r="N7" s="75">
        <v>64.80937309533472</v>
      </c>
      <c r="AA7"/>
      <c r="AB7"/>
      <c r="AC7"/>
    </row>
    <row r="8" spans="1:29" ht="15">
      <c r="A8" s="3">
        <f>DEA!A29</f>
        <v>9</v>
      </c>
      <c r="B8" s="3" t="str">
        <f>DEA!B29</f>
        <v>c</v>
      </c>
      <c r="C8" s="3">
        <f>DEA!C29</f>
        <v>16</v>
      </c>
      <c r="D8" s="3" t="str">
        <f>DEA!D29</f>
        <v>+</v>
      </c>
      <c r="E8" s="3">
        <v>6</v>
      </c>
      <c r="F8" s="75">
        <f>'Post-DEA characterisation'!I8</f>
        <v>6.52</v>
      </c>
      <c r="G8" s="75">
        <f>DEA!AK29</f>
        <v>697.71871209530548</v>
      </c>
      <c r="I8" s="78" t="s">
        <v>30</v>
      </c>
      <c r="J8" s="163"/>
      <c r="K8" s="163"/>
      <c r="L8" s="163"/>
      <c r="M8" s="163"/>
      <c r="N8" s="163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A9" s="3">
        <f>DEA!A30</f>
        <v>13</v>
      </c>
      <c r="B9" s="3" t="str">
        <f>DEA!B30</f>
        <v>a</v>
      </c>
      <c r="C9" s="3">
        <f>DEA!C30</f>
        <v>16</v>
      </c>
      <c r="D9" s="3" t="str">
        <f>DEA!D30</f>
        <v>+</v>
      </c>
      <c r="E9" s="3">
        <v>16</v>
      </c>
      <c r="F9" s="75">
        <f>'Post-DEA characterisation'!I9</f>
        <v>8.4</v>
      </c>
      <c r="G9" s="75">
        <f>DEA!AK30</f>
        <v>23.840191453488544</v>
      </c>
      <c r="I9" s="164">
        <v>0</v>
      </c>
      <c r="J9" s="75">
        <v>85.827498212717771</v>
      </c>
      <c r="K9" s="75">
        <v>123.85012441536578</v>
      </c>
      <c r="L9" s="75">
        <v>112.70667364871457</v>
      </c>
      <c r="M9" s="75">
        <v>95.108212382905904</v>
      </c>
      <c r="N9" s="75">
        <v>100.33729443518753</v>
      </c>
    </row>
    <row r="10" spans="1:29">
      <c r="A10" s="3">
        <f>DEA!A31</f>
        <v>14</v>
      </c>
      <c r="B10" s="3" t="str">
        <f>DEA!B31</f>
        <v>b</v>
      </c>
      <c r="C10" s="3">
        <f>DEA!C31</f>
        <v>16</v>
      </c>
      <c r="D10" s="3" t="str">
        <f>DEA!D31</f>
        <v>+</v>
      </c>
      <c r="E10" s="3">
        <v>16</v>
      </c>
      <c r="F10" s="75">
        <f>'Post-DEA characterisation'!I10</f>
        <v>8.4</v>
      </c>
      <c r="G10" s="75">
        <f>DEA!AK31</f>
        <v>41.785127502911855</v>
      </c>
      <c r="I10" s="164">
        <v>6</v>
      </c>
      <c r="J10" s="75">
        <v>53.881904080258153</v>
      </c>
      <c r="K10" s="75">
        <v>56.08233495591935</v>
      </c>
      <c r="L10" s="75">
        <v>63.805201106732689</v>
      </c>
      <c r="M10" s="75">
        <v>82.512357083338472</v>
      </c>
      <c r="N10" s="75">
        <v>50.971618372087427</v>
      </c>
    </row>
    <row r="11" spans="1:29">
      <c r="A11" s="3">
        <f>DEA!A32</f>
        <v>15</v>
      </c>
      <c r="B11" s="3" t="str">
        <f>DEA!B32</f>
        <v>c</v>
      </c>
      <c r="C11" s="3">
        <f>DEA!C32</f>
        <v>16</v>
      </c>
      <c r="D11" s="3" t="str">
        <f>DEA!D32</f>
        <v>+</v>
      </c>
      <c r="E11" s="3">
        <v>16</v>
      </c>
      <c r="F11" s="75">
        <f>'Post-DEA characterisation'!I11</f>
        <v>8.32</v>
      </c>
      <c r="G11" s="75">
        <f>DEA!AK32</f>
        <v>36.900435185886835</v>
      </c>
      <c r="I11" s="164">
        <v>16</v>
      </c>
      <c r="J11" s="75">
        <v>12.704509025199265</v>
      </c>
      <c r="K11" s="75">
        <v>20.191439987688394</v>
      </c>
      <c r="L11" s="75">
        <v>10.41700111420581</v>
      </c>
      <c r="M11" s="75">
        <v>24.709412191489871</v>
      </c>
      <c r="N11" s="75">
        <v>21.222990365110146</v>
      </c>
    </row>
    <row r="12" spans="1:29">
      <c r="A12" s="3">
        <f>DEA!A33</f>
        <v>19</v>
      </c>
      <c r="B12" s="3" t="str">
        <f>DEA!B33</f>
        <v>a</v>
      </c>
      <c r="C12" s="3">
        <f>DEA!C33</f>
        <v>16</v>
      </c>
      <c r="D12" s="3" t="str">
        <f>DEA!D33</f>
        <v>+</v>
      </c>
      <c r="E12" s="3">
        <v>20</v>
      </c>
      <c r="F12" s="75">
        <f>'Post-DEA characterisation'!I12</f>
        <v>8.92</v>
      </c>
      <c r="G12" s="75">
        <f>DEA!AK33</f>
        <v>0.1423959604425952</v>
      </c>
      <c r="I12" s="164">
        <v>20</v>
      </c>
      <c r="J12" s="75">
        <v>6.7466916241708572E-2</v>
      </c>
      <c r="K12" s="75">
        <v>0.29433778750716183</v>
      </c>
      <c r="L12" s="75">
        <v>0.46693909281236107</v>
      </c>
      <c r="M12" s="75">
        <v>0.97182663782036671</v>
      </c>
      <c r="N12" s="75">
        <v>27.897147512526221</v>
      </c>
    </row>
    <row r="13" spans="1:29">
      <c r="A13" s="3">
        <f>DEA!A34</f>
        <v>20</v>
      </c>
      <c r="B13" s="3" t="str">
        <f>DEA!B34</f>
        <v>b</v>
      </c>
      <c r="C13" s="3">
        <f>DEA!C34</f>
        <v>16</v>
      </c>
      <c r="D13" s="3" t="str">
        <f>DEA!D34</f>
        <v>+</v>
      </c>
      <c r="E13" s="3">
        <v>20</v>
      </c>
      <c r="F13" s="75">
        <f>'Post-DEA characterisation'!I13</f>
        <v>9.08</v>
      </c>
      <c r="G13" s="75">
        <f>DEA!AK34</f>
        <v>0.23293428877700467</v>
      </c>
    </row>
    <row r="14" spans="1:29">
      <c r="A14" s="3">
        <f>DEA!A35</f>
        <v>21</v>
      </c>
      <c r="B14" s="3" t="str">
        <f>DEA!B35</f>
        <v>c</v>
      </c>
      <c r="C14" s="3">
        <f>DEA!C35</f>
        <v>16</v>
      </c>
      <c r="D14" s="3" t="str">
        <f>DEA!D35</f>
        <v>+</v>
      </c>
      <c r="E14" s="3">
        <v>20</v>
      </c>
      <c r="F14" s="75">
        <f>'Post-DEA characterisation'!I14</f>
        <v>8.82</v>
      </c>
      <c r="G14" s="75">
        <f>DEA!AK35</f>
        <v>0.23705709053271154</v>
      </c>
    </row>
    <row r="15" spans="1:29">
      <c r="A15" s="3">
        <f>DEA!A36</f>
        <v>25</v>
      </c>
      <c r="B15" s="3" t="str">
        <f>DEA!B36</f>
        <v>a</v>
      </c>
      <c r="C15" s="3">
        <f>DEA!C36</f>
        <v>16</v>
      </c>
      <c r="D15" s="3" t="str">
        <f>DEA!D36</f>
        <v>-</v>
      </c>
      <c r="E15" s="3">
        <v>0</v>
      </c>
      <c r="F15" s="75">
        <f>'Post-DEA characterisation'!I15</f>
        <v>4.6100000000000003</v>
      </c>
      <c r="G15" s="75">
        <f>DEA!AK36</f>
        <v>84.321712456022112</v>
      </c>
    </row>
    <row r="16" spans="1:29">
      <c r="A16" s="3">
        <f>DEA!A37</f>
        <v>26</v>
      </c>
      <c r="B16" s="3" t="str">
        <f>DEA!B37</f>
        <v>b</v>
      </c>
      <c r="C16" s="3">
        <f>DEA!C37</f>
        <v>16</v>
      </c>
      <c r="D16" s="3" t="str">
        <f>DEA!D37</f>
        <v>-</v>
      </c>
      <c r="E16" s="3">
        <v>0</v>
      </c>
      <c r="F16" s="75">
        <f>'Post-DEA characterisation'!I16</f>
        <v>4.6900000000000004</v>
      </c>
      <c r="G16" s="75">
        <f>DEA!AK37</f>
        <v>88.48823638024561</v>
      </c>
    </row>
    <row r="17" spans="1:7">
      <c r="A17" s="3">
        <f>DEA!A38</f>
        <v>27</v>
      </c>
      <c r="B17" s="3" t="str">
        <f>DEA!B38</f>
        <v>c</v>
      </c>
      <c r="C17" s="3">
        <f>DEA!C38</f>
        <v>16</v>
      </c>
      <c r="D17" s="3" t="str">
        <f>DEA!D38</f>
        <v>-</v>
      </c>
      <c r="E17" s="3">
        <v>0</v>
      </c>
      <c r="F17" s="75">
        <f>'Post-DEA characterisation'!I17</f>
        <v>4.6900000000000004</v>
      </c>
      <c r="G17" s="75">
        <f>DEA!AK38</f>
        <v>84.67254580188559</v>
      </c>
    </row>
    <row r="18" spans="1:7">
      <c r="A18" s="3">
        <f>DEA!A39</f>
        <v>31</v>
      </c>
      <c r="B18" s="3" t="str">
        <f>DEA!B39</f>
        <v>a</v>
      </c>
      <c r="C18" s="3">
        <f>DEA!C39</f>
        <v>16</v>
      </c>
      <c r="D18" s="3" t="str">
        <f>DEA!D39</f>
        <v>-</v>
      </c>
      <c r="E18" s="3">
        <v>6</v>
      </c>
      <c r="F18" s="75">
        <f>'Post-DEA characterisation'!I18</f>
        <v>6.53</v>
      </c>
      <c r="G18" s="75">
        <f>DEA!AK39</f>
        <v>45.728830736066328</v>
      </c>
    </row>
    <row r="19" spans="1:7">
      <c r="A19" s="3">
        <f>DEA!A40</f>
        <v>32</v>
      </c>
      <c r="B19" s="3" t="str">
        <f>DEA!B40</f>
        <v>b</v>
      </c>
      <c r="C19" s="3">
        <f>DEA!C40</f>
        <v>16</v>
      </c>
      <c r="D19" s="3" t="str">
        <f>DEA!D40</f>
        <v>-</v>
      </c>
      <c r="E19" s="3">
        <v>6</v>
      </c>
      <c r="F19" s="75">
        <f>'Post-DEA characterisation'!I19</f>
        <v>6.58</v>
      </c>
      <c r="G19" s="75">
        <f>DEA!AK40</f>
        <v>55.317407313396437</v>
      </c>
    </row>
    <row r="20" spans="1:7">
      <c r="A20" s="3">
        <f>DEA!A41</f>
        <v>33</v>
      </c>
      <c r="B20" s="3" t="str">
        <f>DEA!B41</f>
        <v>c</v>
      </c>
      <c r="C20" s="3">
        <f>DEA!C41</f>
        <v>16</v>
      </c>
      <c r="D20" s="3" t="str">
        <f>DEA!D41</f>
        <v>-</v>
      </c>
      <c r="E20" s="3">
        <v>6</v>
      </c>
      <c r="F20" s="75">
        <f>'Post-DEA characterisation'!I20</f>
        <v>6.53</v>
      </c>
      <c r="G20" s="75">
        <f>DEA!AK41</f>
        <v>60.599474191311678</v>
      </c>
    </row>
    <row r="21" spans="1:7">
      <c r="A21" s="3">
        <f>DEA!A42</f>
        <v>37</v>
      </c>
      <c r="B21" s="3" t="str">
        <f>DEA!B42</f>
        <v>a</v>
      </c>
      <c r="C21" s="3">
        <f>DEA!C42</f>
        <v>16</v>
      </c>
      <c r="D21" s="3" t="str">
        <f>DEA!D42</f>
        <v>-</v>
      </c>
      <c r="E21" s="3">
        <v>16</v>
      </c>
      <c r="F21" s="75">
        <f>'Post-DEA characterisation'!I21</f>
        <v>8.2799999999999994</v>
      </c>
      <c r="G21" s="75">
        <f>DEA!AK42</f>
        <v>8.7291138928419727</v>
      </c>
    </row>
    <row r="22" spans="1:7">
      <c r="A22" s="3">
        <f>DEA!A43</f>
        <v>38</v>
      </c>
      <c r="B22" s="3" t="str">
        <f>DEA!B43</f>
        <v>b</v>
      </c>
      <c r="C22" s="3">
        <f>DEA!C43</f>
        <v>16</v>
      </c>
      <c r="D22" s="3" t="str">
        <f>DEA!D43</f>
        <v>-</v>
      </c>
      <c r="E22" s="3">
        <v>16</v>
      </c>
      <c r="F22" s="75">
        <f>'Post-DEA characterisation'!I22</f>
        <v>8.31</v>
      </c>
      <c r="G22" s="75">
        <f>DEA!AK43</f>
        <v>17.789313546715924</v>
      </c>
    </row>
    <row r="23" spans="1:7">
      <c r="A23" s="3">
        <f>DEA!A44</f>
        <v>39</v>
      </c>
      <c r="B23" s="3" t="str">
        <f>DEA!B44</f>
        <v>c</v>
      </c>
      <c r="C23" s="3">
        <f>DEA!C44</f>
        <v>16</v>
      </c>
      <c r="D23" s="3" t="str">
        <f>DEA!D44</f>
        <v>-</v>
      </c>
      <c r="E23" s="3">
        <v>16</v>
      </c>
      <c r="F23" s="75">
        <f>'Post-DEA characterisation'!I23</f>
        <v>8.18</v>
      </c>
      <c r="G23" s="75">
        <f>DEA!AK44</f>
        <v>11.595099636039896</v>
      </c>
    </row>
    <row r="24" spans="1:7">
      <c r="A24" s="3">
        <f>DEA!A45</f>
        <v>43</v>
      </c>
      <c r="B24" s="3" t="str">
        <f>DEA!B45</f>
        <v>a</v>
      </c>
      <c r="C24" s="3">
        <f>DEA!C45</f>
        <v>16</v>
      </c>
      <c r="D24" s="3" t="str">
        <f>DEA!D45</f>
        <v>-</v>
      </c>
      <c r="E24" s="3">
        <v>20</v>
      </c>
      <c r="F24" s="75">
        <f>'Post-DEA characterisation'!I24</f>
        <v>9.1300000000000008</v>
      </c>
      <c r="G24" s="75">
        <f>DEA!AK45</f>
        <v>0.11392048087985977</v>
      </c>
    </row>
    <row r="25" spans="1:7">
      <c r="A25" s="3">
        <f>DEA!A46</f>
        <v>44</v>
      </c>
      <c r="B25" s="3" t="str">
        <f>DEA!B46</f>
        <v>b</v>
      </c>
      <c r="C25" s="3">
        <f>DEA!C46</f>
        <v>16</v>
      </c>
      <c r="D25" s="3" t="str">
        <f>DEA!D46</f>
        <v>-</v>
      </c>
      <c r="E25" s="3">
        <v>20</v>
      </c>
      <c r="F25" s="75">
        <f>'Post-DEA characterisation'!I25</f>
        <v>9.14</v>
      </c>
      <c r="G25" s="75">
        <f>DEA!AK46</f>
        <v>8.8480267845265914E-2</v>
      </c>
    </row>
    <row r="26" spans="1:7">
      <c r="A26" s="3">
        <f>DEA!A47</f>
        <v>45</v>
      </c>
      <c r="B26" s="3" t="str">
        <f>DEA!B47</f>
        <v>c</v>
      </c>
      <c r="C26" s="3">
        <f>DEA!C47</f>
        <v>16</v>
      </c>
      <c r="D26" s="3" t="str">
        <f>DEA!D47</f>
        <v>-</v>
      </c>
      <c r="E26" s="3">
        <v>20</v>
      </c>
      <c r="F26" s="75">
        <f>'Post-DEA characterisation'!I26</f>
        <v>9.0299999999999994</v>
      </c>
      <c r="G26" s="75">
        <f>DEA!AK47</f>
        <v>0</v>
      </c>
    </row>
    <row r="27" spans="1:7">
      <c r="A27" s="3">
        <f>DEA!A48</f>
        <v>49</v>
      </c>
      <c r="B27" s="3" t="str">
        <f>DEA!B48</f>
        <v>a</v>
      </c>
      <c r="C27" s="3">
        <f>DEA!C48</f>
        <v>24</v>
      </c>
      <c r="D27" s="3" t="str">
        <f>DEA!D48</f>
        <v>+</v>
      </c>
      <c r="E27" s="3">
        <v>0</v>
      </c>
      <c r="F27" s="75">
        <f>'Post-DEA characterisation'!I27</f>
        <v>4.63</v>
      </c>
      <c r="G27" s="75">
        <f>DEA!AK48</f>
        <v>117.68212439377966</v>
      </c>
    </row>
    <row r="28" spans="1:7">
      <c r="A28" s="3">
        <f>DEA!A49</f>
        <v>50</v>
      </c>
      <c r="B28" s="3" t="str">
        <f>DEA!B49</f>
        <v>b</v>
      </c>
      <c r="C28" s="3">
        <f>DEA!C49</f>
        <v>24</v>
      </c>
      <c r="D28" s="3" t="str">
        <f>DEA!D49</f>
        <v>+</v>
      </c>
      <c r="E28" s="3">
        <v>0</v>
      </c>
      <c r="F28" s="75">
        <f>'Post-DEA characterisation'!I28</f>
        <v>4.62</v>
      </c>
      <c r="G28" s="75">
        <f>DEA!AK49</f>
        <v>124.84260698421635</v>
      </c>
    </row>
    <row r="29" spans="1:7">
      <c r="A29" s="3">
        <f>DEA!A50</f>
        <v>51</v>
      </c>
      <c r="B29" s="3" t="str">
        <f>DEA!B50</f>
        <v>c</v>
      </c>
      <c r="C29" s="3">
        <f>DEA!C50</f>
        <v>24</v>
      </c>
      <c r="D29" s="3" t="str">
        <f>DEA!D50</f>
        <v>+</v>
      </c>
      <c r="E29" s="3">
        <v>0</v>
      </c>
      <c r="F29" s="75">
        <f>'Post-DEA characterisation'!I29</f>
        <v>4.8499999999999996</v>
      </c>
      <c r="G29" s="75">
        <f>DEA!AK50</f>
        <v>121.70328156325876</v>
      </c>
    </row>
    <row r="30" spans="1:7">
      <c r="A30" s="3">
        <f>DEA!A51</f>
        <v>55</v>
      </c>
      <c r="B30" s="3" t="str">
        <f>DEA!B51</f>
        <v>a</v>
      </c>
      <c r="C30" s="3">
        <f>DEA!C51</f>
        <v>24</v>
      </c>
      <c r="D30" s="3" t="str">
        <f>DEA!D51</f>
        <v>+</v>
      </c>
      <c r="E30" s="3">
        <v>6</v>
      </c>
      <c r="F30" s="75">
        <f>'Post-DEA characterisation'!I30</f>
        <v>6.73</v>
      </c>
      <c r="G30" s="75">
        <f>DEA!AK51</f>
        <v>1017.7452775398083</v>
      </c>
    </row>
    <row r="31" spans="1:7">
      <c r="A31" s="3">
        <f>DEA!A52</f>
        <v>56</v>
      </c>
      <c r="B31" s="3" t="str">
        <f>DEA!B52</f>
        <v>b</v>
      </c>
      <c r="C31" s="3">
        <f>DEA!C52</f>
        <v>24</v>
      </c>
      <c r="D31" s="3" t="str">
        <f>DEA!D52</f>
        <v>+</v>
      </c>
      <c r="E31" s="3">
        <v>6</v>
      </c>
      <c r="F31" s="75">
        <f>'Post-DEA characterisation'!I31</f>
        <v>6.62</v>
      </c>
      <c r="G31" s="75">
        <f>DEA!AK52</f>
        <v>884.59291048779789</v>
      </c>
    </row>
    <row r="32" spans="1:7">
      <c r="A32" s="3">
        <f>DEA!A53</f>
        <v>57</v>
      </c>
      <c r="B32" s="3" t="str">
        <f>DEA!B53</f>
        <v>c</v>
      </c>
      <c r="C32" s="3">
        <f>DEA!C53</f>
        <v>24</v>
      </c>
      <c r="D32" s="3" t="str">
        <f>DEA!D53</f>
        <v>+</v>
      </c>
      <c r="E32" s="3">
        <v>6</v>
      </c>
      <c r="F32" s="75">
        <f>'Post-DEA characterisation'!I32</f>
        <v>6.56</v>
      </c>
      <c r="G32" s="75">
        <f>DEA!AK53</f>
        <v>859.90805603285628</v>
      </c>
    </row>
    <row r="33" spans="1:7">
      <c r="A33" s="3">
        <f>DEA!A54</f>
        <v>61</v>
      </c>
      <c r="B33" s="3" t="str">
        <f>DEA!B54</f>
        <v>a</v>
      </c>
      <c r="C33" s="3">
        <f>DEA!C54</f>
        <v>24</v>
      </c>
      <c r="D33" s="3" t="str">
        <f>DEA!D54</f>
        <v>+</v>
      </c>
      <c r="E33" s="3">
        <v>16</v>
      </c>
      <c r="F33" s="75">
        <f>'Post-DEA characterisation'!I33</f>
        <v>8.3800000000000008</v>
      </c>
      <c r="G33" s="75">
        <f>DEA!AK54</f>
        <v>2949.9007760929244</v>
      </c>
    </row>
    <row r="34" spans="1:7">
      <c r="A34" s="3">
        <f>DEA!A55</f>
        <v>62</v>
      </c>
      <c r="B34" s="3" t="str">
        <f>DEA!B55</f>
        <v>b</v>
      </c>
      <c r="C34" s="3">
        <f>DEA!C55</f>
        <v>24</v>
      </c>
      <c r="D34" s="3" t="str">
        <f>DEA!D55</f>
        <v>+</v>
      </c>
      <c r="E34" s="3">
        <v>16</v>
      </c>
      <c r="F34" s="75">
        <f>'Post-DEA characterisation'!I34</f>
        <v>8.44</v>
      </c>
      <c r="G34" s="75">
        <f>DEA!AK55</f>
        <v>3258.6172895245709</v>
      </c>
    </row>
    <row r="35" spans="1:7">
      <c r="A35" s="3">
        <f>DEA!A56</f>
        <v>63</v>
      </c>
      <c r="B35" s="3" t="str">
        <f>DEA!B56</f>
        <v>c</v>
      </c>
      <c r="C35" s="3">
        <f>DEA!C56</f>
        <v>24</v>
      </c>
      <c r="D35" s="3" t="str">
        <f>DEA!D56</f>
        <v>+</v>
      </c>
      <c r="E35" s="3">
        <v>16</v>
      </c>
      <c r="F35" s="75">
        <f>'Post-DEA characterisation'!I35</f>
        <v>8.3699999999999992</v>
      </c>
      <c r="G35" s="75">
        <f>DEA!AK56</f>
        <v>2993.0806516348352</v>
      </c>
    </row>
    <row r="36" spans="1:7">
      <c r="A36" s="3">
        <f>DEA!A57</f>
        <v>67</v>
      </c>
      <c r="B36" s="3" t="str">
        <f>DEA!B57</f>
        <v>a</v>
      </c>
      <c r="C36" s="3">
        <f>DEA!C57</f>
        <v>24</v>
      </c>
      <c r="D36" s="3" t="str">
        <f>DEA!D57</f>
        <v>+</v>
      </c>
      <c r="E36" s="3">
        <v>20</v>
      </c>
      <c r="F36" s="75">
        <f>'Post-DEA characterisation'!I36</f>
        <v>8.89</v>
      </c>
      <c r="G36" s="75">
        <f>DEA!AK57</f>
        <v>27.749131665345047</v>
      </c>
    </row>
    <row r="37" spans="1:7">
      <c r="A37" s="3">
        <f>DEA!A58</f>
        <v>68</v>
      </c>
      <c r="B37" s="3" t="str">
        <f>DEA!B58</f>
        <v>b</v>
      </c>
      <c r="C37" s="3">
        <f>DEA!C58</f>
        <v>24</v>
      </c>
      <c r="D37" s="3" t="str">
        <f>DEA!D58</f>
        <v>+</v>
      </c>
      <c r="E37" s="3">
        <v>20</v>
      </c>
      <c r="F37" s="75">
        <f>'Post-DEA characterisation'!I37</f>
        <v>8.82</v>
      </c>
      <c r="G37" s="75">
        <f>DEA!AK58</f>
        <v>2.3600121254520148</v>
      </c>
    </row>
    <row r="38" spans="1:7">
      <c r="A38" s="3">
        <f>DEA!A59</f>
        <v>69</v>
      </c>
      <c r="B38" s="3" t="str">
        <f>DEA!B59</f>
        <v>c</v>
      </c>
      <c r="C38" s="3">
        <f>DEA!C59</f>
        <v>24</v>
      </c>
      <c r="D38" s="3" t="str">
        <f>DEA!D59</f>
        <v>+</v>
      </c>
      <c r="E38" s="3">
        <v>20</v>
      </c>
      <c r="F38" s="75">
        <f>'Post-DEA characterisation'!I38</f>
        <v>9</v>
      </c>
      <c r="G38" s="75">
        <f>DEA!AK59</f>
        <v>1.1373929169180146</v>
      </c>
    </row>
    <row r="39" spans="1:7">
      <c r="A39" s="3">
        <f>DEA!A60</f>
        <v>73</v>
      </c>
      <c r="B39" s="3" t="str">
        <f>DEA!B60</f>
        <v>a</v>
      </c>
      <c r="C39" s="3">
        <f>DEA!C60</f>
        <v>24</v>
      </c>
      <c r="D39" s="3" t="str">
        <f>DEA!D60</f>
        <v>-</v>
      </c>
      <c r="E39" s="3">
        <v>0</v>
      </c>
      <c r="F39" s="75">
        <f>'Post-DEA characterisation'!I39</f>
        <v>4.6500000000000004</v>
      </c>
      <c r="G39" s="75">
        <f>DEA!AK60</f>
        <v>113.24776873793807</v>
      </c>
    </row>
    <row r="40" spans="1:7">
      <c r="A40" s="3">
        <f>DEA!A61</f>
        <v>74</v>
      </c>
      <c r="B40" s="3" t="str">
        <f>DEA!B61</f>
        <v>b</v>
      </c>
      <c r="C40" s="3">
        <f>DEA!C61</f>
        <v>24</v>
      </c>
      <c r="D40" s="3" t="str">
        <f>DEA!D61</f>
        <v>-</v>
      </c>
      <c r="E40" s="3">
        <v>0</v>
      </c>
      <c r="F40" s="75">
        <f>'Post-DEA characterisation'!I40</f>
        <v>4.6900000000000004</v>
      </c>
      <c r="G40" s="75">
        <f>DEA!AK61</f>
        <v>133.82316647539187</v>
      </c>
    </row>
    <row r="41" spans="1:7">
      <c r="A41" s="3">
        <f>DEA!A62</f>
        <v>75</v>
      </c>
      <c r="B41" s="3" t="str">
        <f>DEA!B62</f>
        <v>c</v>
      </c>
      <c r="C41" s="3">
        <f>DEA!C62</f>
        <v>24</v>
      </c>
      <c r="D41" s="3" t="str">
        <f>DEA!D62</f>
        <v>-</v>
      </c>
      <c r="E41" s="3">
        <v>0</v>
      </c>
      <c r="F41" s="75">
        <f>'Post-DEA characterisation'!I41</f>
        <v>4.63</v>
      </c>
      <c r="G41" s="75">
        <f>DEA!AK62</f>
        <v>124.47943803276738</v>
      </c>
    </row>
    <row r="42" spans="1:7">
      <c r="A42" s="3">
        <f>DEA!A63</f>
        <v>79</v>
      </c>
      <c r="B42" s="3" t="str">
        <f>DEA!B63</f>
        <v>a</v>
      </c>
      <c r="C42" s="3">
        <f>DEA!C63</f>
        <v>24</v>
      </c>
      <c r="D42" s="3" t="str">
        <f>DEA!D63</f>
        <v>-</v>
      </c>
      <c r="E42" s="3">
        <v>6</v>
      </c>
      <c r="F42" s="75">
        <f>'Post-DEA characterisation'!I42</f>
        <v>6.68</v>
      </c>
      <c r="G42" s="75">
        <f>DEA!AK63</f>
        <v>60.667398760797838</v>
      </c>
    </row>
    <row r="43" spans="1:7">
      <c r="A43" s="3">
        <f>DEA!A64</f>
        <v>80</v>
      </c>
      <c r="B43" s="3" t="str">
        <f>DEA!B64</f>
        <v>b</v>
      </c>
      <c r="C43" s="3">
        <f>DEA!C64</f>
        <v>24</v>
      </c>
      <c r="D43" s="3" t="str">
        <f>DEA!D64</f>
        <v>-</v>
      </c>
      <c r="E43" s="3">
        <v>6</v>
      </c>
      <c r="F43" s="75">
        <f>'Post-DEA characterisation'!I43</f>
        <v>6.65</v>
      </c>
      <c r="G43" s="75">
        <f>DEA!AK64</f>
        <v>47.147388813762554</v>
      </c>
    </row>
    <row r="44" spans="1:7">
      <c r="A44" s="3">
        <f>DEA!A65</f>
        <v>81</v>
      </c>
      <c r="B44" s="3" t="str">
        <f>DEA!B65</f>
        <v>c</v>
      </c>
      <c r="C44" s="3">
        <f>DEA!C65</f>
        <v>24</v>
      </c>
      <c r="D44" s="3" t="str">
        <f>DEA!D65</f>
        <v>-</v>
      </c>
      <c r="E44" s="3">
        <v>6</v>
      </c>
      <c r="F44" s="75">
        <f>'Post-DEA characterisation'!I44</f>
        <v>6.58</v>
      </c>
      <c r="G44" s="75">
        <f>DEA!AK65</f>
        <v>60.432217293197652</v>
      </c>
    </row>
    <row r="45" spans="1:7">
      <c r="A45" s="3">
        <f>DEA!A66</f>
        <v>85</v>
      </c>
      <c r="B45" s="3" t="str">
        <f>DEA!B66</f>
        <v>a</v>
      </c>
      <c r="C45" s="3">
        <f>DEA!C66</f>
        <v>24</v>
      </c>
      <c r="D45" s="3" t="str">
        <f>DEA!D66</f>
        <v>-</v>
      </c>
      <c r="E45" s="3">
        <v>16</v>
      </c>
      <c r="F45" s="75">
        <f>'Post-DEA characterisation'!I45</f>
        <v>8.3000000000000007</v>
      </c>
      <c r="G45" s="75">
        <f>DEA!AK66</f>
        <v>20.951908101303914</v>
      </c>
    </row>
    <row r="46" spans="1:7">
      <c r="A46" s="3">
        <f>DEA!A67</f>
        <v>86</v>
      </c>
      <c r="B46" s="3" t="str">
        <f>DEA!B67</f>
        <v>b</v>
      </c>
      <c r="C46" s="3">
        <f>DEA!C67</f>
        <v>24</v>
      </c>
      <c r="D46" s="3" t="str">
        <f>DEA!D67</f>
        <v>-</v>
      </c>
      <c r="E46" s="3">
        <v>16</v>
      </c>
      <c r="F46" s="75">
        <f>'Post-DEA characterisation'!I46</f>
        <v>8.3800000000000008</v>
      </c>
      <c r="G46" s="75">
        <f>DEA!AK67</f>
        <v>21.472106354625762</v>
      </c>
    </row>
    <row r="47" spans="1:7">
      <c r="A47" s="3">
        <f>DEA!A68</f>
        <v>87</v>
      </c>
      <c r="B47" s="3" t="str">
        <f>DEA!B68</f>
        <v>c</v>
      </c>
      <c r="C47" s="3">
        <f>DEA!C68</f>
        <v>24</v>
      </c>
      <c r="D47" s="3" t="str">
        <f>DEA!D68</f>
        <v>-</v>
      </c>
      <c r="E47" s="3">
        <v>16</v>
      </c>
      <c r="F47" s="75">
        <f>'Post-DEA characterisation'!I47</f>
        <v>8.33</v>
      </c>
      <c r="G47" s="75">
        <f>DEA!AK68</f>
        <v>18.150305507135503</v>
      </c>
    </row>
    <row r="48" spans="1:7">
      <c r="A48" s="3">
        <f>DEA!A69</f>
        <v>91</v>
      </c>
      <c r="B48" s="3" t="str">
        <f>DEA!B69</f>
        <v>a</v>
      </c>
      <c r="C48" s="3">
        <f>DEA!C69</f>
        <v>24</v>
      </c>
      <c r="D48" s="3" t="str">
        <f>DEA!D69</f>
        <v>-</v>
      </c>
      <c r="E48" s="3">
        <v>20</v>
      </c>
      <c r="F48" s="75">
        <f>'Post-DEA characterisation'!I48</f>
        <v>8.92</v>
      </c>
      <c r="G48" s="75">
        <f>DEA!AK69</f>
        <v>0.55654272784174785</v>
      </c>
    </row>
    <row r="49" spans="1:25">
      <c r="A49" s="3">
        <f>DEA!A70</f>
        <v>92</v>
      </c>
      <c r="B49" s="3" t="str">
        <f>DEA!B70</f>
        <v>b</v>
      </c>
      <c r="C49" s="3">
        <f>DEA!C70</f>
        <v>24</v>
      </c>
      <c r="D49" s="3" t="str">
        <f>DEA!D70</f>
        <v>-</v>
      </c>
      <c r="E49" s="3">
        <v>20</v>
      </c>
      <c r="F49" s="75">
        <f>'Post-DEA characterisation'!I49</f>
        <v>9.0500000000000007</v>
      </c>
      <c r="G49" s="75">
        <f>DEA!AK70</f>
        <v>0.24915233263522144</v>
      </c>
      <c r="I49" s="166"/>
      <c r="J49" s="166"/>
    </row>
    <row r="50" spans="1:25">
      <c r="A50" s="3">
        <f>DEA!A71</f>
        <v>93</v>
      </c>
      <c r="B50" s="3" t="str">
        <f>DEA!B71</f>
        <v>c</v>
      </c>
      <c r="C50" s="3">
        <f>DEA!C71</f>
        <v>24</v>
      </c>
      <c r="D50" s="3" t="str">
        <f>DEA!D71</f>
        <v>-</v>
      </c>
      <c r="E50" s="3">
        <v>20</v>
      </c>
      <c r="F50" s="75">
        <f>'Post-DEA characterisation'!I50</f>
        <v>9.1300000000000008</v>
      </c>
      <c r="G50" s="75">
        <f>DEA!AK71</f>
        <v>7.7318302044516188E-2</v>
      </c>
      <c r="I50" s="166"/>
    </row>
    <row r="51" spans="1:25">
      <c r="A51" s="3">
        <f>DEA!A72</f>
        <v>97</v>
      </c>
      <c r="B51" s="3" t="str">
        <f>DEA!B72</f>
        <v>a</v>
      </c>
      <c r="C51" s="3">
        <f>DEA!C72</f>
        <v>32</v>
      </c>
      <c r="D51" s="3" t="str">
        <f>DEA!D72</f>
        <v>+</v>
      </c>
      <c r="E51" s="3">
        <v>0</v>
      </c>
      <c r="F51" s="75">
        <f>'Post-DEA characterisation'!I51</f>
        <v>4.57</v>
      </c>
      <c r="G51" s="75">
        <f>DEA!AK72</f>
        <v>111.38776626547828</v>
      </c>
    </row>
    <row r="52" spans="1:25">
      <c r="A52" s="3">
        <f>DEA!A73</f>
        <v>98</v>
      </c>
      <c r="B52" s="3" t="str">
        <f>DEA!B73</f>
        <v>b</v>
      </c>
      <c r="C52" s="3">
        <f>DEA!C73</f>
        <v>32</v>
      </c>
      <c r="D52" s="3" t="str">
        <f>DEA!D73</f>
        <v>+</v>
      </c>
      <c r="E52" s="3">
        <v>0</v>
      </c>
      <c r="F52" s="75">
        <f>'Post-DEA characterisation'!I52</f>
        <v>4.6500000000000004</v>
      </c>
      <c r="G52" s="75">
        <f>DEA!AK73</f>
        <v>119.71787045293652</v>
      </c>
      <c r="I52" s="78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1:25">
      <c r="A53" s="3">
        <f>DEA!A74</f>
        <v>99</v>
      </c>
      <c r="B53" s="3" t="str">
        <f>DEA!B74</f>
        <v>c</v>
      </c>
      <c r="C53" s="3">
        <f>DEA!C74</f>
        <v>32</v>
      </c>
      <c r="D53" s="3" t="str">
        <f>DEA!D74</f>
        <v>+</v>
      </c>
      <c r="E53" s="3">
        <v>0</v>
      </c>
      <c r="F53" s="75">
        <f>'Post-DEA characterisation'!I53</f>
        <v>4.6100000000000003</v>
      </c>
      <c r="G53" s="75">
        <f>DEA!AK74</f>
        <v>113.98438264949388</v>
      </c>
      <c r="I53" s="78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1:25">
      <c r="A54" s="3">
        <f>DEA!A75</f>
        <v>103</v>
      </c>
      <c r="B54" s="3" t="str">
        <f>DEA!B75</f>
        <v>a</v>
      </c>
      <c r="C54" s="3">
        <f>DEA!C75</f>
        <v>32</v>
      </c>
      <c r="D54" s="3" t="str">
        <f>DEA!D75</f>
        <v>+</v>
      </c>
      <c r="E54" s="3">
        <v>6</v>
      </c>
      <c r="F54" s="75">
        <f>'Post-DEA characterisation'!I54</f>
        <v>6.64</v>
      </c>
      <c r="G54" s="75">
        <f>DEA!AK75</f>
        <v>925.09537376138985</v>
      </c>
      <c r="I54" s="78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1:25">
      <c r="A55" s="3">
        <f>DEA!A76</f>
        <v>104</v>
      </c>
      <c r="B55" s="3" t="str">
        <f>DEA!B76</f>
        <v>b</v>
      </c>
      <c r="C55" s="3">
        <f>DEA!C76</f>
        <v>32</v>
      </c>
      <c r="D55" s="3" t="str">
        <f>DEA!D76</f>
        <v>+</v>
      </c>
      <c r="E55" s="3">
        <v>6</v>
      </c>
      <c r="F55" s="75">
        <f>'Post-DEA characterisation'!I55</f>
        <v>6.62</v>
      </c>
      <c r="G55" s="75">
        <f>DEA!AK76</f>
        <v>715.35580716317111</v>
      </c>
      <c r="I55" s="78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25">
      <c r="A56" s="3">
        <f>DEA!A77</f>
        <v>105</v>
      </c>
      <c r="B56" s="3" t="str">
        <f>DEA!B77</f>
        <v>c</v>
      </c>
      <c r="C56" s="3">
        <f>DEA!C77</f>
        <v>32</v>
      </c>
      <c r="D56" s="3" t="str">
        <f>DEA!D77</f>
        <v>+</v>
      </c>
      <c r="E56" s="3">
        <v>6</v>
      </c>
      <c r="F56" s="75">
        <f>'Post-DEA characterisation'!I56</f>
        <v>6.65</v>
      </c>
      <c r="G56" s="75">
        <f>DEA!AK77</f>
        <v>720.7500917218066</v>
      </c>
    </row>
    <row r="57" spans="1:25">
      <c r="A57" s="3">
        <f>DEA!A78</f>
        <v>109</v>
      </c>
      <c r="B57" s="3" t="str">
        <f>DEA!B78</f>
        <v>a</v>
      </c>
      <c r="C57" s="3">
        <f>DEA!C78</f>
        <v>32</v>
      </c>
      <c r="D57" s="3" t="str">
        <f>DEA!D78</f>
        <v>+</v>
      </c>
      <c r="E57" s="3">
        <v>16</v>
      </c>
      <c r="F57" s="75">
        <f>'Post-DEA characterisation'!I57</f>
        <v>8.4</v>
      </c>
      <c r="G57" s="75">
        <f>DEA!AK78</f>
        <v>1978.7530161495695</v>
      </c>
    </row>
    <row r="58" spans="1:25">
      <c r="A58" s="3">
        <f>DEA!A79</f>
        <v>110</v>
      </c>
      <c r="B58" s="3" t="str">
        <f>DEA!B79</f>
        <v>b</v>
      </c>
      <c r="C58" s="3">
        <f>DEA!C79</f>
        <v>32</v>
      </c>
      <c r="D58" s="3" t="str">
        <f>DEA!D79</f>
        <v>+</v>
      </c>
      <c r="E58" s="3">
        <v>16</v>
      </c>
      <c r="F58" s="75">
        <f>'Post-DEA characterisation'!I58</f>
        <v>8.4499999999999993</v>
      </c>
      <c r="G58" s="75">
        <f>DEA!AK79</f>
        <v>1606.6011130167528</v>
      </c>
      <c r="J58" s="167"/>
      <c r="K58" s="3" t="s">
        <v>141</v>
      </c>
      <c r="O58" s="169"/>
      <c r="P58" s="3" t="s">
        <v>114</v>
      </c>
      <c r="T58" s="169"/>
      <c r="U58" s="3" t="s">
        <v>142</v>
      </c>
      <c r="Y58" s="169"/>
    </row>
    <row r="59" spans="1:25" ht="13.5" thickBot="1">
      <c r="A59" s="3">
        <f>DEA!A80</f>
        <v>111</v>
      </c>
      <c r="B59" s="3" t="str">
        <f>DEA!B80</f>
        <v>c</v>
      </c>
      <c r="C59" s="3">
        <f>DEA!C80</f>
        <v>32</v>
      </c>
      <c r="D59" s="3" t="str">
        <f>DEA!D80</f>
        <v>+</v>
      </c>
      <c r="E59" s="3">
        <v>16</v>
      </c>
      <c r="F59" s="75">
        <f>'Post-DEA characterisation'!I59</f>
        <v>8.41</v>
      </c>
      <c r="G59" s="75">
        <f>DEA!AK80</f>
        <v>2159.1282120439623</v>
      </c>
      <c r="J59" s="168"/>
      <c r="K59" s="135">
        <v>16</v>
      </c>
      <c r="L59" s="135">
        <v>24</v>
      </c>
      <c r="M59" s="135">
        <v>32</v>
      </c>
      <c r="N59" s="135">
        <v>40</v>
      </c>
      <c r="O59" s="170">
        <v>48</v>
      </c>
      <c r="P59" s="135">
        <v>16</v>
      </c>
      <c r="Q59" s="135">
        <v>24</v>
      </c>
      <c r="R59" s="135">
        <v>32</v>
      </c>
      <c r="S59" s="135">
        <v>40</v>
      </c>
      <c r="T59" s="170">
        <v>48</v>
      </c>
      <c r="U59" s="135">
        <v>16</v>
      </c>
      <c r="V59" s="135">
        <v>24</v>
      </c>
      <c r="W59" s="135">
        <v>32</v>
      </c>
      <c r="X59" s="135">
        <v>40</v>
      </c>
      <c r="Y59" s="170">
        <v>48</v>
      </c>
    </row>
    <row r="60" spans="1:25">
      <c r="A60" s="3">
        <f>DEA!A81</f>
        <v>115</v>
      </c>
      <c r="B60" s="3" t="str">
        <f>DEA!B81</f>
        <v>a</v>
      </c>
      <c r="C60" s="3">
        <f>DEA!C81</f>
        <v>32</v>
      </c>
      <c r="D60" s="3" t="str">
        <f>DEA!D81</f>
        <v>+</v>
      </c>
      <c r="E60" s="3">
        <v>20</v>
      </c>
      <c r="F60" s="75">
        <f>'Post-DEA characterisation'!I60</f>
        <v>9.01</v>
      </c>
      <c r="G60" s="75">
        <f>DEA!AK81</f>
        <v>29.374312250689407</v>
      </c>
      <c r="J60" s="167">
        <v>0</v>
      </c>
      <c r="K60" s="3">
        <v>79.864936192814596</v>
      </c>
      <c r="L60" s="3">
        <v>121.40933764708491</v>
      </c>
      <c r="M60" s="3">
        <v>115.03000645596956</v>
      </c>
      <c r="N60" s="3">
        <v>90.557543023029723</v>
      </c>
      <c r="O60" s="169">
        <v>84.838225153838039</v>
      </c>
      <c r="P60" s="3">
        <v>85.827498212717771</v>
      </c>
      <c r="Q60" s="3">
        <v>123.85012441536578</v>
      </c>
      <c r="R60" s="75">
        <v>112.70667364871457</v>
      </c>
      <c r="S60" s="3">
        <v>95.108212382905904</v>
      </c>
      <c r="T60" s="169">
        <v>100.33729443518753</v>
      </c>
      <c r="U60" s="3">
        <f>IF(P60/K60 &gt;1, 1, P60/K60)</f>
        <v>1</v>
      </c>
      <c r="V60" s="3">
        <f t="shared" ref="V60:Y63" si="0">IF(Q60/L60 &gt;1, 1, Q60/L60)</f>
        <v>1</v>
      </c>
      <c r="W60" s="3">
        <f t="shared" si="0"/>
        <v>0.97980237610310583</v>
      </c>
      <c r="X60" s="3">
        <f t="shared" si="0"/>
        <v>1</v>
      </c>
      <c r="Y60" s="169">
        <f t="shared" si="0"/>
        <v>1</v>
      </c>
    </row>
    <row r="61" spans="1:25">
      <c r="A61" s="3">
        <f>DEA!A82</f>
        <v>116</v>
      </c>
      <c r="B61" s="3" t="str">
        <f>DEA!B82</f>
        <v>b</v>
      </c>
      <c r="C61" s="3">
        <f>DEA!C82</f>
        <v>32</v>
      </c>
      <c r="D61" s="3" t="str">
        <f>DEA!D82</f>
        <v>+</v>
      </c>
      <c r="E61" s="3">
        <v>20</v>
      </c>
      <c r="F61" s="75">
        <f>'Post-DEA characterisation'!I61</f>
        <v>9.0399999999999991</v>
      </c>
      <c r="G61" s="75">
        <f>DEA!AK82</f>
        <v>1.2859254445298485</v>
      </c>
      <c r="J61" s="167">
        <v>6</v>
      </c>
      <c r="K61" s="3">
        <v>541.02723107531801</v>
      </c>
      <c r="L61" s="3">
        <v>920.74874802015404</v>
      </c>
      <c r="M61" s="3">
        <v>787.06709088212256</v>
      </c>
      <c r="N61" s="3">
        <v>944.12349887042376</v>
      </c>
      <c r="O61" s="169">
        <v>562.64650880115926</v>
      </c>
      <c r="P61" s="3">
        <v>53.881904080258153</v>
      </c>
      <c r="Q61" s="3">
        <v>56.08233495591935</v>
      </c>
      <c r="R61" s="75">
        <v>63.805201106732689</v>
      </c>
      <c r="S61" s="3">
        <v>82.512357083338472</v>
      </c>
      <c r="T61" s="169">
        <v>50.971618372087427</v>
      </c>
      <c r="U61" s="3">
        <f t="shared" ref="U61:U63" si="1">IF(P61/K61 &gt;1, 1, P61/K61)</f>
        <v>9.9591852286557259E-2</v>
      </c>
      <c r="V61" s="3">
        <f t="shared" si="0"/>
        <v>6.0909488149194613E-2</v>
      </c>
      <c r="W61" s="3">
        <f t="shared" si="0"/>
        <v>8.1067042245689142E-2</v>
      </c>
      <c r="X61" s="3">
        <f t="shared" si="0"/>
        <v>8.7395724375104109E-2</v>
      </c>
      <c r="Y61" s="169">
        <f t="shared" si="0"/>
        <v>9.0592614678607963E-2</v>
      </c>
    </row>
    <row r="62" spans="1:25">
      <c r="A62" s="3">
        <f>DEA!A83</f>
        <v>117</v>
      </c>
      <c r="B62" s="3" t="str">
        <f>DEA!B83</f>
        <v>c</v>
      </c>
      <c r="C62" s="3">
        <f>DEA!C83</f>
        <v>32</v>
      </c>
      <c r="D62" s="3" t="str">
        <f>DEA!D83</f>
        <v>+</v>
      </c>
      <c r="E62" s="3">
        <v>20</v>
      </c>
      <c r="F62" s="75">
        <f>'Post-DEA characterisation'!I62</f>
        <v>9.0399999999999991</v>
      </c>
      <c r="G62" s="75">
        <f>DEA!AK83</f>
        <v>0.72437402001206119</v>
      </c>
      <c r="J62" s="167">
        <v>16</v>
      </c>
      <c r="K62" s="3">
        <v>34.175251380762411</v>
      </c>
      <c r="L62" s="3">
        <v>3067.1995724174435</v>
      </c>
      <c r="M62" s="3">
        <v>1914.8274470700951</v>
      </c>
      <c r="N62" s="3">
        <v>1754.2157054115244</v>
      </c>
      <c r="O62" s="169">
        <v>664.24578235008323</v>
      </c>
      <c r="P62" s="3">
        <v>12.704509025199265</v>
      </c>
      <c r="Q62" s="3">
        <v>20.191439987688394</v>
      </c>
      <c r="R62" s="75">
        <v>10.41700111420581</v>
      </c>
      <c r="S62" s="3">
        <v>24.709412191489871</v>
      </c>
      <c r="T62" s="169">
        <v>21.222990365110146</v>
      </c>
      <c r="U62" s="3">
        <f t="shared" si="1"/>
        <v>0.37174588369965172</v>
      </c>
      <c r="V62" s="3">
        <f t="shared" si="0"/>
        <v>6.5830212579790865E-3</v>
      </c>
      <c r="W62" s="3">
        <f t="shared" si="0"/>
        <v>5.4401774583631608E-3</v>
      </c>
      <c r="X62" s="3">
        <f t="shared" si="0"/>
        <v>1.4085731940071332E-2</v>
      </c>
      <c r="Y62" s="169">
        <f t="shared" si="0"/>
        <v>3.1950508274247211E-2</v>
      </c>
    </row>
    <row r="63" spans="1:25">
      <c r="A63" s="3">
        <f>DEA!A84</f>
        <v>121</v>
      </c>
      <c r="B63" s="3" t="str">
        <f>DEA!B84</f>
        <v>a</v>
      </c>
      <c r="C63" s="3">
        <f>DEA!C84</f>
        <v>32</v>
      </c>
      <c r="D63" s="3" t="str">
        <f>DEA!D84</f>
        <v>-</v>
      </c>
      <c r="E63" s="3">
        <v>0</v>
      </c>
      <c r="F63" s="75">
        <f>'Post-DEA characterisation'!I63</f>
        <v>4.78</v>
      </c>
      <c r="G63" s="75">
        <f>DEA!AK84</f>
        <v>109.3682684709222</v>
      </c>
      <c r="J63" s="167">
        <v>20</v>
      </c>
      <c r="K63" s="3">
        <v>0.20412911325077046</v>
      </c>
      <c r="L63" s="3">
        <v>10.415512235905025</v>
      </c>
      <c r="M63" s="3">
        <v>10.461537238410438</v>
      </c>
      <c r="N63" s="3">
        <v>8.3118707394089348</v>
      </c>
      <c r="O63" s="169">
        <v>64.80937309533472</v>
      </c>
      <c r="P63" s="75">
        <v>6.7466916241708572E-2</v>
      </c>
      <c r="Q63" s="3">
        <v>0.29433778750716183</v>
      </c>
      <c r="R63" s="75">
        <v>0.46693909281236107</v>
      </c>
      <c r="S63" s="3">
        <v>0.97182663782036671</v>
      </c>
      <c r="T63" s="169">
        <v>27.897147512526221</v>
      </c>
      <c r="U63" s="3">
        <f t="shared" si="1"/>
        <v>0.3305109945724703</v>
      </c>
      <c r="V63" s="3">
        <f t="shared" si="0"/>
        <v>2.8259559476345449E-2</v>
      </c>
      <c r="W63" s="3">
        <f t="shared" si="0"/>
        <v>4.4633889090214568E-2</v>
      </c>
      <c r="X63" s="3">
        <f t="shared" si="0"/>
        <v>0.11692032615626001</v>
      </c>
      <c r="Y63" s="169">
        <f t="shared" si="0"/>
        <v>0.43044927269223016</v>
      </c>
    </row>
    <row r="64" spans="1:25">
      <c r="A64" s="3">
        <f>DEA!A85</f>
        <v>122</v>
      </c>
      <c r="B64" s="3" t="str">
        <f>DEA!B85</f>
        <v>b</v>
      </c>
      <c r="C64" s="3">
        <f>DEA!C85</f>
        <v>32</v>
      </c>
      <c r="D64" s="3" t="str">
        <f>DEA!D85</f>
        <v>-</v>
      </c>
      <c r="E64" s="3">
        <v>0</v>
      </c>
      <c r="F64" s="75">
        <f>'Post-DEA characterisation'!I64</f>
        <v>4.79</v>
      </c>
      <c r="G64" s="75">
        <f>DEA!AK85</f>
        <v>112.79755042547259</v>
      </c>
    </row>
    <row r="65" spans="1:7">
      <c r="A65" s="3">
        <f>DEA!A86</f>
        <v>123</v>
      </c>
      <c r="B65" s="3" t="str">
        <f>DEA!B86</f>
        <v>c</v>
      </c>
      <c r="C65" s="3">
        <f>DEA!C86</f>
        <v>32</v>
      </c>
      <c r="D65" s="3" t="str">
        <f>DEA!D86</f>
        <v>-</v>
      </c>
      <c r="E65" s="3">
        <v>0</v>
      </c>
      <c r="F65" s="75">
        <f>'Post-DEA characterisation'!I65</f>
        <v>4.76</v>
      </c>
      <c r="G65" s="75">
        <f>DEA!AK86</f>
        <v>115.9542020497489</v>
      </c>
    </row>
    <row r="66" spans="1:7">
      <c r="A66" s="3">
        <f>DEA!A87</f>
        <v>127</v>
      </c>
      <c r="B66" s="3" t="str">
        <f>DEA!B87</f>
        <v>a</v>
      </c>
      <c r="C66" s="3">
        <f>DEA!C87</f>
        <v>32</v>
      </c>
      <c r="D66" s="3" t="str">
        <f>DEA!D87</f>
        <v>-</v>
      </c>
      <c r="E66" s="3">
        <v>6</v>
      </c>
      <c r="F66" s="75">
        <f>'Post-DEA characterisation'!I66</f>
        <v>6.64</v>
      </c>
      <c r="G66" s="75">
        <f>DEA!AK87</f>
        <v>64.916690709132652</v>
      </c>
    </row>
    <row r="67" spans="1:7">
      <c r="A67" s="3">
        <f>DEA!A88</f>
        <v>128</v>
      </c>
      <c r="B67" s="3" t="str">
        <f>DEA!B88</f>
        <v>b</v>
      </c>
      <c r="C67" s="3">
        <f>DEA!C88</f>
        <v>32</v>
      </c>
      <c r="D67" s="3" t="str">
        <f>DEA!D88</f>
        <v>-</v>
      </c>
      <c r="E67" s="3">
        <v>6</v>
      </c>
      <c r="F67" s="75">
        <f>'Post-DEA characterisation'!I67</f>
        <v>6.66</v>
      </c>
      <c r="G67" s="75">
        <f>DEA!AK88</f>
        <v>90.6702417146183</v>
      </c>
    </row>
    <row r="68" spans="1:7">
      <c r="A68" s="3">
        <f>DEA!A89</f>
        <v>129</v>
      </c>
      <c r="B68" s="3" t="str">
        <f>DEA!B89</f>
        <v>c</v>
      </c>
      <c r="C68" s="3">
        <f>DEA!C89</f>
        <v>32</v>
      </c>
      <c r="D68" s="3" t="str">
        <f>DEA!D89</f>
        <v>-</v>
      </c>
      <c r="E68" s="3">
        <v>6</v>
      </c>
      <c r="F68" s="75">
        <f>'Post-DEA characterisation'!I68</f>
        <v>6.66</v>
      </c>
      <c r="G68" s="75">
        <f>DEA!AK89</f>
        <v>35.8286708964471</v>
      </c>
    </row>
    <row r="69" spans="1:7">
      <c r="A69" s="3">
        <f>DEA!A90</f>
        <v>133</v>
      </c>
      <c r="B69" s="3" t="str">
        <f>DEA!B90</f>
        <v>a</v>
      </c>
      <c r="C69" s="3">
        <f>DEA!C90</f>
        <v>32</v>
      </c>
      <c r="D69" s="3" t="str">
        <f>DEA!D90</f>
        <v>-</v>
      </c>
      <c r="E69" s="3">
        <v>16</v>
      </c>
      <c r="F69" s="75">
        <f>'Post-DEA characterisation'!I69</f>
        <v>8.3699999999999992</v>
      </c>
      <c r="G69" s="75">
        <f>DEA!AK90</f>
        <v>9.8672920762433414</v>
      </c>
    </row>
    <row r="70" spans="1:7">
      <c r="A70" s="3">
        <f>DEA!A91</f>
        <v>134</v>
      </c>
      <c r="B70" s="3" t="str">
        <f>DEA!B91</f>
        <v>b</v>
      </c>
      <c r="C70" s="3">
        <f>DEA!C91</f>
        <v>32</v>
      </c>
      <c r="D70" s="3" t="str">
        <f>DEA!D91</f>
        <v>-</v>
      </c>
      <c r="E70" s="3">
        <v>16</v>
      </c>
      <c r="F70" s="75">
        <f>'Post-DEA characterisation'!I70</f>
        <v>8.36</v>
      </c>
      <c r="G70" s="75">
        <f>DEA!AK91</f>
        <v>6.9379607150136007</v>
      </c>
    </row>
    <row r="71" spans="1:7">
      <c r="A71" s="3">
        <f>DEA!A92</f>
        <v>135</v>
      </c>
      <c r="B71" s="3" t="str">
        <f>DEA!B92</f>
        <v>c</v>
      </c>
      <c r="C71" s="3">
        <f>DEA!C92</f>
        <v>32</v>
      </c>
      <c r="D71" s="3" t="str">
        <f>DEA!D92</f>
        <v>-</v>
      </c>
      <c r="E71" s="3">
        <v>16</v>
      </c>
      <c r="F71" s="75">
        <f>'Post-DEA characterisation'!I71</f>
        <v>8.3800000000000008</v>
      </c>
      <c r="G71" s="75">
        <f>DEA!AK92</f>
        <v>14.445750551360492</v>
      </c>
    </row>
    <row r="72" spans="1:7">
      <c r="A72" s="3">
        <f>DEA!A93</f>
        <v>139</v>
      </c>
      <c r="B72" s="3" t="str">
        <f>DEA!B93</f>
        <v>a</v>
      </c>
      <c r="C72" s="3">
        <f>DEA!C93</f>
        <v>32</v>
      </c>
      <c r="D72" s="3" t="str">
        <f>DEA!D93</f>
        <v>-</v>
      </c>
      <c r="E72" s="3">
        <v>20</v>
      </c>
      <c r="F72" s="75">
        <f>'Post-DEA characterisation'!I72</f>
        <v>8.8800000000000008</v>
      </c>
      <c r="G72" s="75">
        <f>DEA!AK93</f>
        <v>0.58096142156789388</v>
      </c>
    </row>
    <row r="73" spans="1:7">
      <c r="A73" s="3">
        <f>DEA!A94</f>
        <v>140</v>
      </c>
      <c r="B73" s="3" t="str">
        <f>DEA!B94</f>
        <v>b</v>
      </c>
      <c r="C73" s="3">
        <f>DEA!C94</f>
        <v>32</v>
      </c>
      <c r="D73" s="3" t="str">
        <f>DEA!D94</f>
        <v>-</v>
      </c>
      <c r="E73" s="3">
        <v>20</v>
      </c>
      <c r="F73" s="75">
        <f>'Post-DEA characterisation'!I73</f>
        <v>8.93</v>
      </c>
      <c r="G73" s="75">
        <f>DEA!AK94</f>
        <v>0.22572574642185431</v>
      </c>
    </row>
    <row r="74" spans="1:7">
      <c r="A74" s="3">
        <f>DEA!A95</f>
        <v>141</v>
      </c>
      <c r="B74" s="3" t="str">
        <f>DEA!B95</f>
        <v>c</v>
      </c>
      <c r="C74" s="3">
        <f>DEA!C95</f>
        <v>32</v>
      </c>
      <c r="D74" s="3" t="str">
        <f>DEA!D95</f>
        <v>-</v>
      </c>
      <c r="E74" s="3">
        <v>20</v>
      </c>
      <c r="F74" s="75">
        <f>'Post-DEA characterisation'!I74</f>
        <v>8.9</v>
      </c>
      <c r="G74" s="75">
        <f>DEA!AK95</f>
        <v>0.59413011044733488</v>
      </c>
    </row>
    <row r="75" spans="1:7">
      <c r="A75" s="3">
        <f>DEA!A96</f>
        <v>145</v>
      </c>
      <c r="B75" s="3" t="str">
        <f>DEA!B96</f>
        <v>a</v>
      </c>
      <c r="C75" s="3">
        <f>DEA!C96</f>
        <v>40</v>
      </c>
      <c r="D75" s="3" t="str">
        <f>DEA!D96</f>
        <v>+</v>
      </c>
      <c r="E75" s="3">
        <v>0</v>
      </c>
      <c r="F75" s="75">
        <f>'Post-DEA characterisation'!I75</f>
        <v>4.5999999999999996</v>
      </c>
      <c r="G75" s="75">
        <f>DEA!AK96</f>
        <v>82.46367442707529</v>
      </c>
    </row>
    <row r="76" spans="1:7">
      <c r="A76" s="3">
        <f>DEA!A97</f>
        <v>146</v>
      </c>
      <c r="B76" s="3" t="str">
        <f>DEA!B97</f>
        <v>b</v>
      </c>
      <c r="C76" s="3">
        <f>DEA!C97</f>
        <v>40</v>
      </c>
      <c r="D76" s="3" t="str">
        <f>DEA!D97</f>
        <v>+</v>
      </c>
      <c r="E76" s="3">
        <v>0</v>
      </c>
      <c r="F76" s="75">
        <f>'Post-DEA characterisation'!I76</f>
        <v>4.72</v>
      </c>
      <c r="G76" s="75">
        <f>DEA!AK97</f>
        <v>89.580017509713855</v>
      </c>
    </row>
    <row r="77" spans="1:7">
      <c r="A77" s="3">
        <f>DEA!A98</f>
        <v>147</v>
      </c>
      <c r="B77" s="3" t="str">
        <f>DEA!B98</f>
        <v>c</v>
      </c>
      <c r="C77" s="3">
        <f>DEA!C98</f>
        <v>40</v>
      </c>
      <c r="D77" s="3" t="str">
        <f>DEA!D98</f>
        <v>+</v>
      </c>
      <c r="E77" s="3">
        <v>0</v>
      </c>
      <c r="F77" s="75">
        <f>'Post-DEA characterisation'!I77</f>
        <v>4.8099999999999996</v>
      </c>
      <c r="G77" s="75">
        <f>DEA!AK98</f>
        <v>99.62893713230001</v>
      </c>
    </row>
    <row r="78" spans="1:7">
      <c r="A78" s="3">
        <f>DEA!A99</f>
        <v>151</v>
      </c>
      <c r="B78" s="3" t="str">
        <f>DEA!B99</f>
        <v>a</v>
      </c>
      <c r="C78" s="3">
        <f>DEA!C99</f>
        <v>40</v>
      </c>
      <c r="D78" s="3" t="str">
        <f>DEA!D99</f>
        <v>+</v>
      </c>
      <c r="E78" s="3">
        <v>6</v>
      </c>
      <c r="F78" s="75">
        <f>'Post-DEA characterisation'!I78</f>
        <v>6.52</v>
      </c>
      <c r="G78" s="75">
        <f>DEA!AK99</f>
        <v>627.30017711887626</v>
      </c>
    </row>
    <row r="79" spans="1:7">
      <c r="A79" s="3">
        <f>DEA!A100</f>
        <v>152</v>
      </c>
      <c r="B79" s="3" t="str">
        <f>DEA!B100</f>
        <v>b</v>
      </c>
      <c r="C79" s="3">
        <f>DEA!C100</f>
        <v>40</v>
      </c>
      <c r="D79" s="3" t="str">
        <f>DEA!D100</f>
        <v>+</v>
      </c>
      <c r="E79" s="3">
        <v>6</v>
      </c>
      <c r="F79" s="75">
        <f>'Post-DEA characterisation'!I79</f>
        <v>6.57</v>
      </c>
      <c r="G79" s="75">
        <f>DEA!AK100</f>
        <v>658.64511208092699</v>
      </c>
    </row>
    <row r="80" spans="1:7">
      <c r="A80" s="3">
        <f>DEA!A101</f>
        <v>153</v>
      </c>
      <c r="B80" s="3" t="str">
        <f>DEA!B101</f>
        <v>c</v>
      </c>
      <c r="C80" s="3">
        <f>DEA!C101</f>
        <v>40</v>
      </c>
      <c r="D80" s="3" t="str">
        <f>DEA!D101</f>
        <v>+</v>
      </c>
      <c r="E80" s="3">
        <v>6</v>
      </c>
      <c r="F80" s="75">
        <f>'Post-DEA characterisation'!I80</f>
        <v>6.63</v>
      </c>
      <c r="G80" s="75">
        <f>DEA!AK101</f>
        <v>1546.4252074114681</v>
      </c>
    </row>
    <row r="81" spans="1:7">
      <c r="A81" s="3">
        <f>DEA!A102</f>
        <v>157</v>
      </c>
      <c r="B81" s="3" t="str">
        <f>DEA!B102</f>
        <v>a</v>
      </c>
      <c r="C81" s="3">
        <f>DEA!C102</f>
        <v>40</v>
      </c>
      <c r="D81" s="3" t="str">
        <f>DEA!D102</f>
        <v>+</v>
      </c>
      <c r="E81" s="3">
        <v>16</v>
      </c>
      <c r="F81" s="75">
        <f>'Post-DEA characterisation'!I81</f>
        <v>8.2899999999999991</v>
      </c>
      <c r="G81" s="75">
        <f>DEA!AK102</f>
        <v>1839.6884869422345</v>
      </c>
    </row>
    <row r="82" spans="1:7">
      <c r="A82" s="3">
        <f>DEA!A103</f>
        <v>158</v>
      </c>
      <c r="B82" s="3" t="str">
        <f>DEA!B103</f>
        <v>b</v>
      </c>
      <c r="C82" s="3">
        <f>DEA!C103</f>
        <v>40</v>
      </c>
      <c r="D82" s="3" t="str">
        <f>DEA!D103</f>
        <v>+</v>
      </c>
      <c r="E82" s="3">
        <v>16</v>
      </c>
      <c r="F82" s="75">
        <f>'Post-DEA characterisation'!I82</f>
        <v>8.3800000000000008</v>
      </c>
      <c r="G82" s="75">
        <f>DEA!AK103</f>
        <v>1944.6685779055381</v>
      </c>
    </row>
    <row r="83" spans="1:7">
      <c r="A83" s="3">
        <f>DEA!A104</f>
        <v>159</v>
      </c>
      <c r="B83" s="3" t="str">
        <f>DEA!B104</f>
        <v>c</v>
      </c>
      <c r="C83" s="3">
        <f>DEA!C104</f>
        <v>40</v>
      </c>
      <c r="D83" s="3" t="str">
        <f>DEA!D104</f>
        <v>+</v>
      </c>
      <c r="E83" s="3">
        <v>16</v>
      </c>
      <c r="F83" s="75">
        <f>'Post-DEA characterisation'!I83</f>
        <v>8.3800000000000008</v>
      </c>
      <c r="G83" s="75">
        <f>DEA!AK104</f>
        <v>1478.2900513868003</v>
      </c>
    </row>
    <row r="84" spans="1:7">
      <c r="A84" s="3">
        <f>DEA!A105</f>
        <v>163</v>
      </c>
      <c r="B84" s="3" t="str">
        <f>DEA!B105</f>
        <v>a</v>
      </c>
      <c r="C84" s="3">
        <f>DEA!C105</f>
        <v>40</v>
      </c>
      <c r="D84" s="3" t="str">
        <f>DEA!D105</f>
        <v>+</v>
      </c>
      <c r="E84" s="3">
        <v>20</v>
      </c>
      <c r="F84" s="75">
        <f>'Post-DEA characterisation'!I84</f>
        <v>9.1999999999999993</v>
      </c>
      <c r="G84" s="75">
        <f>DEA!AK105</f>
        <v>9.7583178882582775</v>
      </c>
    </row>
    <row r="85" spans="1:7">
      <c r="A85" s="3">
        <f>DEA!A106</f>
        <v>164</v>
      </c>
      <c r="B85" s="3" t="str">
        <f>DEA!B106</f>
        <v>b</v>
      </c>
      <c r="C85" s="3">
        <f>DEA!C106</f>
        <v>40</v>
      </c>
      <c r="D85" s="3" t="str">
        <f>DEA!D106</f>
        <v>+</v>
      </c>
      <c r="E85" s="3">
        <v>20</v>
      </c>
      <c r="F85" s="75">
        <f>'Post-DEA characterisation'!I85</f>
        <v>8.99</v>
      </c>
      <c r="G85" s="75">
        <f>DEA!AK106</f>
        <v>10.531529081287774</v>
      </c>
    </row>
    <row r="86" spans="1:7">
      <c r="A86" s="3">
        <f>DEA!A107</f>
        <v>165</v>
      </c>
      <c r="B86" s="3" t="str">
        <f>DEA!B107</f>
        <v>c</v>
      </c>
      <c r="C86" s="3">
        <f>DEA!C107</f>
        <v>40</v>
      </c>
      <c r="D86" s="3" t="str">
        <f>DEA!D107</f>
        <v>+</v>
      </c>
      <c r="E86" s="3">
        <v>20</v>
      </c>
      <c r="F86" s="75">
        <f>'Post-DEA characterisation'!I86</f>
        <v>8.8000000000000007</v>
      </c>
      <c r="G86" s="75">
        <f>DEA!AK107</f>
        <v>4.6457652486807532</v>
      </c>
    </row>
    <row r="87" spans="1:7">
      <c r="A87" s="3">
        <f>DEA!A108</f>
        <v>169</v>
      </c>
      <c r="B87" s="3" t="str">
        <f>DEA!B108</f>
        <v>a</v>
      </c>
      <c r="C87" s="3">
        <f>DEA!C108</f>
        <v>40</v>
      </c>
      <c r="D87" s="3" t="str">
        <f>DEA!D108</f>
        <v>-</v>
      </c>
      <c r="E87" s="3">
        <v>0</v>
      </c>
      <c r="F87" s="75">
        <f>'Post-DEA characterisation'!I87</f>
        <v>4.59</v>
      </c>
      <c r="G87" s="75">
        <f>DEA!AK108</f>
        <v>90.489786281933107</v>
      </c>
    </row>
    <row r="88" spans="1:7">
      <c r="A88" s="3">
        <f>DEA!A109</f>
        <v>170</v>
      </c>
      <c r="B88" s="3" t="str">
        <f>DEA!B109</f>
        <v>b</v>
      </c>
      <c r="C88" s="3">
        <f>DEA!C109</f>
        <v>40</v>
      </c>
      <c r="D88" s="3" t="str">
        <f>DEA!D109</f>
        <v>-</v>
      </c>
      <c r="E88" s="3">
        <v>0</v>
      </c>
      <c r="F88" s="75">
        <f>'Post-DEA characterisation'!I88</f>
        <v>4.6100000000000003</v>
      </c>
      <c r="G88" s="75">
        <f>DEA!AK109</f>
        <v>97.678185432666922</v>
      </c>
    </row>
    <row r="89" spans="1:7">
      <c r="A89" s="3">
        <f>DEA!A110</f>
        <v>171</v>
      </c>
      <c r="B89" s="3" t="str">
        <f>DEA!B110</f>
        <v>c</v>
      </c>
      <c r="C89" s="3">
        <f>DEA!C110</f>
        <v>40</v>
      </c>
      <c r="D89" s="3" t="str">
        <f>DEA!D110</f>
        <v>-</v>
      </c>
      <c r="E89" s="3">
        <v>0</v>
      </c>
      <c r="F89" s="75">
        <f>'Post-DEA characterisation'!I89</f>
        <v>4.62</v>
      </c>
      <c r="G89" s="75">
        <f>DEA!AK110</f>
        <v>97.156665434117699</v>
      </c>
    </row>
    <row r="90" spans="1:7">
      <c r="A90" s="3">
        <f>DEA!A111</f>
        <v>175</v>
      </c>
      <c r="B90" s="3" t="str">
        <f>DEA!B111</f>
        <v>a</v>
      </c>
      <c r="C90" s="3">
        <f>DEA!C111</f>
        <v>40</v>
      </c>
      <c r="D90" s="3" t="str">
        <f>DEA!D111</f>
        <v>-</v>
      </c>
      <c r="E90" s="3">
        <v>6</v>
      </c>
      <c r="F90" s="75">
        <f>'Post-DEA characterisation'!I90</f>
        <v>6.64</v>
      </c>
      <c r="G90" s="75">
        <f>DEA!AK111</f>
        <v>50.370002718550872</v>
      </c>
    </row>
    <row r="91" spans="1:7">
      <c r="A91" s="3">
        <f>DEA!A112</f>
        <v>176</v>
      </c>
      <c r="B91" s="3" t="str">
        <f>DEA!B112</f>
        <v>b</v>
      </c>
      <c r="C91" s="3">
        <f>DEA!C112</f>
        <v>40</v>
      </c>
      <c r="D91" s="3" t="str">
        <f>DEA!D112</f>
        <v>-</v>
      </c>
      <c r="E91" s="3">
        <v>6</v>
      </c>
      <c r="F91" s="75">
        <f>'Post-DEA characterisation'!I91</f>
        <v>6.61</v>
      </c>
      <c r="G91" s="75">
        <f>DEA!AK112</f>
        <v>142.69427096173729</v>
      </c>
    </row>
    <row r="92" spans="1:7">
      <c r="A92" s="3">
        <f>DEA!A113</f>
        <v>177</v>
      </c>
      <c r="B92" s="3" t="str">
        <f>DEA!B113</f>
        <v>c</v>
      </c>
      <c r="C92" s="3">
        <f>DEA!C113</f>
        <v>40</v>
      </c>
      <c r="D92" s="3" t="str">
        <f>DEA!D113</f>
        <v>-</v>
      </c>
      <c r="E92" s="3">
        <v>6</v>
      </c>
      <c r="F92" s="75">
        <f>'Post-DEA characterisation'!I92</f>
        <v>6.66</v>
      </c>
      <c r="G92" s="75">
        <f>DEA!AK113</f>
        <v>54.472797569727248</v>
      </c>
    </row>
    <row r="93" spans="1:7">
      <c r="A93" s="3">
        <f>DEA!A114</f>
        <v>181</v>
      </c>
      <c r="B93" s="3" t="str">
        <f>DEA!B114</f>
        <v>a</v>
      </c>
      <c r="C93" s="3">
        <f>DEA!C114</f>
        <v>40</v>
      </c>
      <c r="D93" s="3" t="str">
        <f>DEA!D114</f>
        <v>-</v>
      </c>
      <c r="E93" s="3">
        <v>16</v>
      </c>
      <c r="F93" s="75">
        <f>'Post-DEA characterisation'!I93</f>
        <v>8.2799999999999994</v>
      </c>
      <c r="G93" s="75">
        <f>DEA!AK114</f>
        <v>20.625709922158897</v>
      </c>
    </row>
    <row r="94" spans="1:7">
      <c r="A94" s="3">
        <f>DEA!A115</f>
        <v>182</v>
      </c>
      <c r="B94" s="3" t="str">
        <f>DEA!B115</f>
        <v>b</v>
      </c>
      <c r="C94" s="3">
        <f>DEA!C115</f>
        <v>40</v>
      </c>
      <c r="D94" s="3" t="str">
        <f>DEA!D115</f>
        <v>-</v>
      </c>
      <c r="E94" s="3">
        <v>16</v>
      </c>
      <c r="F94" s="75">
        <f>'Post-DEA characterisation'!I94</f>
        <v>8.41</v>
      </c>
      <c r="G94" s="75">
        <f>DEA!AK115</f>
        <v>15.558270508267057</v>
      </c>
    </row>
    <row r="95" spans="1:7">
      <c r="A95" s="3">
        <f>DEA!A116</f>
        <v>183</v>
      </c>
      <c r="B95" s="3" t="str">
        <f>DEA!B116</f>
        <v>c</v>
      </c>
      <c r="C95" s="3">
        <f>DEA!C116</f>
        <v>40</v>
      </c>
      <c r="D95" s="3" t="str">
        <f>DEA!D116</f>
        <v>-</v>
      </c>
      <c r="E95" s="3">
        <v>16</v>
      </c>
      <c r="F95" s="75">
        <f>'Post-DEA characterisation'!I95</f>
        <v>8.3800000000000008</v>
      </c>
      <c r="G95" s="75">
        <f>DEA!AK116</f>
        <v>37.944256144043649</v>
      </c>
    </row>
    <row r="96" spans="1:7">
      <c r="A96" s="3">
        <f>DEA!A117</f>
        <v>187</v>
      </c>
      <c r="B96" s="3" t="str">
        <f>DEA!B117</f>
        <v>a</v>
      </c>
      <c r="C96" s="3">
        <f>DEA!C117</f>
        <v>40</v>
      </c>
      <c r="D96" s="3" t="str">
        <f>DEA!D117</f>
        <v>-</v>
      </c>
      <c r="E96" s="3">
        <v>20</v>
      </c>
      <c r="F96" s="75">
        <f>'Post-DEA characterisation'!I96</f>
        <v>9</v>
      </c>
      <c r="G96" s="75">
        <f>DEA!AK117</f>
        <v>1.3817361291903276</v>
      </c>
    </row>
    <row r="97" spans="1:7">
      <c r="A97" s="3">
        <f>DEA!A118</f>
        <v>188</v>
      </c>
      <c r="B97" s="3" t="str">
        <f>DEA!B118</f>
        <v>b</v>
      </c>
      <c r="C97" s="3">
        <f>DEA!C118</f>
        <v>40</v>
      </c>
      <c r="D97" s="3" t="str">
        <f>DEA!D118</f>
        <v>-</v>
      </c>
      <c r="E97" s="3">
        <v>20</v>
      </c>
      <c r="F97" s="75">
        <f>'Post-DEA characterisation'!I97</f>
        <v>8.98</v>
      </c>
      <c r="G97" s="75">
        <f>DEA!AK118</f>
        <v>0.65597439954248871</v>
      </c>
    </row>
    <row r="98" spans="1:7">
      <c r="A98" s="3">
        <f>DEA!A119</f>
        <v>189</v>
      </c>
      <c r="B98" s="3" t="str">
        <f>DEA!B119</f>
        <v>c</v>
      </c>
      <c r="C98" s="3">
        <f>DEA!C119</f>
        <v>40</v>
      </c>
      <c r="D98" s="3" t="str">
        <f>DEA!D119</f>
        <v>-</v>
      </c>
      <c r="E98" s="3">
        <v>20</v>
      </c>
      <c r="F98" s="75">
        <f>'Post-DEA characterisation'!I98</f>
        <v>8.94</v>
      </c>
      <c r="G98" s="75">
        <f>DEA!AK119</f>
        <v>0.87776938472828359</v>
      </c>
    </row>
    <row r="99" spans="1:7">
      <c r="A99" s="3">
        <f>DEA!A120</f>
        <v>193</v>
      </c>
      <c r="B99" s="3" t="str">
        <f>DEA!B120</f>
        <v>a</v>
      </c>
      <c r="C99" s="3">
        <f>DEA!C120</f>
        <v>48</v>
      </c>
      <c r="D99" s="3" t="str">
        <f>DEA!D120</f>
        <v>+</v>
      </c>
      <c r="E99" s="3">
        <v>0</v>
      </c>
      <c r="F99" s="75">
        <f>'Post-DEA characterisation'!I99</f>
        <v>4.46</v>
      </c>
      <c r="G99" s="75">
        <f>DEA!AK120</f>
        <v>70.547376212610345</v>
      </c>
    </row>
    <row r="100" spans="1:7">
      <c r="A100" s="3">
        <f>DEA!A121</f>
        <v>194</v>
      </c>
      <c r="B100" s="3" t="str">
        <f>DEA!B121</f>
        <v>b</v>
      </c>
      <c r="C100" s="3">
        <f>DEA!C121</f>
        <v>48</v>
      </c>
      <c r="D100" s="3" t="str">
        <f>DEA!D121</f>
        <v>+</v>
      </c>
      <c r="E100" s="3">
        <v>0</v>
      </c>
      <c r="F100" s="75">
        <f>'Post-DEA characterisation'!I100</f>
        <v>4.49</v>
      </c>
      <c r="G100" s="75">
        <f>DEA!AK121</f>
        <v>92.487118808074939</v>
      </c>
    </row>
    <row r="101" spans="1:7">
      <c r="A101" s="3">
        <f>DEA!A122</f>
        <v>195</v>
      </c>
      <c r="B101" s="3" t="str">
        <f>DEA!B122</f>
        <v>c</v>
      </c>
      <c r="C101" s="3">
        <f>DEA!C122</f>
        <v>48</v>
      </c>
      <c r="D101" s="3" t="str">
        <f>DEA!D122</f>
        <v>+</v>
      </c>
      <c r="E101" s="3">
        <v>0</v>
      </c>
      <c r="F101" s="75">
        <f>'Post-DEA characterisation'!I101</f>
        <v>4.3499999999999996</v>
      </c>
      <c r="G101" s="75">
        <f>DEA!AK122</f>
        <v>91.480180440828846</v>
      </c>
    </row>
    <row r="102" spans="1:7">
      <c r="A102" s="3">
        <f>DEA!A123</f>
        <v>199</v>
      </c>
      <c r="B102" s="3" t="str">
        <f>DEA!B123</f>
        <v>a</v>
      </c>
      <c r="C102" s="3">
        <f>DEA!C123</f>
        <v>48</v>
      </c>
      <c r="D102" s="3" t="str">
        <f>DEA!D123</f>
        <v>+</v>
      </c>
      <c r="E102" s="3">
        <v>6</v>
      </c>
      <c r="F102" s="75">
        <f>'Post-DEA characterisation'!I102</f>
        <v>6.63</v>
      </c>
      <c r="G102" s="75">
        <f>DEA!AK123</f>
        <v>660.30055760268567</v>
      </c>
    </row>
    <row r="103" spans="1:7">
      <c r="A103" s="3">
        <f>DEA!A124</f>
        <v>200</v>
      </c>
      <c r="B103" s="3" t="str">
        <f>DEA!B124</f>
        <v>b</v>
      </c>
      <c r="C103" s="3">
        <f>DEA!C124</f>
        <v>48</v>
      </c>
      <c r="D103" s="3" t="str">
        <f>DEA!D124</f>
        <v>+</v>
      </c>
      <c r="E103" s="3">
        <v>6</v>
      </c>
      <c r="F103" s="75">
        <f>'Post-DEA characterisation'!I103</f>
        <v>6.61</v>
      </c>
      <c r="G103" s="75">
        <f>DEA!AK124</f>
        <v>668.36627538329162</v>
      </c>
    </row>
    <row r="104" spans="1:7">
      <c r="A104" s="3">
        <f>DEA!A125</f>
        <v>201</v>
      </c>
      <c r="B104" s="3" t="str">
        <f>DEA!B125</f>
        <v>c</v>
      </c>
      <c r="C104" s="3">
        <f>DEA!C125</f>
        <v>48</v>
      </c>
      <c r="D104" s="3" t="str">
        <f>DEA!D125</f>
        <v>+</v>
      </c>
      <c r="E104" s="3">
        <v>6</v>
      </c>
      <c r="F104" s="75">
        <f>'Post-DEA characterisation'!I104</f>
        <v>6.6</v>
      </c>
      <c r="G104" s="75">
        <f>DEA!AK125</f>
        <v>359.27269341750059</v>
      </c>
    </row>
    <row r="105" spans="1:7">
      <c r="A105" s="3">
        <f>DEA!A126</f>
        <v>205</v>
      </c>
      <c r="B105" s="3" t="str">
        <f>DEA!B126</f>
        <v>a</v>
      </c>
      <c r="C105" s="3">
        <f>DEA!C126</f>
        <v>48</v>
      </c>
      <c r="D105" s="3" t="str">
        <f>DEA!D126</f>
        <v>+</v>
      </c>
      <c r="E105" s="3">
        <v>16</v>
      </c>
      <c r="F105" s="75">
        <f>'Post-DEA characterisation'!I105</f>
        <v>8.41</v>
      </c>
      <c r="G105" s="75">
        <f>DEA!AK126</f>
        <v>517.2334263259678</v>
      </c>
    </row>
    <row r="106" spans="1:7">
      <c r="A106" s="3">
        <f>DEA!A127</f>
        <v>206</v>
      </c>
      <c r="B106" s="3" t="str">
        <f>DEA!B127</f>
        <v>b</v>
      </c>
      <c r="C106" s="3">
        <f>DEA!C127</f>
        <v>48</v>
      </c>
      <c r="D106" s="3" t="str">
        <f>DEA!D127</f>
        <v>+</v>
      </c>
      <c r="E106" s="3">
        <v>16</v>
      </c>
      <c r="F106" s="75">
        <f>'Post-DEA characterisation'!I106</f>
        <v>8.3800000000000008</v>
      </c>
      <c r="G106" s="75">
        <f>DEA!AK127</f>
        <v>715.28508883990867</v>
      </c>
    </row>
    <row r="107" spans="1:7">
      <c r="A107" s="3">
        <f>DEA!A128</f>
        <v>207</v>
      </c>
      <c r="B107" s="3" t="str">
        <f>DEA!B128</f>
        <v>c</v>
      </c>
      <c r="C107" s="3">
        <f>DEA!C128</f>
        <v>48</v>
      </c>
      <c r="D107" s="3" t="str">
        <f>DEA!D128</f>
        <v>+</v>
      </c>
      <c r="E107" s="3">
        <v>16</v>
      </c>
      <c r="F107" s="75">
        <f>'Post-DEA characterisation'!I107</f>
        <v>8.36</v>
      </c>
      <c r="G107" s="75">
        <f>DEA!AK128</f>
        <v>760.21883188437334</v>
      </c>
    </row>
    <row r="108" spans="1:7">
      <c r="A108" s="3">
        <f>DEA!A129</f>
        <v>211</v>
      </c>
      <c r="B108" s="3" t="str">
        <f>DEA!B129</f>
        <v>a</v>
      </c>
      <c r="C108" s="3">
        <f>DEA!C129</f>
        <v>48</v>
      </c>
      <c r="D108" s="3" t="str">
        <f>DEA!D129</f>
        <v>+</v>
      </c>
      <c r="E108" s="3">
        <v>20</v>
      </c>
      <c r="F108" s="75">
        <f>'Post-DEA characterisation'!I108</f>
        <v>8.82</v>
      </c>
      <c r="G108" s="75">
        <f>DEA!AK129</f>
        <v>156.29697087902377</v>
      </c>
    </row>
    <row r="109" spans="1:7">
      <c r="A109" s="3">
        <f>DEA!A130</f>
        <v>212</v>
      </c>
      <c r="B109" s="3" t="str">
        <f>DEA!B130</f>
        <v>b</v>
      </c>
      <c r="C109" s="3">
        <f>DEA!C130</f>
        <v>48</v>
      </c>
      <c r="D109" s="3" t="str">
        <f>DEA!D130</f>
        <v>+</v>
      </c>
      <c r="E109" s="3">
        <v>20</v>
      </c>
      <c r="F109" s="75">
        <f>'Post-DEA characterisation'!I109</f>
        <v>8.8800000000000008</v>
      </c>
      <c r="G109" s="75">
        <f>DEA!AK130</f>
        <v>38.131148406980408</v>
      </c>
    </row>
    <row r="110" spans="1:7">
      <c r="A110" s="3">
        <f>DEA!A131</f>
        <v>213</v>
      </c>
      <c r="B110" s="3" t="str">
        <f>DEA!B131</f>
        <v>c</v>
      </c>
      <c r="C110" s="3">
        <f>DEA!C131</f>
        <v>48</v>
      </c>
      <c r="D110" s="3" t="str">
        <f>DEA!D131</f>
        <v>+</v>
      </c>
      <c r="E110" s="3">
        <v>20</v>
      </c>
      <c r="F110" s="75">
        <f>'Post-DEA characterisation'!I110</f>
        <v>8.8800000000000008</v>
      </c>
      <c r="G110" s="75">
        <f>DEA!AK131</f>
        <v>0</v>
      </c>
    </row>
    <row r="111" spans="1:7">
      <c r="A111" s="3">
        <f>DEA!A132</f>
        <v>217</v>
      </c>
      <c r="B111" s="3" t="str">
        <f>DEA!B132</f>
        <v>a</v>
      </c>
      <c r="C111" s="3">
        <f>DEA!C132</f>
        <v>48</v>
      </c>
      <c r="D111" s="3" t="str">
        <f>DEA!D132</f>
        <v>-</v>
      </c>
      <c r="E111" s="3">
        <v>0</v>
      </c>
      <c r="F111" s="75">
        <f>'Post-DEA characterisation'!I111</f>
        <v>4.54</v>
      </c>
      <c r="G111" s="75">
        <f>DEA!AK132</f>
        <v>91.566024614185068</v>
      </c>
    </row>
    <row r="112" spans="1:7">
      <c r="A112" s="3">
        <f>DEA!A133</f>
        <v>218</v>
      </c>
      <c r="B112" s="3" t="str">
        <f>DEA!B133</f>
        <v>b</v>
      </c>
      <c r="C112" s="3">
        <f>DEA!C133</f>
        <v>48</v>
      </c>
      <c r="D112" s="3" t="str">
        <f>DEA!D133</f>
        <v>-</v>
      </c>
      <c r="E112" s="3">
        <v>0</v>
      </c>
      <c r="F112" s="75">
        <f>'Post-DEA characterisation'!I112</f>
        <v>4.6399999999999997</v>
      </c>
      <c r="G112" s="75">
        <f>DEA!AK133</f>
        <v>115.31100624687012</v>
      </c>
    </row>
    <row r="113" spans="1:7">
      <c r="A113" s="3">
        <f>DEA!A134</f>
        <v>219</v>
      </c>
      <c r="B113" s="3" t="str">
        <f>DEA!B134</f>
        <v>c</v>
      </c>
      <c r="C113" s="3">
        <f>DEA!C134</f>
        <v>48</v>
      </c>
      <c r="D113" s="3" t="str">
        <f>DEA!D134</f>
        <v>-</v>
      </c>
      <c r="E113" s="3">
        <v>0</v>
      </c>
      <c r="F113" s="75">
        <f>'Post-DEA characterisation'!I113</f>
        <v>4.4800000000000004</v>
      </c>
      <c r="G113" s="75">
        <f>DEA!AK134</f>
        <v>94.13485244450743</v>
      </c>
    </row>
    <row r="114" spans="1:7">
      <c r="A114" s="3">
        <f>DEA!A135</f>
        <v>223</v>
      </c>
      <c r="B114" s="3" t="str">
        <f>DEA!B135</f>
        <v>a</v>
      </c>
      <c r="C114" s="3">
        <f>DEA!C135</f>
        <v>48</v>
      </c>
      <c r="D114" s="3" t="str">
        <f>DEA!D135</f>
        <v>-</v>
      </c>
      <c r="E114" s="3">
        <v>6</v>
      </c>
      <c r="F114" s="75">
        <f>'Post-DEA characterisation'!I114</f>
        <v>6.72</v>
      </c>
      <c r="G114" s="75">
        <f>DEA!AK135</f>
        <v>51.956881627835344</v>
      </c>
    </row>
    <row r="115" spans="1:7">
      <c r="A115" s="3">
        <f>DEA!A136</f>
        <v>224</v>
      </c>
      <c r="B115" s="3" t="str">
        <f>DEA!B136</f>
        <v>b</v>
      </c>
      <c r="C115" s="3">
        <f>DEA!C136</f>
        <v>48</v>
      </c>
      <c r="D115" s="3" t="str">
        <f>DEA!D136</f>
        <v>-</v>
      </c>
      <c r="E115" s="3">
        <v>6</v>
      </c>
      <c r="F115" s="75">
        <f>'Post-DEA characterisation'!I115</f>
        <v>6.68</v>
      </c>
      <c r="G115" s="75">
        <f>DEA!AK136</f>
        <v>50.104080099929647</v>
      </c>
    </row>
    <row r="116" spans="1:7">
      <c r="A116" s="3">
        <f>DEA!A137</f>
        <v>225</v>
      </c>
      <c r="B116" s="3" t="str">
        <f>DEA!B137</f>
        <v>c</v>
      </c>
      <c r="C116" s="3">
        <f>DEA!C137</f>
        <v>48</v>
      </c>
      <c r="D116" s="3" t="str">
        <f>DEA!D137</f>
        <v>-</v>
      </c>
      <c r="E116" s="3">
        <v>6</v>
      </c>
      <c r="F116" s="75">
        <f>'Post-DEA characterisation'!I116</f>
        <v>6.62</v>
      </c>
      <c r="G116" s="75">
        <f>DEA!AK137</f>
        <v>50.853893388497305</v>
      </c>
    </row>
    <row r="117" spans="1:7">
      <c r="A117" s="3">
        <f>DEA!A138</f>
        <v>229</v>
      </c>
      <c r="B117" s="3" t="str">
        <f>DEA!B138</f>
        <v>a</v>
      </c>
      <c r="C117" s="3">
        <f>DEA!C138</f>
        <v>48</v>
      </c>
      <c r="D117" s="3" t="str">
        <f>DEA!D138</f>
        <v>-</v>
      </c>
      <c r="E117" s="3">
        <v>16</v>
      </c>
      <c r="F117" s="75">
        <f>'Post-DEA characterisation'!I117</f>
        <v>8.4</v>
      </c>
      <c r="G117" s="75">
        <f>DEA!AK138</f>
        <v>12.056730027284663</v>
      </c>
    </row>
    <row r="118" spans="1:7">
      <c r="A118" s="3">
        <f>DEA!A139</f>
        <v>230</v>
      </c>
      <c r="B118" s="3" t="str">
        <f>DEA!B139</f>
        <v>b</v>
      </c>
      <c r="C118" s="3">
        <f>DEA!C139</f>
        <v>48</v>
      </c>
      <c r="D118" s="3" t="str">
        <f>DEA!D139</f>
        <v>-</v>
      </c>
      <c r="E118" s="3">
        <v>16</v>
      </c>
      <c r="F118" s="75">
        <f>'Post-DEA characterisation'!I118</f>
        <v>8.3699999999999992</v>
      </c>
      <c r="G118" s="75">
        <f>DEA!AK139</f>
        <v>38.566812290192729</v>
      </c>
    </row>
    <row r="119" spans="1:7">
      <c r="A119" s="3">
        <f>DEA!A140</f>
        <v>231</v>
      </c>
      <c r="B119" s="3" t="str">
        <f>DEA!B140</f>
        <v>c</v>
      </c>
      <c r="C119" s="3">
        <f>DEA!C140</f>
        <v>48</v>
      </c>
      <c r="D119" s="3" t="str">
        <f>DEA!D140</f>
        <v>-</v>
      </c>
      <c r="E119" s="3">
        <v>16</v>
      </c>
      <c r="F119" s="75">
        <f>'Post-DEA characterisation'!I119</f>
        <v>8.42</v>
      </c>
      <c r="G119" s="75">
        <f>DEA!AK140</f>
        <v>13.045428777853042</v>
      </c>
    </row>
    <row r="120" spans="1:7">
      <c r="A120" s="3">
        <f>DEA!A141</f>
        <v>235</v>
      </c>
      <c r="B120" s="3" t="str">
        <f>DEA!B141</f>
        <v>a</v>
      </c>
      <c r="C120" s="3">
        <f>DEA!C141</f>
        <v>48</v>
      </c>
      <c r="D120" s="3" t="str">
        <f>DEA!D141</f>
        <v>-</v>
      </c>
      <c r="E120" s="3">
        <v>20</v>
      </c>
      <c r="F120" s="75">
        <f>'Post-DEA characterisation'!I120</f>
        <v>8.8000000000000007</v>
      </c>
      <c r="G120" s="75">
        <f>DEA!AK141</f>
        <v>67.391084470492018</v>
      </c>
    </row>
    <row r="121" spans="1:7">
      <c r="A121" s="3">
        <f>DEA!A142</f>
        <v>236</v>
      </c>
      <c r="B121" s="3" t="str">
        <f>DEA!B142</f>
        <v>b</v>
      </c>
      <c r="C121" s="3">
        <f>DEA!C142</f>
        <v>48</v>
      </c>
      <c r="D121" s="3" t="str">
        <f>DEA!D142</f>
        <v>-</v>
      </c>
      <c r="E121" s="3">
        <v>20</v>
      </c>
      <c r="F121" s="75">
        <f>'Post-DEA characterisation'!I121</f>
        <v>8.86</v>
      </c>
      <c r="G121" s="75">
        <f>DEA!AK142</f>
        <v>5.3215170393138367</v>
      </c>
    </row>
    <row r="122" spans="1:7">
      <c r="A122" s="3">
        <f>DEA!A143</f>
        <v>237</v>
      </c>
      <c r="B122" s="3" t="str">
        <f>DEA!B143</f>
        <v>c</v>
      </c>
      <c r="C122" s="3">
        <f>DEA!C143</f>
        <v>48</v>
      </c>
      <c r="D122" s="3" t="str">
        <f>DEA!D143</f>
        <v>-</v>
      </c>
      <c r="E122" s="3">
        <v>20</v>
      </c>
      <c r="F122" s="75">
        <f>'Post-DEA characterisation'!I122</f>
        <v>8.75</v>
      </c>
      <c r="G122" s="75">
        <f>DEA!AK143</f>
        <v>10.978841027772813</v>
      </c>
    </row>
  </sheetData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28"/>
  <sheetViews>
    <sheetView tabSelected="1" workbookViewId="0">
      <selection activeCell="E2" sqref="E2"/>
    </sheetView>
  </sheetViews>
  <sheetFormatPr defaultRowHeight="15"/>
  <cols>
    <col min="1" max="1" width="4.28515625" style="3" customWidth="1"/>
    <col min="2" max="2" width="3.5703125" style="3" bestFit="1" customWidth="1"/>
    <col min="3" max="3" width="4.7109375" style="3" bestFit="1" customWidth="1"/>
    <col min="4" max="4" width="8.42578125" style="3" bestFit="1" customWidth="1"/>
    <col min="5" max="5" width="14" style="3" bestFit="1" customWidth="1"/>
    <col min="6" max="6" width="7" style="3" bestFit="1" customWidth="1"/>
    <col min="7" max="7" width="8" style="3" bestFit="1" customWidth="1"/>
    <col min="8" max="8" width="6.28515625" style="3" bestFit="1" customWidth="1"/>
    <col min="9" max="9" width="4.42578125" style="3" bestFit="1" customWidth="1"/>
    <col min="10" max="10" width="8.140625" style="3" bestFit="1" customWidth="1"/>
    <col min="11" max="11" width="7.5703125" style="3" bestFit="1" customWidth="1"/>
    <col min="12" max="12" width="5.42578125" style="3" bestFit="1" customWidth="1"/>
    <col min="13" max="13" width="4.42578125" style="3" bestFit="1" customWidth="1"/>
    <col min="14" max="14" width="7.5703125" style="3" bestFit="1" customWidth="1"/>
    <col min="15" max="15" width="8.140625" bestFit="1" customWidth="1"/>
    <col min="16" max="16" width="6" style="3" bestFit="1" customWidth="1"/>
    <col min="17" max="17" width="9.5703125" style="3" bestFit="1" customWidth="1"/>
    <col min="18" max="18" width="10.28515625" style="3" bestFit="1" customWidth="1"/>
    <col min="19" max="19" width="12.7109375" style="3" bestFit="1" customWidth="1"/>
    <col min="20" max="20" width="8.140625" style="3" bestFit="1" customWidth="1"/>
    <col min="21" max="21" width="11.85546875" style="3" bestFit="1" customWidth="1"/>
    <col min="22" max="22" width="6" style="3" bestFit="1" customWidth="1"/>
    <col min="23" max="23" width="9.5703125" style="3" bestFit="1" customWidth="1"/>
    <col min="24" max="24" width="10.28515625" style="3" bestFit="1" customWidth="1"/>
    <col min="25" max="25" width="12.7109375" style="3" bestFit="1" customWidth="1"/>
    <col min="26" max="26" width="8.140625" style="3" bestFit="1" customWidth="1"/>
    <col min="27" max="27" width="11.85546875" style="3" bestFit="1" customWidth="1"/>
    <col min="28" max="28" width="6" style="3" bestFit="1" customWidth="1"/>
    <col min="29" max="29" width="9.5703125" style="3" bestFit="1" customWidth="1"/>
    <col min="30" max="30" width="10.28515625" style="3" bestFit="1" customWidth="1"/>
    <col min="31" max="31" width="12.7109375" style="3" bestFit="1" customWidth="1"/>
    <col min="32" max="32" width="8.140625" style="3" bestFit="1" customWidth="1"/>
    <col min="33" max="33" width="11.85546875" style="3" bestFit="1" customWidth="1"/>
    <col min="34" max="34" width="6" style="3" bestFit="1" customWidth="1"/>
    <col min="35" max="35" width="9.5703125" style="3" bestFit="1" customWidth="1"/>
    <col min="36" max="36" width="10.28515625" style="3" bestFit="1" customWidth="1"/>
    <col min="37" max="37" width="12.7109375" style="3" bestFit="1" customWidth="1"/>
    <col min="38" max="38" width="8.140625" style="3" bestFit="1" customWidth="1"/>
    <col min="39" max="39" width="11.85546875" style="3" bestFit="1" customWidth="1"/>
    <col min="40" max="40" width="7" style="3" bestFit="1" customWidth="1"/>
    <col min="41" max="41" width="7.140625" style="3" bestFit="1" customWidth="1"/>
    <col min="42" max="43" width="7" style="3" bestFit="1" customWidth="1"/>
    <col min="44" max="44" width="6.85546875" style="3" bestFit="1" customWidth="1"/>
    <col min="45" max="45" width="9" style="3" bestFit="1" customWidth="1"/>
    <col min="46" max="46" width="16.7109375" style="3" bestFit="1" customWidth="1"/>
    <col min="47" max="16384" width="9.140625" style="3"/>
  </cols>
  <sheetData>
    <row r="1" spans="1:46" ht="12.75">
      <c r="A1" s="76" t="s">
        <v>54</v>
      </c>
      <c r="B1" s="76"/>
      <c r="C1" s="76"/>
      <c r="D1" s="77"/>
      <c r="E1" s="44">
        <v>2.65</v>
      </c>
      <c r="I1" s="3" t="s">
        <v>78</v>
      </c>
      <c r="O1" s="3"/>
    </row>
    <row r="2" spans="1:46" ht="14.25">
      <c r="A2" s="76" t="s">
        <v>79</v>
      </c>
      <c r="B2" s="76"/>
      <c r="C2" s="76"/>
      <c r="D2" s="77"/>
      <c r="E2" s="185">
        <v>0.878</v>
      </c>
      <c r="I2" s="3" t="s">
        <v>80</v>
      </c>
      <c r="O2" s="3"/>
    </row>
    <row r="3" spans="1:46" ht="12.75">
      <c r="A3" s="76" t="s">
        <v>56</v>
      </c>
      <c r="B3" s="76"/>
      <c r="C3" s="76"/>
      <c r="D3" s="77"/>
      <c r="E3" s="44">
        <v>101.325</v>
      </c>
      <c r="I3" s="74" t="s">
        <v>81</v>
      </c>
      <c r="J3" s="79">
        <f>4.45*10^-7</f>
        <v>4.4499999999999997E-7</v>
      </c>
      <c r="L3" s="3" t="s">
        <v>82</v>
      </c>
      <c r="O3" s="3"/>
    </row>
    <row r="4" spans="1:46" ht="12.75">
      <c r="A4" s="76" t="s">
        <v>83</v>
      </c>
      <c r="B4" s="76"/>
      <c r="C4" s="76"/>
      <c r="D4" s="77"/>
      <c r="E4" s="80">
        <v>44.009639999999997</v>
      </c>
      <c r="I4" s="74" t="s">
        <v>84</v>
      </c>
      <c r="J4" s="79">
        <f>4.69*10^-11</f>
        <v>4.6900000000000001E-11</v>
      </c>
      <c r="L4" s="3" t="s">
        <v>85</v>
      </c>
      <c r="O4" s="3"/>
    </row>
    <row r="5" spans="1:46" ht="12.75">
      <c r="A5" s="76" t="s">
        <v>58</v>
      </c>
      <c r="B5" s="76"/>
      <c r="C5" s="76"/>
      <c r="D5" s="77"/>
      <c r="E5" s="44">
        <v>8.3145100000000003</v>
      </c>
      <c r="I5" s="81" t="s">
        <v>86</v>
      </c>
      <c r="O5" s="3"/>
    </row>
    <row r="6" spans="1:46" ht="12.75">
      <c r="A6" s="76" t="s">
        <v>59</v>
      </c>
      <c r="B6" s="76"/>
      <c r="C6" s="76"/>
      <c r="D6" s="77"/>
      <c r="E6" s="44">
        <v>293.14999999999998</v>
      </c>
      <c r="I6" s="3" t="s">
        <v>87</v>
      </c>
      <c r="O6" s="3"/>
    </row>
    <row r="7" spans="1:46" ht="12.75">
      <c r="C7" s="30"/>
      <c r="D7" s="30"/>
      <c r="E7" s="30"/>
      <c r="F7" s="30"/>
      <c r="G7" s="30"/>
      <c r="H7" s="30"/>
      <c r="I7" s="30"/>
      <c r="J7" s="45"/>
      <c r="K7" s="82"/>
      <c r="L7" s="45"/>
      <c r="M7" s="45"/>
      <c r="N7" s="45"/>
      <c r="O7" s="3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183" t="s">
        <v>88</v>
      </c>
      <c r="AO7" s="183"/>
      <c r="AP7" s="183"/>
      <c r="AQ7" s="183"/>
      <c r="AR7" s="183"/>
      <c r="AS7" s="183"/>
      <c r="AT7" s="33"/>
    </row>
    <row r="8" spans="1:46" ht="39.75" thickBot="1">
      <c r="A8" s="50" t="s">
        <v>61</v>
      </c>
      <c r="B8" s="50" t="s">
        <v>62</v>
      </c>
      <c r="C8" s="50" t="s">
        <v>27</v>
      </c>
      <c r="D8" s="50" t="s">
        <v>28</v>
      </c>
      <c r="E8" s="115" t="s">
        <v>15</v>
      </c>
      <c r="F8" s="51" t="s">
        <v>89</v>
      </c>
      <c r="G8" s="52" t="s">
        <v>2</v>
      </c>
      <c r="H8" s="2" t="s">
        <v>5</v>
      </c>
      <c r="I8" s="53" t="s">
        <v>63</v>
      </c>
      <c r="J8" s="2" t="s">
        <v>90</v>
      </c>
      <c r="K8" s="53" t="s">
        <v>65</v>
      </c>
      <c r="L8" s="2" t="s">
        <v>66</v>
      </c>
      <c r="M8" s="53" t="s">
        <v>67</v>
      </c>
      <c r="N8" s="2" t="s">
        <v>68</v>
      </c>
      <c r="O8" s="83" t="s">
        <v>91</v>
      </c>
      <c r="P8" s="84" t="s">
        <v>69</v>
      </c>
      <c r="Q8" s="85" t="s">
        <v>92</v>
      </c>
      <c r="R8" s="85" t="s">
        <v>93</v>
      </c>
      <c r="S8" s="85" t="s">
        <v>94</v>
      </c>
      <c r="T8" s="85" t="s">
        <v>95</v>
      </c>
      <c r="U8" s="85" t="s">
        <v>96</v>
      </c>
      <c r="V8" s="84" t="s">
        <v>69</v>
      </c>
      <c r="W8" s="85" t="s">
        <v>92</v>
      </c>
      <c r="X8" s="85" t="s">
        <v>93</v>
      </c>
      <c r="Y8" s="85" t="s">
        <v>94</v>
      </c>
      <c r="Z8" s="85" t="s">
        <v>95</v>
      </c>
      <c r="AA8" s="85" t="s">
        <v>96</v>
      </c>
      <c r="AB8" s="84" t="s">
        <v>69</v>
      </c>
      <c r="AC8" s="85" t="s">
        <v>92</v>
      </c>
      <c r="AD8" s="85" t="s">
        <v>93</v>
      </c>
      <c r="AE8" s="85" t="s">
        <v>94</v>
      </c>
      <c r="AF8" s="85" t="s">
        <v>95</v>
      </c>
      <c r="AG8" s="85" t="s">
        <v>96</v>
      </c>
      <c r="AH8" s="84" t="s">
        <v>69</v>
      </c>
      <c r="AI8" s="85" t="s">
        <v>92</v>
      </c>
      <c r="AJ8" s="85" t="s">
        <v>93</v>
      </c>
      <c r="AK8" s="85" t="s">
        <v>94</v>
      </c>
      <c r="AL8" s="85" t="s">
        <v>95</v>
      </c>
      <c r="AM8" s="85" t="s">
        <v>96</v>
      </c>
      <c r="AN8" s="59">
        <v>60</v>
      </c>
      <c r="AO8" s="59">
        <v>120</v>
      </c>
      <c r="AP8" s="59">
        <v>180</v>
      </c>
      <c r="AQ8" s="59">
        <v>240</v>
      </c>
      <c r="AR8" s="60" t="s">
        <v>76</v>
      </c>
      <c r="AS8" s="61" t="s">
        <v>77</v>
      </c>
      <c r="AT8" s="62" t="s">
        <v>97</v>
      </c>
    </row>
    <row r="9" spans="1:46" ht="13.5" thickTop="1">
      <c r="A9" s="3">
        <f>'Exptl Setup'!A8</f>
        <v>1</v>
      </c>
      <c r="B9" s="3" t="str">
        <f>'Exptl Setup'!C8</f>
        <v>a</v>
      </c>
      <c r="C9" s="3">
        <f>'Exptl Setup'!D8</f>
        <v>16</v>
      </c>
      <c r="D9" s="3" t="str">
        <f>'Exptl Setup'!E8</f>
        <v>+</v>
      </c>
      <c r="E9" s="75">
        <f>'Exptl Setup'!K8</f>
        <v>0</v>
      </c>
      <c r="F9" s="63">
        <f>'Exptl Setup'!F8</f>
        <v>32.000999999999998</v>
      </c>
      <c r="G9" s="64">
        <f>'Exptl Setup'!$C$5</f>
        <v>1.2793390913194711</v>
      </c>
      <c r="H9" s="7">
        <f>F9/G9</f>
        <v>25.013696694748184</v>
      </c>
      <c r="I9" s="8">
        <f>H9/$E$1</f>
        <v>9.4391308282068618</v>
      </c>
      <c r="J9" s="8">
        <f>F9-H9</f>
        <v>6.9873033052518139</v>
      </c>
      <c r="K9" s="8">
        <f>'Exptl Setup'!H8+'Exptl Setup'!I8+'Exptl Setup'!J8+5</f>
        <v>23.003024686832859</v>
      </c>
      <c r="L9" s="8">
        <f>J9+K9</f>
        <v>29.990327992084673</v>
      </c>
      <c r="M9" s="44">
        <v>300</v>
      </c>
      <c r="N9" s="86">
        <f t="shared" ref="N9" si="0">M9-(I9+L9)</f>
        <v>260.57054117970847</v>
      </c>
      <c r="O9" s="117">
        <v>1</v>
      </c>
      <c r="P9" s="66">
        <v>60</v>
      </c>
      <c r="Q9" s="3">
        <v>197.19</v>
      </c>
      <c r="R9" s="87">
        <f>Q9*$E$2</f>
        <v>173.13282000000001</v>
      </c>
      <c r="S9" s="87">
        <f>(R9/$O9^2)*($O9^2+$O9*$J$3+$J$3*$J$4)</f>
        <v>173.13289704410491</v>
      </c>
      <c r="T9" s="87">
        <f t="shared" ref="T9" si="1">(Q9*$N9*10^-3)+(S9*$L9*10^-3)</f>
        <v>56.574217383799251</v>
      </c>
      <c r="U9" s="67">
        <f>((T9*$E$3*$E$4)/($E$5*$E$6*$H9))*1000</f>
        <v>4137.8862267869154</v>
      </c>
      <c r="V9" s="66">
        <v>120</v>
      </c>
      <c r="W9" s="3">
        <v>284.35399999999998</v>
      </c>
      <c r="X9" s="87">
        <f>W9*$E$2</f>
        <v>249.66281199999997</v>
      </c>
      <c r="Y9" s="87">
        <f>(X9/$O9^2)*($O9^2+$O9*$J$3+$J$3*$J$4)</f>
        <v>249.66292309995131</v>
      </c>
      <c r="Z9" s="87">
        <f t="shared" ref="Z9" si="2">(W9*$N9*10^-3)+(Y9*$L9*10^-3)</f>
        <v>81.581748617844966</v>
      </c>
      <c r="AA9" s="67">
        <f>((Z9*$E$3*$E$4)/($E$5*$E$6*$H9))*1000</f>
        <v>5966.9582642718524</v>
      </c>
      <c r="AB9" s="66">
        <v>180</v>
      </c>
      <c r="AC9" s="3">
        <v>354.94200000000001</v>
      </c>
      <c r="AD9" s="87">
        <f>AC9*$E$2</f>
        <v>311.63907599999999</v>
      </c>
      <c r="AE9" s="87">
        <f>(AD9/$O9^2)*($O9^2+$O9*$J$3+$J$3*$J$4)</f>
        <v>311.63921467938877</v>
      </c>
      <c r="AF9" s="87">
        <f t="shared" ref="AF9" si="3">(AC9*$N9*10^-3)+(AE9*$L9*10^-3)</f>
        <v>101.83359129083864</v>
      </c>
      <c r="AG9" s="67">
        <f>((AF9*$E$3*$E$4)/($E$5*$E$6*$H9))*1000</f>
        <v>7448.1952082164471</v>
      </c>
      <c r="AH9" s="3">
        <v>240</v>
      </c>
      <c r="AI9" s="3">
        <v>431.53100000000001</v>
      </c>
      <c r="AJ9" s="87">
        <f>AI9*$E$2</f>
        <v>378.88421800000003</v>
      </c>
      <c r="AK9" s="87">
        <f>(AJ9/$O9^2)*($O9^2+$O9*$J$3+$J$3*$J$4)</f>
        <v>378.88438660347703</v>
      </c>
      <c r="AL9" s="87">
        <f t="shared" ref="AL9" si="4">(AI9*$N9*10^-3)+(AK9*$L9*10^-3)</f>
        <v>123.80713323113886</v>
      </c>
      <c r="AM9" s="67">
        <f>((AL9*$E$3*$E$4)/($E$5*$E$6*$H9))*1000</f>
        <v>9055.3586963415219</v>
      </c>
      <c r="AN9" s="88">
        <f>U9</f>
        <v>4137.8862267869154</v>
      </c>
      <c r="AO9" s="88">
        <f>AA9</f>
        <v>5966.9582642718524</v>
      </c>
      <c r="AP9" s="88">
        <f>AG9</f>
        <v>7448.1952082164471</v>
      </c>
      <c r="AQ9" s="88">
        <f>AM9</f>
        <v>9055.3586963415219</v>
      </c>
      <c r="AR9" s="71">
        <f>RSQ($AN$8:$AQ$8,AN9:AQ9)</f>
        <v>0.99821718489682121</v>
      </c>
      <c r="AS9" s="72">
        <f>SLOPE(AN9:AQ9,AN$8:AQ$8)</f>
        <v>27.056090587680693</v>
      </c>
      <c r="AT9" s="89">
        <f>AS9*60/1000</f>
        <v>1.6233654352608418</v>
      </c>
    </row>
    <row r="10" spans="1:46" ht="12.75">
      <c r="A10" s="3">
        <f>'Exptl Setup'!A9</f>
        <v>2</v>
      </c>
      <c r="B10" s="3" t="str">
        <f>'Exptl Setup'!C9</f>
        <v>b</v>
      </c>
      <c r="C10" s="3">
        <f>'Exptl Setup'!D9</f>
        <v>16</v>
      </c>
      <c r="D10" s="3" t="str">
        <f>'Exptl Setup'!E9</f>
        <v>+</v>
      </c>
      <c r="E10" s="75">
        <f>'Exptl Setup'!K9</f>
        <v>0</v>
      </c>
      <c r="F10" s="63">
        <f>'Exptl Setup'!F9</f>
        <v>32.003</v>
      </c>
      <c r="G10" s="64">
        <f>'Exptl Setup'!$C$5</f>
        <v>1.2793390913194711</v>
      </c>
      <c r="H10" s="7">
        <f t="shared" ref="H10:H41" si="5">F10/G10</f>
        <v>25.015260001938255</v>
      </c>
      <c r="I10" s="8">
        <f t="shared" ref="I10:I41" si="6">H10/$E$1</f>
        <v>9.4397207554483984</v>
      </c>
      <c r="J10" s="8">
        <f t="shared" ref="J10:J41" si="7">F10-H10</f>
        <v>6.9877399980617447</v>
      </c>
      <c r="K10" s="8">
        <f>'Exptl Setup'!H9+'Exptl Setup'!I9+'Exptl Setup'!J9+5</f>
        <v>23.003024686832859</v>
      </c>
      <c r="L10" s="8">
        <f t="shared" ref="L10:L41" si="8">J10+K10</f>
        <v>29.990764684894604</v>
      </c>
      <c r="M10" s="44">
        <v>300</v>
      </c>
      <c r="N10" s="86">
        <f t="shared" ref="N10:N41" si="9">M10-(I10+L10)</f>
        <v>260.56951455965702</v>
      </c>
      <c r="O10" s="118">
        <v>1</v>
      </c>
      <c r="P10" s="66">
        <v>60</v>
      </c>
      <c r="Q10" s="30">
        <v>189.18799999999999</v>
      </c>
      <c r="R10" s="87">
        <f t="shared" ref="R10:R32" si="10">Q10*$E$2</f>
        <v>166.10706399999998</v>
      </c>
      <c r="S10" s="87">
        <f t="shared" ref="S10:S32" si="11">(R10/$O10^2)*($O10^2+$O10*$J$3+$J$3*$J$4)</f>
        <v>166.10713791764346</v>
      </c>
      <c r="T10" s="87">
        <f t="shared" ref="T10:T32" si="12">(Q10*$N10*10^-3)+(S10*$L10*10^-3)</f>
        <v>54.278305406281767</v>
      </c>
      <c r="U10" s="67">
        <f t="shared" ref="U10:U32" si="13">((T10*$E$3*$E$4)/($E$5*$E$6*$H10))*1000</f>
        <v>3969.7131788058045</v>
      </c>
      <c r="V10" s="66">
        <v>120</v>
      </c>
      <c r="W10" s="30">
        <v>263.77699999999999</v>
      </c>
      <c r="X10" s="87">
        <f t="shared" ref="X10:X32" si="14">W10*$E$2</f>
        <v>231.596206</v>
      </c>
      <c r="Y10" s="87">
        <f t="shared" ref="Y10:Y32" si="15">(X10/$O10^2)*($O10^2+$O10*$J$3+$J$3*$J$4)</f>
        <v>231.59630906031165</v>
      </c>
      <c r="Z10" s="87">
        <f t="shared" ref="Z10:Z32" si="16">(W10*$N10*10^-3)+(Y10*$L10*10^-3)</f>
        <v>75.677995248920581</v>
      </c>
      <c r="AA10" s="67">
        <f t="shared" ref="AA10:AA32" si="17">((Z10*$E$3*$E$4)/($E$5*$E$6*$H10))*1000</f>
        <v>5534.8068226624237</v>
      </c>
      <c r="AB10" s="66">
        <v>180</v>
      </c>
      <c r="AC10" s="30">
        <v>345.22500000000002</v>
      </c>
      <c r="AD10" s="87">
        <f t="shared" ref="AD10:AD32" si="18">AC10*$E$2</f>
        <v>303.10755</v>
      </c>
      <c r="AE10" s="87">
        <f t="shared" ref="AE10:AE32" si="19">(AD10/$O10^2)*($O10^2+$O10*$J$3+$J$3*$J$4)</f>
        <v>303.10768488285976</v>
      </c>
      <c r="AF10" s="87">
        <f t="shared" ref="AF10:AF32" si="20">(AC10*$N10*10^-3)+(AE10*$L10*10^-3)</f>
        <v>99.045541915362648</v>
      </c>
      <c r="AG10" s="67">
        <f t="shared" ref="AG10:AG32" si="21">((AF10*$E$3*$E$4)/($E$5*$E$6*$H10))*1000</f>
        <v>7243.8221882637063</v>
      </c>
      <c r="AH10" s="3">
        <v>240</v>
      </c>
      <c r="AI10" s="30">
        <v>406.66800000000001</v>
      </c>
      <c r="AJ10" s="87">
        <f t="shared" ref="AJ10:AJ32" si="22">AI10*$E$2</f>
        <v>357.05450400000001</v>
      </c>
      <c r="AK10" s="87">
        <f t="shared" ref="AK10:AK32" si="23">(AJ10/$O10^2)*($O10^2+$O10*$J$3+$J$3*$J$4)</f>
        <v>357.0546628892543</v>
      </c>
      <c r="AL10" s="87">
        <f t="shared" ref="AL10:AL32" si="24">(AI10*$N10*10^-3)+(AK10*$L10*10^-3)</f>
        <v>116.6736257213026</v>
      </c>
      <c r="AM10" s="67">
        <f t="shared" ref="AM10:AM32" si="25">((AL10*$E$3*$E$4)/($E$5*$E$6*$H10))*1000</f>
        <v>8533.0746083187041</v>
      </c>
      <c r="AN10" s="88">
        <f t="shared" ref="AN10:AN32" si="26">U10</f>
        <v>3969.7131788058045</v>
      </c>
      <c r="AO10" s="88">
        <f t="shared" ref="AO10:AO32" si="27">AA10</f>
        <v>5534.8068226624237</v>
      </c>
      <c r="AP10" s="88">
        <f t="shared" ref="AP10:AP32" si="28">AG10</f>
        <v>7243.8221882637063</v>
      </c>
      <c r="AQ10" s="88">
        <f t="shared" ref="AQ10:AQ32" si="29">AM10</f>
        <v>8533.0746083187041</v>
      </c>
      <c r="AR10" s="71">
        <f t="shared" ref="AR10:AR32" si="30">RSQ($AN$8:$AQ$8,AN10:AQ10)</f>
        <v>0.99706436959337397</v>
      </c>
      <c r="AS10" s="72">
        <f t="shared" ref="AS10:AS32" si="31">SLOPE(AN10:AQ10,AN$8:AQ$8)</f>
        <v>25.665166090233299</v>
      </c>
      <c r="AT10" s="89">
        <f t="shared" ref="AT10:AT32" si="32">AS10*60/1000</f>
        <v>1.539909965413998</v>
      </c>
    </row>
    <row r="11" spans="1:46" ht="12.75">
      <c r="A11" s="3">
        <f>'Exptl Setup'!A10</f>
        <v>3</v>
      </c>
      <c r="B11" s="3" t="str">
        <f>'Exptl Setup'!C10</f>
        <v>c</v>
      </c>
      <c r="C11" s="3">
        <f>'Exptl Setup'!D10</f>
        <v>16</v>
      </c>
      <c r="D11" s="3" t="str">
        <f>'Exptl Setup'!E10</f>
        <v>+</v>
      </c>
      <c r="E11" s="75">
        <f>'Exptl Setup'!K10</f>
        <v>0</v>
      </c>
      <c r="F11" s="63">
        <f>'Exptl Setup'!F10</f>
        <v>31.997</v>
      </c>
      <c r="G11" s="64">
        <f>'Exptl Setup'!$C$5</f>
        <v>1.2793390913194711</v>
      </c>
      <c r="H11" s="7">
        <f t="shared" si="5"/>
        <v>25.010570080368041</v>
      </c>
      <c r="I11" s="8">
        <f t="shared" si="6"/>
        <v>9.4379509737237886</v>
      </c>
      <c r="J11" s="8">
        <f t="shared" si="7"/>
        <v>6.9864299196319593</v>
      </c>
      <c r="K11" s="8">
        <f>'Exptl Setup'!H10+'Exptl Setup'!I10+'Exptl Setup'!J10+5</f>
        <v>23.003024686832859</v>
      </c>
      <c r="L11" s="8">
        <f t="shared" si="8"/>
        <v>29.989454606464818</v>
      </c>
      <c r="M11" s="44">
        <v>300</v>
      </c>
      <c r="N11" s="86">
        <f t="shared" si="9"/>
        <v>260.57259441981137</v>
      </c>
      <c r="O11" s="118">
        <v>1</v>
      </c>
      <c r="P11" s="66">
        <v>60</v>
      </c>
      <c r="Q11" s="30">
        <v>187.47300000000001</v>
      </c>
      <c r="R11" s="87">
        <f t="shared" si="10"/>
        <v>164.60129400000002</v>
      </c>
      <c r="S11" s="87">
        <f t="shared" si="11"/>
        <v>164.60136724757584</v>
      </c>
      <c r="T11" s="87">
        <f t="shared" si="12"/>
        <v>53.786631224898521</v>
      </c>
      <c r="U11" s="67">
        <f t="shared" si="13"/>
        <v>3934.4916077086896</v>
      </c>
      <c r="V11" s="66">
        <v>120</v>
      </c>
      <c r="W11" s="30">
        <v>268.92099999999999</v>
      </c>
      <c r="X11" s="87">
        <f t="shared" si="14"/>
        <v>236.112638</v>
      </c>
      <c r="Y11" s="87">
        <f t="shared" si="15"/>
        <v>236.11274307012391</v>
      </c>
      <c r="Z11" s="87">
        <f t="shared" si="16"/>
        <v>77.154335054279457</v>
      </c>
      <c r="AA11" s="67">
        <f t="shared" si="17"/>
        <v>5643.8389402027415</v>
      </c>
      <c r="AB11" s="66">
        <v>180</v>
      </c>
      <c r="AC11" s="30">
        <v>340.65300000000002</v>
      </c>
      <c r="AD11" s="87">
        <f t="shared" si="18"/>
        <v>299.09333400000003</v>
      </c>
      <c r="AE11" s="87">
        <f t="shared" si="19"/>
        <v>299.09346709653363</v>
      </c>
      <c r="AF11" s="87">
        <f t="shared" si="20"/>
        <v>97.734485961473666</v>
      </c>
      <c r="AG11" s="67">
        <f t="shared" si="21"/>
        <v>7149.2768006101569</v>
      </c>
      <c r="AH11" s="3">
        <v>240</v>
      </c>
      <c r="AI11" s="30">
        <v>6.859</v>
      </c>
      <c r="AJ11" s="87">
        <f t="shared" si="22"/>
        <v>6.0222020000000001</v>
      </c>
      <c r="AK11" s="87">
        <f t="shared" si="23"/>
        <v>6.0222046798798896</v>
      </c>
      <c r="AL11" s="87">
        <f t="shared" si="24"/>
        <v>1.9678700590035842</v>
      </c>
      <c r="AM11" s="67">
        <f t="shared" si="25"/>
        <v>143.9496777523905</v>
      </c>
      <c r="AN11" s="88">
        <f t="shared" si="26"/>
        <v>3934.4916077086896</v>
      </c>
      <c r="AO11" s="88">
        <f t="shared" si="27"/>
        <v>5643.8389402027415</v>
      </c>
      <c r="AP11" s="88">
        <f t="shared" si="28"/>
        <v>7149.2768006101569</v>
      </c>
      <c r="AQ11" s="88"/>
      <c r="AR11" s="71">
        <f t="shared" si="30"/>
        <v>0.99866073166568092</v>
      </c>
      <c r="AS11" s="72">
        <f t="shared" si="31"/>
        <v>26.78987660751223</v>
      </c>
      <c r="AT11" s="89">
        <f t="shared" si="32"/>
        <v>1.6073925964507338</v>
      </c>
    </row>
    <row r="12" spans="1:46" ht="12.75">
      <c r="A12" s="3">
        <f>'Exptl Setup'!A14</f>
        <v>7</v>
      </c>
      <c r="B12" s="3" t="str">
        <f>'Exptl Setup'!C14</f>
        <v>a</v>
      </c>
      <c r="C12" s="3">
        <f>'Exptl Setup'!D14</f>
        <v>16</v>
      </c>
      <c r="D12" s="3" t="str">
        <f>'Exptl Setup'!E14</f>
        <v>+</v>
      </c>
      <c r="E12" s="75">
        <f>'Exptl Setup'!K14</f>
        <v>5.9999953707848501</v>
      </c>
      <c r="F12" s="63">
        <f>'Exptl Setup'!F14</f>
        <v>31.997</v>
      </c>
      <c r="G12" s="64">
        <f>'Exptl Setup'!$C$5</f>
        <v>1.2793390913194711</v>
      </c>
      <c r="H12" s="7">
        <f t="shared" si="5"/>
        <v>25.010570080368041</v>
      </c>
      <c r="I12" s="8">
        <f t="shared" si="6"/>
        <v>9.4379509737237886</v>
      </c>
      <c r="J12" s="8">
        <f t="shared" si="7"/>
        <v>6.9864299196319593</v>
      </c>
      <c r="K12" s="8">
        <f>'Exptl Setup'!H14+'Exptl Setup'!I14+'Exptl Setup'!J14+5</f>
        <v>23.003024686832859</v>
      </c>
      <c r="L12" s="8">
        <f t="shared" si="8"/>
        <v>29.989454606464818</v>
      </c>
      <c r="M12" s="44">
        <v>300</v>
      </c>
      <c r="N12" s="86">
        <f t="shared" si="9"/>
        <v>260.57259441981137</v>
      </c>
      <c r="O12" s="118">
        <v>1</v>
      </c>
      <c r="P12" s="66">
        <v>60</v>
      </c>
      <c r="Q12" s="30">
        <v>733.60400000000004</v>
      </c>
      <c r="R12" s="87">
        <f t="shared" si="10"/>
        <v>644.10431200000005</v>
      </c>
      <c r="S12" s="87">
        <f t="shared" si="11"/>
        <v>644.10459862641892</v>
      </c>
      <c r="T12" s="87">
        <f t="shared" si="12"/>
        <v>210.47344317907357</v>
      </c>
      <c r="U12" s="67">
        <f t="shared" si="13"/>
        <v>15396.130543499739</v>
      </c>
      <c r="V12" s="66">
        <v>120</v>
      </c>
      <c r="W12" s="30">
        <v>995.38</v>
      </c>
      <c r="X12" s="87">
        <f t="shared" si="14"/>
        <v>873.94363999999996</v>
      </c>
      <c r="Y12" s="87">
        <f t="shared" si="15"/>
        <v>873.94402890491972</v>
      </c>
      <c r="Z12" s="87">
        <f t="shared" si="16"/>
        <v>285.57785381702689</v>
      </c>
      <c r="AA12" s="67">
        <f t="shared" si="17"/>
        <v>20890.017530423451</v>
      </c>
      <c r="AB12" s="66">
        <v>180</v>
      </c>
      <c r="AC12" s="30">
        <v>1228.865</v>
      </c>
      <c r="AD12" s="87">
        <f t="shared" si="18"/>
        <v>1078.9434699999999</v>
      </c>
      <c r="AE12" s="87">
        <f t="shared" si="19"/>
        <v>1078.9439501298441</v>
      </c>
      <c r="AF12" s="87">
        <f t="shared" si="20"/>
        <v>352.56548185704037</v>
      </c>
      <c r="AG12" s="67">
        <f t="shared" si="21"/>
        <v>25790.161940689806</v>
      </c>
      <c r="AH12" s="3">
        <v>240</v>
      </c>
      <c r="AI12" s="30">
        <v>1435.771</v>
      </c>
      <c r="AJ12" s="87">
        <f t="shared" si="22"/>
        <v>1260.6069379999999</v>
      </c>
      <c r="AK12" s="87">
        <f t="shared" si="23"/>
        <v>1260.6074989700874</v>
      </c>
      <c r="AL12" s="87">
        <f t="shared" si="24"/>
        <v>411.92750582965959</v>
      </c>
      <c r="AM12" s="67">
        <f t="shared" si="25"/>
        <v>30132.493479549124</v>
      </c>
      <c r="AN12" s="88">
        <f t="shared" si="26"/>
        <v>15396.130543499739</v>
      </c>
      <c r="AO12" s="88">
        <f t="shared" si="27"/>
        <v>20890.017530423451</v>
      </c>
      <c r="AP12" s="88">
        <f t="shared" si="28"/>
        <v>25790.161940689806</v>
      </c>
      <c r="AQ12" s="88">
        <f t="shared" si="29"/>
        <v>30132.493479549124</v>
      </c>
      <c r="AR12" s="71">
        <f t="shared" si="30"/>
        <v>0.99725776051139892</v>
      </c>
      <c r="AS12" s="72">
        <f t="shared" si="31"/>
        <v>81.848722030690851</v>
      </c>
      <c r="AT12" s="89">
        <f t="shared" si="32"/>
        <v>4.9109233218414508</v>
      </c>
    </row>
    <row r="13" spans="1:46" ht="12.75">
      <c r="A13" s="3">
        <f>'Exptl Setup'!A15</f>
        <v>8</v>
      </c>
      <c r="B13" s="3" t="str">
        <f>'Exptl Setup'!C15</f>
        <v>b</v>
      </c>
      <c r="C13" s="3">
        <f>'Exptl Setup'!D15</f>
        <v>16</v>
      </c>
      <c r="D13" s="3" t="str">
        <f>'Exptl Setup'!E15</f>
        <v>+</v>
      </c>
      <c r="E13" s="75">
        <f>'Exptl Setup'!K15</f>
        <v>5.9986830358393597</v>
      </c>
      <c r="F13" s="63">
        <f>'Exptl Setup'!F15</f>
        <v>32.003999999999998</v>
      </c>
      <c r="G13" s="64">
        <f>'Exptl Setup'!$C$5</f>
        <v>1.2793390913194711</v>
      </c>
      <c r="H13" s="7">
        <f t="shared" si="5"/>
        <v>25.016041655533289</v>
      </c>
      <c r="I13" s="8">
        <f t="shared" si="6"/>
        <v>9.4400157190691658</v>
      </c>
      <c r="J13" s="8">
        <f t="shared" si="7"/>
        <v>6.9879583444667084</v>
      </c>
      <c r="K13" s="8">
        <f>'Exptl Setup'!H15+'Exptl Setup'!I15+'Exptl Setup'!J15+5</f>
        <v>23.003024686832859</v>
      </c>
      <c r="L13" s="8">
        <f t="shared" si="8"/>
        <v>29.990983031299567</v>
      </c>
      <c r="M13" s="44">
        <v>300</v>
      </c>
      <c r="N13" s="86">
        <f t="shared" si="9"/>
        <v>260.56900124963124</v>
      </c>
      <c r="O13" s="118">
        <v>1</v>
      </c>
      <c r="P13" s="66">
        <v>60</v>
      </c>
      <c r="Q13" s="30">
        <v>701.31</v>
      </c>
      <c r="R13" s="87">
        <f t="shared" si="10"/>
        <v>615.75018</v>
      </c>
      <c r="S13" s="87">
        <f t="shared" si="11"/>
        <v>615.75045400883005</v>
      </c>
      <c r="T13" s="87">
        <f t="shared" si="12"/>
        <v>201.20660768407271</v>
      </c>
      <c r="U13" s="67">
        <f t="shared" si="13"/>
        <v>14715.042390070215</v>
      </c>
      <c r="V13" s="66">
        <v>120</v>
      </c>
      <c r="W13" s="30">
        <v>934.79399999999998</v>
      </c>
      <c r="X13" s="87">
        <f t="shared" si="14"/>
        <v>820.74913200000003</v>
      </c>
      <c r="Y13" s="87">
        <f t="shared" si="15"/>
        <v>820.74949723336374</v>
      </c>
      <c r="Z13" s="87">
        <f t="shared" si="16"/>
        <v>268.19342319862125</v>
      </c>
      <c r="AA13" s="67">
        <f t="shared" si="17"/>
        <v>19614.055604487738</v>
      </c>
      <c r="AB13" s="66">
        <v>180</v>
      </c>
      <c r="AC13" s="30">
        <v>1162.8489999999999</v>
      </c>
      <c r="AD13" s="87">
        <f t="shared" si="18"/>
        <v>1020.981422</v>
      </c>
      <c r="AE13" s="87">
        <f t="shared" si="19"/>
        <v>1020.9818763367327</v>
      </c>
      <c r="AF13" s="87">
        <f t="shared" si="20"/>
        <v>333.62265266261181</v>
      </c>
      <c r="AG13" s="67">
        <f t="shared" si="21"/>
        <v>24399.156333505518</v>
      </c>
      <c r="AH13" s="3">
        <v>240</v>
      </c>
      <c r="AI13" s="30">
        <v>1373.7560000000001</v>
      </c>
      <c r="AJ13" s="87">
        <f t="shared" si="22"/>
        <v>1206.157768</v>
      </c>
      <c r="AK13" s="87">
        <f t="shared" si="23"/>
        <v>1206.1583047402066</v>
      </c>
      <c r="AL13" s="87">
        <f t="shared" si="24"/>
        <v>394.13210213121306</v>
      </c>
      <c r="AM13" s="67">
        <f t="shared" si="25"/>
        <v>28824.453912839257</v>
      </c>
      <c r="AN13" s="88">
        <f t="shared" si="26"/>
        <v>14715.042390070215</v>
      </c>
      <c r="AO13" s="88">
        <f t="shared" si="27"/>
        <v>19614.055604487738</v>
      </c>
      <c r="AP13" s="88">
        <f t="shared" si="28"/>
        <v>24399.156333505518</v>
      </c>
      <c r="AQ13" s="88">
        <f t="shared" si="29"/>
        <v>28824.453912839257</v>
      </c>
      <c r="AR13" s="71">
        <f t="shared" si="30"/>
        <v>0.99946754830732154</v>
      </c>
      <c r="AS13" s="72">
        <f t="shared" si="31"/>
        <v>78.522225495541491</v>
      </c>
      <c r="AT13" s="89">
        <f t="shared" si="32"/>
        <v>4.7113335297324896</v>
      </c>
    </row>
    <row r="14" spans="1:46" ht="12.75">
      <c r="A14" s="3">
        <f>'Exptl Setup'!A16</f>
        <v>9</v>
      </c>
      <c r="B14" s="3" t="str">
        <f>'Exptl Setup'!C16</f>
        <v>c</v>
      </c>
      <c r="C14" s="3">
        <f>'Exptl Setup'!D16</f>
        <v>16</v>
      </c>
      <c r="D14" s="3" t="str">
        <f>'Exptl Setup'!E16</f>
        <v>+</v>
      </c>
      <c r="E14" s="75">
        <f>'Exptl Setup'!K16</f>
        <v>5.997558634145669</v>
      </c>
      <c r="F14" s="63">
        <f>'Exptl Setup'!F16</f>
        <v>32.01</v>
      </c>
      <c r="G14" s="64">
        <f>'Exptl Setup'!$C$5</f>
        <v>1.2793390913194711</v>
      </c>
      <c r="H14" s="7">
        <f t="shared" si="5"/>
        <v>25.020731577103508</v>
      </c>
      <c r="I14" s="8">
        <f t="shared" si="6"/>
        <v>9.4417855007937774</v>
      </c>
      <c r="J14" s="8">
        <f t="shared" si="7"/>
        <v>6.9892684228964903</v>
      </c>
      <c r="K14" s="8">
        <f>'Exptl Setup'!H16+'Exptl Setup'!I16+'Exptl Setup'!J16+5</f>
        <v>23.003024686832859</v>
      </c>
      <c r="L14" s="8">
        <f t="shared" si="8"/>
        <v>29.992293109729349</v>
      </c>
      <c r="M14" s="44">
        <v>300</v>
      </c>
      <c r="N14" s="86">
        <f t="shared" si="9"/>
        <v>260.5659213894769</v>
      </c>
      <c r="O14" s="118">
        <v>1</v>
      </c>
      <c r="P14" s="66">
        <v>60</v>
      </c>
      <c r="Q14" s="30">
        <v>798.19</v>
      </c>
      <c r="R14" s="87">
        <f t="shared" si="10"/>
        <v>700.81082000000004</v>
      </c>
      <c r="S14" s="87">
        <f t="shared" si="11"/>
        <v>700.81113186081495</v>
      </c>
      <c r="T14" s="87">
        <f t="shared" si="12"/>
        <v>229.00004567519733</v>
      </c>
      <c r="U14" s="67">
        <f t="shared" si="13"/>
        <v>16744.54824492789</v>
      </c>
      <c r="V14" s="66">
        <v>120</v>
      </c>
      <c r="W14" s="30">
        <v>1110.2650000000001</v>
      </c>
      <c r="X14" s="87">
        <f t="shared" si="14"/>
        <v>974.81267000000014</v>
      </c>
      <c r="Y14" s="87">
        <f t="shared" si="15"/>
        <v>974.81310379163824</v>
      </c>
      <c r="Z14" s="87">
        <f t="shared" si="16"/>
        <v>318.53410304761144</v>
      </c>
      <c r="AA14" s="67">
        <f t="shared" si="17"/>
        <v>23291.303896509435</v>
      </c>
      <c r="AB14" s="66">
        <v>180</v>
      </c>
      <c r="AC14" s="30">
        <v>1424.34</v>
      </c>
      <c r="AD14" s="87">
        <f t="shared" si="18"/>
        <v>1250.57052</v>
      </c>
      <c r="AE14" s="87">
        <f t="shared" si="19"/>
        <v>1250.5710765038814</v>
      </c>
      <c r="AF14" s="87">
        <f t="shared" si="20"/>
        <v>408.64195875294166</v>
      </c>
      <c r="AG14" s="67">
        <f t="shared" si="21"/>
        <v>29880.015844824651</v>
      </c>
      <c r="AH14" s="3">
        <v>240</v>
      </c>
      <c r="AI14" s="30">
        <v>1661.539</v>
      </c>
      <c r="AJ14" s="87">
        <f t="shared" si="22"/>
        <v>1458.831242</v>
      </c>
      <c r="AK14" s="87">
        <f t="shared" si="23"/>
        <v>1458.8318911799026</v>
      </c>
      <c r="AL14" s="87">
        <f t="shared" si="24"/>
        <v>476.69415413763852</v>
      </c>
      <c r="AM14" s="67">
        <f t="shared" si="25"/>
        <v>34856.0116592907</v>
      </c>
      <c r="AN14" s="88">
        <f t="shared" si="26"/>
        <v>16744.54824492789</v>
      </c>
      <c r="AO14" s="88">
        <f t="shared" si="27"/>
        <v>23291.303896509435</v>
      </c>
      <c r="AP14" s="88">
        <f t="shared" si="28"/>
        <v>29880.015844824651</v>
      </c>
      <c r="AQ14" s="88">
        <f t="shared" si="29"/>
        <v>34856.0116592907</v>
      </c>
      <c r="AR14" s="71">
        <f t="shared" si="30"/>
        <v>0.99595503307944877</v>
      </c>
      <c r="AS14" s="72">
        <f t="shared" si="31"/>
        <v>101.53850365233941</v>
      </c>
      <c r="AT14" s="89">
        <f t="shared" si="32"/>
        <v>6.0923102191403649</v>
      </c>
    </row>
    <row r="15" spans="1:46" ht="12.75">
      <c r="A15" s="3">
        <f>'Exptl Setup'!A20</f>
        <v>13</v>
      </c>
      <c r="B15" s="3" t="str">
        <f>'Exptl Setup'!C20</f>
        <v>a</v>
      </c>
      <c r="C15" s="3">
        <f>'Exptl Setup'!D20</f>
        <v>16</v>
      </c>
      <c r="D15" s="3" t="str">
        <f>'Exptl Setup'!E20</f>
        <v>+</v>
      </c>
      <c r="E15" s="75">
        <f>'Exptl Setup'!K20</f>
        <v>15.998487656583571</v>
      </c>
      <c r="F15" s="63">
        <f>'Exptl Setup'!F20</f>
        <v>32</v>
      </c>
      <c r="G15" s="64">
        <f>'Exptl Setup'!$C$5</f>
        <v>1.2793390913194711</v>
      </c>
      <c r="H15" s="7">
        <f t="shared" si="5"/>
        <v>25.01291504115315</v>
      </c>
      <c r="I15" s="8">
        <f t="shared" si="6"/>
        <v>9.4388358645860944</v>
      </c>
      <c r="J15" s="8">
        <f t="shared" si="7"/>
        <v>6.9870849588468502</v>
      </c>
      <c r="K15" s="8">
        <f>'Exptl Setup'!H20+'Exptl Setup'!I20+'Exptl Setup'!J20+5</f>
        <v>23.003024686832862</v>
      </c>
      <c r="L15" s="8">
        <f t="shared" si="8"/>
        <v>29.990109645679713</v>
      </c>
      <c r="M15" s="44">
        <v>300</v>
      </c>
      <c r="N15" s="86">
        <f t="shared" si="9"/>
        <v>260.57105448973419</v>
      </c>
      <c r="O15" s="118">
        <v>1</v>
      </c>
      <c r="P15" s="66">
        <v>60</v>
      </c>
      <c r="Q15" s="30">
        <v>62.301000000000002</v>
      </c>
      <c r="R15" s="87">
        <f t="shared" si="10"/>
        <v>54.700278000000004</v>
      </c>
      <c r="S15" s="87">
        <f t="shared" si="11"/>
        <v>54.700302341623711</v>
      </c>
      <c r="T15" s="87">
        <f t="shared" si="12"/>
        <v>17.874305330642056</v>
      </c>
      <c r="U15" s="67">
        <f t="shared" si="13"/>
        <v>1307.3827013254597</v>
      </c>
      <c r="V15" s="66">
        <v>120</v>
      </c>
      <c r="W15" s="30">
        <v>102.024</v>
      </c>
      <c r="X15" s="87">
        <f t="shared" si="14"/>
        <v>89.577072000000001</v>
      </c>
      <c r="Y15" s="87">
        <f t="shared" si="15"/>
        <v>89.577111861797036</v>
      </c>
      <c r="Z15" s="87">
        <f t="shared" si="16"/>
        <v>29.270928669739252</v>
      </c>
      <c r="AA15" s="67">
        <f t="shared" si="17"/>
        <v>2140.9674438617149</v>
      </c>
      <c r="AB15" s="66">
        <v>180</v>
      </c>
      <c r="AC15" s="30">
        <v>128.602</v>
      </c>
      <c r="AD15" s="87">
        <f t="shared" si="18"/>
        <v>112.91255600000001</v>
      </c>
      <c r="AE15" s="87">
        <f t="shared" si="19"/>
        <v>112.91260624608742</v>
      </c>
      <c r="AF15" s="87">
        <f t="shared" si="20"/>
        <v>36.896220191188419</v>
      </c>
      <c r="AG15" s="67">
        <f t="shared" si="21"/>
        <v>2698.7051597222639</v>
      </c>
      <c r="AH15" s="3">
        <v>240</v>
      </c>
      <c r="AI15" s="30">
        <v>4.2869999999999999</v>
      </c>
      <c r="AJ15" s="87">
        <f t="shared" si="22"/>
        <v>3.7639860000000001</v>
      </c>
      <c r="AK15" s="87">
        <f t="shared" si="23"/>
        <v>3.76398767497377</v>
      </c>
      <c r="AL15" s="87">
        <f t="shared" si="24"/>
        <v>1.2299505136749409</v>
      </c>
      <c r="AM15" s="67">
        <f t="shared" si="25"/>
        <v>89.962434641213548</v>
      </c>
      <c r="AN15" s="88">
        <f t="shared" si="26"/>
        <v>1307.3827013254597</v>
      </c>
      <c r="AO15" s="88">
        <f t="shared" si="27"/>
        <v>2140.9674438617149</v>
      </c>
      <c r="AP15" s="88">
        <f t="shared" si="28"/>
        <v>2698.7051597222639</v>
      </c>
      <c r="AQ15" s="88"/>
      <c r="AR15" s="71">
        <f t="shared" si="30"/>
        <v>0.98706679060454483</v>
      </c>
      <c r="AS15" s="72">
        <f t="shared" si="31"/>
        <v>11.594353819973369</v>
      </c>
      <c r="AT15" s="89">
        <f t="shared" si="32"/>
        <v>0.69566122919840212</v>
      </c>
    </row>
    <row r="16" spans="1:46" ht="12.75">
      <c r="A16" s="3">
        <f>'Exptl Setup'!A21</f>
        <v>14</v>
      </c>
      <c r="B16" s="3" t="str">
        <f>'Exptl Setup'!C21</f>
        <v>b</v>
      </c>
      <c r="C16" s="3">
        <f>'Exptl Setup'!D21</f>
        <v>16</v>
      </c>
      <c r="D16" s="3" t="str">
        <f>'Exptl Setup'!E21</f>
        <v>+</v>
      </c>
      <c r="E16" s="75">
        <f>'Exptl Setup'!K21</f>
        <v>16.000987810929029</v>
      </c>
      <c r="F16" s="63">
        <f>'Exptl Setup'!F21</f>
        <v>31.995000000000001</v>
      </c>
      <c r="G16" s="64">
        <f>'Exptl Setup'!$C$5</f>
        <v>1.2793390913194711</v>
      </c>
      <c r="H16" s="7">
        <f t="shared" si="5"/>
        <v>25.009006773177969</v>
      </c>
      <c r="I16" s="8">
        <f t="shared" si="6"/>
        <v>9.4373610464822519</v>
      </c>
      <c r="J16" s="8">
        <f t="shared" si="7"/>
        <v>6.9859932268220319</v>
      </c>
      <c r="K16" s="8">
        <f>'Exptl Setup'!H21+'Exptl Setup'!I21+'Exptl Setup'!J21+5</f>
        <v>23.003024686832862</v>
      </c>
      <c r="L16" s="8">
        <f t="shared" si="8"/>
        <v>29.989017913654894</v>
      </c>
      <c r="M16" s="44">
        <v>300</v>
      </c>
      <c r="N16" s="86">
        <f t="shared" si="9"/>
        <v>260.57362103986287</v>
      </c>
      <c r="O16" s="118">
        <v>1</v>
      </c>
      <c r="P16" s="66">
        <v>60</v>
      </c>
      <c r="Q16" s="30">
        <v>62.015000000000001</v>
      </c>
      <c r="R16" s="87">
        <f t="shared" si="10"/>
        <v>54.449170000000002</v>
      </c>
      <c r="S16" s="87">
        <f t="shared" si="11"/>
        <v>54.449194229880653</v>
      </c>
      <c r="T16" s="87">
        <f t="shared" si="12"/>
        <v>17.792350969931064</v>
      </c>
      <c r="U16" s="67">
        <f t="shared" si="13"/>
        <v>1301.5916762770814</v>
      </c>
      <c r="V16" s="66">
        <v>120</v>
      </c>
      <c r="W16" s="30">
        <v>98.308999999999997</v>
      </c>
      <c r="X16" s="87">
        <f t="shared" si="14"/>
        <v>86.315302000000003</v>
      </c>
      <c r="Y16" s="87">
        <f t="shared" si="15"/>
        <v>86.315340410309389</v>
      </c>
      <c r="Z16" s="87">
        <f t="shared" si="16"/>
        <v>28.20524440059587</v>
      </c>
      <c r="AA16" s="67">
        <f t="shared" si="17"/>
        <v>2063.3423543194963</v>
      </c>
      <c r="AB16" s="66">
        <v>180</v>
      </c>
      <c r="AC16" s="30">
        <v>106.59699999999999</v>
      </c>
      <c r="AD16" s="87">
        <f t="shared" si="18"/>
        <v>93.592165999999992</v>
      </c>
      <c r="AE16" s="87">
        <f t="shared" si="19"/>
        <v>93.592207648513863</v>
      </c>
      <c r="AF16" s="87">
        <f t="shared" si="20"/>
        <v>30.583104673736052</v>
      </c>
      <c r="AG16" s="67">
        <f t="shared" si="21"/>
        <v>2237.2936856584374</v>
      </c>
      <c r="AH16" s="3">
        <v>240</v>
      </c>
      <c r="AI16" s="30">
        <v>122.315</v>
      </c>
      <c r="AJ16" s="87">
        <f t="shared" si="22"/>
        <v>107.39256999999999</v>
      </c>
      <c r="AK16" s="87">
        <f t="shared" si="23"/>
        <v>107.39261778969363</v>
      </c>
      <c r="AL16" s="87">
        <f t="shared" si="24"/>
        <v>35.092661596180243</v>
      </c>
      <c r="AM16" s="67">
        <f t="shared" si="25"/>
        <v>2567.1883557821684</v>
      </c>
      <c r="AN16" s="88">
        <f t="shared" si="26"/>
        <v>1301.5916762770814</v>
      </c>
      <c r="AO16" s="88">
        <f t="shared" si="27"/>
        <v>2063.3423543194963</v>
      </c>
      <c r="AP16" s="88">
        <f t="shared" si="28"/>
        <v>2237.2936856584374</v>
      </c>
      <c r="AQ16" s="88">
        <f t="shared" si="29"/>
        <v>2567.1883557821684</v>
      </c>
      <c r="AR16" s="71">
        <f t="shared" si="30"/>
        <v>0.91388746233099738</v>
      </c>
      <c r="AS16" s="72">
        <f t="shared" si="31"/>
        <v>6.6179022830903369</v>
      </c>
      <c r="AT16" s="89">
        <f t="shared" si="32"/>
        <v>0.39707413698542021</v>
      </c>
    </row>
    <row r="17" spans="1:46" ht="12.75">
      <c r="A17" s="3">
        <f>'Exptl Setup'!A22</f>
        <v>15</v>
      </c>
      <c r="B17" s="3" t="str">
        <f>'Exptl Setup'!C22</f>
        <v>c</v>
      </c>
      <c r="C17" s="3">
        <f>'Exptl Setup'!D22</f>
        <v>16</v>
      </c>
      <c r="D17" s="3" t="str">
        <f>'Exptl Setup'!E22</f>
        <v>+</v>
      </c>
      <c r="E17" s="75">
        <f>'Exptl Setup'!K22</f>
        <v>15.997987719467337</v>
      </c>
      <c r="F17" s="63">
        <f>'Exptl Setup'!F22</f>
        <v>32.000999999999998</v>
      </c>
      <c r="G17" s="64">
        <f>'Exptl Setup'!$C$5</f>
        <v>1.2793390913194711</v>
      </c>
      <c r="H17" s="7">
        <f t="shared" si="5"/>
        <v>25.013696694748184</v>
      </c>
      <c r="I17" s="8">
        <f t="shared" si="6"/>
        <v>9.4391308282068618</v>
      </c>
      <c r="J17" s="8">
        <f t="shared" si="7"/>
        <v>6.9873033052518139</v>
      </c>
      <c r="K17" s="8">
        <f>'Exptl Setup'!H22+'Exptl Setup'!I22+'Exptl Setup'!J22+5</f>
        <v>23.003024686832862</v>
      </c>
      <c r="L17" s="8">
        <f t="shared" si="8"/>
        <v>29.990327992084676</v>
      </c>
      <c r="M17" s="44">
        <v>300</v>
      </c>
      <c r="N17" s="86">
        <f t="shared" si="9"/>
        <v>260.57054117970847</v>
      </c>
      <c r="O17" s="118">
        <v>1</v>
      </c>
      <c r="P17" s="66">
        <v>60</v>
      </c>
      <c r="Q17" s="30">
        <v>63.444000000000003</v>
      </c>
      <c r="R17" s="87">
        <f t="shared" si="10"/>
        <v>55.703832000000006</v>
      </c>
      <c r="S17" s="87">
        <f t="shared" si="11"/>
        <v>55.703856788205243</v>
      </c>
      <c r="T17" s="87">
        <f t="shared" si="12"/>
        <v>18.202214350107816</v>
      </c>
      <c r="U17" s="67">
        <f t="shared" si="13"/>
        <v>1331.3253905992656</v>
      </c>
      <c r="V17" s="66">
        <v>120</v>
      </c>
      <c r="W17" s="30">
        <v>90.879000000000005</v>
      </c>
      <c r="X17" s="87">
        <f t="shared" si="14"/>
        <v>79.791762000000006</v>
      </c>
      <c r="Y17" s="87">
        <f t="shared" si="15"/>
        <v>79.791797507334095</v>
      </c>
      <c r="Z17" s="87">
        <f t="shared" si="16"/>
        <v>26.073372390193679</v>
      </c>
      <c r="AA17" s="67">
        <f t="shared" si="17"/>
        <v>1907.0285633357071</v>
      </c>
      <c r="AB17" s="66">
        <v>180</v>
      </c>
      <c r="AC17" s="30">
        <v>115.456</v>
      </c>
      <c r="AD17" s="87">
        <f t="shared" si="18"/>
        <v>101.370368</v>
      </c>
      <c r="AE17" s="87">
        <f t="shared" si="19"/>
        <v>101.37041310981375</v>
      </c>
      <c r="AF17" s="87">
        <f t="shared" si="20"/>
        <v>33.124564340300857</v>
      </c>
      <c r="AG17" s="67">
        <f t="shared" si="21"/>
        <v>2422.7587210300226</v>
      </c>
      <c r="AH17" s="3">
        <v>240</v>
      </c>
      <c r="AI17" s="30">
        <v>106.02500000000001</v>
      </c>
      <c r="AJ17" s="87">
        <f t="shared" si="22"/>
        <v>93.089950000000002</v>
      </c>
      <c r="AK17" s="87">
        <f t="shared" si="23"/>
        <v>93.089991425027748</v>
      </c>
      <c r="AL17" s="87">
        <f t="shared" si="24"/>
        <v>30.418791004195523</v>
      </c>
      <c r="AM17" s="67">
        <f t="shared" si="25"/>
        <v>2224.8561650949987</v>
      </c>
      <c r="AN17" s="88">
        <f t="shared" si="26"/>
        <v>1331.3253905992656</v>
      </c>
      <c r="AO17" s="88">
        <f t="shared" si="27"/>
        <v>1907.0285633357071</v>
      </c>
      <c r="AP17" s="88">
        <f t="shared" si="28"/>
        <v>2422.7587210300226</v>
      </c>
      <c r="AQ17" s="88">
        <f t="shared" si="29"/>
        <v>2224.8561650949987</v>
      </c>
      <c r="AR17" s="71">
        <f t="shared" si="30"/>
        <v>0.74922406292434507</v>
      </c>
      <c r="AS17" s="72">
        <f t="shared" si="31"/>
        <v>5.3272041353025257</v>
      </c>
      <c r="AT17" s="89">
        <f t="shared" si="32"/>
        <v>0.31963224811815155</v>
      </c>
    </row>
    <row r="18" spans="1:46" ht="12.75">
      <c r="A18" s="3">
        <f>'Exptl Setup'!A26</f>
        <v>19</v>
      </c>
      <c r="B18" s="3" t="str">
        <f>'Exptl Setup'!C26</f>
        <v>a</v>
      </c>
      <c r="C18" s="3">
        <f>'Exptl Setup'!D26</f>
        <v>16</v>
      </c>
      <c r="D18" s="3" t="str">
        <f>'Exptl Setup'!E26</f>
        <v>+</v>
      </c>
      <c r="E18" s="75">
        <f>'Exptl Setup'!K26</f>
        <v>19.995610119464533</v>
      </c>
      <c r="F18" s="63">
        <f>'Exptl Setup'!F26</f>
        <v>32.003999999999998</v>
      </c>
      <c r="G18" s="64">
        <f>'Exptl Setup'!$C$5</f>
        <v>1.2793390913194711</v>
      </c>
      <c r="H18" s="7">
        <f t="shared" si="5"/>
        <v>25.016041655533289</v>
      </c>
      <c r="I18" s="8">
        <f t="shared" si="6"/>
        <v>9.4400157190691658</v>
      </c>
      <c r="J18" s="8">
        <f t="shared" si="7"/>
        <v>6.9879583444667084</v>
      </c>
      <c r="K18" s="8">
        <f>'Exptl Setup'!H26+'Exptl Setup'!I26+'Exptl Setup'!J26+5</f>
        <v>23.003024686832859</v>
      </c>
      <c r="L18" s="8">
        <f t="shared" si="8"/>
        <v>29.990983031299567</v>
      </c>
      <c r="M18" s="44">
        <v>300</v>
      </c>
      <c r="N18" s="86">
        <f t="shared" si="9"/>
        <v>260.56900124963124</v>
      </c>
      <c r="O18" s="118">
        <v>1</v>
      </c>
      <c r="P18" s="66">
        <v>60</v>
      </c>
      <c r="Q18" s="30">
        <v>65.73</v>
      </c>
      <c r="R18" s="87">
        <f t="shared" si="10"/>
        <v>57.710940000000001</v>
      </c>
      <c r="S18" s="87">
        <f t="shared" si="11"/>
        <v>57.7109656813683</v>
      </c>
      <c r="T18" s="87">
        <f t="shared" si="12"/>
        <v>18.858009044608089</v>
      </c>
      <c r="U18" s="67">
        <f t="shared" si="13"/>
        <v>1379.1614782326149</v>
      </c>
      <c r="V18" s="66">
        <v>120</v>
      </c>
      <c r="W18" s="30">
        <v>63.158000000000001</v>
      </c>
      <c r="X18" s="87">
        <f t="shared" si="14"/>
        <v>55.452724000000003</v>
      </c>
      <c r="Y18" s="87">
        <f t="shared" si="15"/>
        <v>55.452748676462178</v>
      </c>
      <c r="Z18" s="87">
        <f t="shared" si="16"/>
        <v>18.120099425518909</v>
      </c>
      <c r="AA18" s="67">
        <f t="shared" si="17"/>
        <v>1325.1952022244866</v>
      </c>
      <c r="AB18" s="66">
        <v>180</v>
      </c>
      <c r="AC18" s="30">
        <v>62.872</v>
      </c>
      <c r="AD18" s="87">
        <f t="shared" si="18"/>
        <v>55.201616000000001</v>
      </c>
      <c r="AE18" s="87">
        <f t="shared" si="19"/>
        <v>55.201640564719121</v>
      </c>
      <c r="AF18" s="87">
        <f t="shared" si="20"/>
        <v>18.038045712043203</v>
      </c>
      <c r="AG18" s="67">
        <f t="shared" si="21"/>
        <v>1319.1942866186059</v>
      </c>
      <c r="AH18" s="3">
        <v>240</v>
      </c>
      <c r="AI18" s="30">
        <v>63.158000000000001</v>
      </c>
      <c r="AJ18" s="87">
        <f t="shared" si="22"/>
        <v>55.452724000000003</v>
      </c>
      <c r="AK18" s="87">
        <f t="shared" si="23"/>
        <v>55.452748676462178</v>
      </c>
      <c r="AL18" s="87">
        <f t="shared" si="24"/>
        <v>18.120099425518909</v>
      </c>
      <c r="AM18" s="67">
        <f t="shared" si="25"/>
        <v>1325.1952022244866</v>
      </c>
      <c r="AN18" s="88">
        <f t="shared" si="26"/>
        <v>1379.1614782326149</v>
      </c>
      <c r="AO18" s="88">
        <f t="shared" si="27"/>
        <v>1325.1952022244866</v>
      </c>
      <c r="AP18" s="88">
        <f t="shared" si="28"/>
        <v>1319.1942866186059</v>
      </c>
      <c r="AQ18" s="88">
        <f t="shared" si="29"/>
        <v>1325.1952022244866</v>
      </c>
      <c r="AR18" s="71">
        <f t="shared" si="30"/>
        <v>0.59393039387028845</v>
      </c>
      <c r="AS18" s="72">
        <f t="shared" si="31"/>
        <v>-0.27983290605044242</v>
      </c>
      <c r="AT18" s="89">
        <f t="shared" si="32"/>
        <v>-1.6789974363026546E-2</v>
      </c>
    </row>
    <row r="19" spans="1:46" ht="12.75">
      <c r="A19" s="3">
        <f>'Exptl Setup'!A27</f>
        <v>20</v>
      </c>
      <c r="B19" s="3" t="str">
        <f>'Exptl Setup'!C27</f>
        <v>b</v>
      </c>
      <c r="C19" s="3">
        <f>'Exptl Setup'!D27</f>
        <v>16</v>
      </c>
      <c r="D19" s="3" t="str">
        <f>'Exptl Setup'!E27</f>
        <v>+</v>
      </c>
      <c r="E19" s="75">
        <f>'Exptl Setup'!K27</f>
        <v>19.996859766994024</v>
      </c>
      <c r="F19" s="63">
        <f>'Exptl Setup'!F27</f>
        <v>32.002000000000002</v>
      </c>
      <c r="G19" s="64">
        <f>'Exptl Setup'!$C$5</f>
        <v>1.2793390913194711</v>
      </c>
      <c r="H19" s="7">
        <f t="shared" si="5"/>
        <v>25.014478348343221</v>
      </c>
      <c r="I19" s="8">
        <f t="shared" si="6"/>
        <v>9.439425791827631</v>
      </c>
      <c r="J19" s="8">
        <f t="shared" si="7"/>
        <v>6.9875216516567811</v>
      </c>
      <c r="K19" s="8">
        <f>'Exptl Setup'!H27+'Exptl Setup'!I27+'Exptl Setup'!J27+5</f>
        <v>23.003024686832859</v>
      </c>
      <c r="L19" s="8">
        <f t="shared" si="8"/>
        <v>29.99054633848964</v>
      </c>
      <c r="M19" s="44">
        <v>300</v>
      </c>
      <c r="N19" s="86">
        <f t="shared" si="9"/>
        <v>260.57002786968275</v>
      </c>
      <c r="O19" s="118">
        <v>1</v>
      </c>
      <c r="P19" s="66">
        <v>60</v>
      </c>
      <c r="Q19" s="30">
        <v>65.158000000000001</v>
      </c>
      <c r="R19" s="87">
        <f t="shared" si="10"/>
        <v>57.208724000000004</v>
      </c>
      <c r="S19" s="87">
        <f t="shared" si="11"/>
        <v>57.208749457882185</v>
      </c>
      <c r="T19" s="87">
        <f t="shared" si="12"/>
        <v>18.693943527516449</v>
      </c>
      <c r="U19" s="67">
        <f t="shared" si="13"/>
        <v>1367.2481543855506</v>
      </c>
      <c r="V19" s="66">
        <v>120</v>
      </c>
      <c r="W19" s="30">
        <v>63.728999999999999</v>
      </c>
      <c r="X19" s="87">
        <f t="shared" si="14"/>
        <v>55.954062</v>
      </c>
      <c r="Y19" s="87">
        <f t="shared" si="15"/>
        <v>55.954086899557588</v>
      </c>
      <c r="Z19" s="87">
        <f t="shared" si="16"/>
        <v>18.283960942096069</v>
      </c>
      <c r="AA19" s="67">
        <f t="shared" si="17"/>
        <v>1337.2626174964969</v>
      </c>
      <c r="AB19" s="66">
        <v>180</v>
      </c>
      <c r="AC19" s="30">
        <v>62.872</v>
      </c>
      <c r="AD19" s="87">
        <f t="shared" si="18"/>
        <v>55.201616000000001</v>
      </c>
      <c r="AE19" s="87">
        <f t="shared" si="19"/>
        <v>55.201640564719121</v>
      </c>
      <c r="AF19" s="87">
        <f t="shared" si="20"/>
        <v>18.038086151539552</v>
      </c>
      <c r="AG19" s="67">
        <f t="shared" si="21"/>
        <v>1319.2796887953641</v>
      </c>
      <c r="AH19" s="3">
        <v>240</v>
      </c>
      <c r="AI19" s="30">
        <v>64.587000000000003</v>
      </c>
      <c r="AJ19" s="87">
        <f t="shared" si="22"/>
        <v>56.707386</v>
      </c>
      <c r="AK19" s="87">
        <f t="shared" si="23"/>
        <v>56.707411234786768</v>
      </c>
      <c r="AL19" s="87">
        <f t="shared" si="24"/>
        <v>18.530122634391862</v>
      </c>
      <c r="AM19" s="67">
        <f t="shared" si="25"/>
        <v>1355.2665297783781</v>
      </c>
      <c r="AN19" s="88">
        <f t="shared" si="26"/>
        <v>1367.2481543855506</v>
      </c>
      <c r="AO19" s="88">
        <f t="shared" si="27"/>
        <v>1337.2626174964969</v>
      </c>
      <c r="AP19" s="88">
        <f t="shared" si="28"/>
        <v>1319.2796887953641</v>
      </c>
      <c r="AQ19" s="88">
        <f t="shared" si="29"/>
        <v>1355.2665297783781</v>
      </c>
      <c r="AR19" s="71">
        <f t="shared" si="30"/>
        <v>0.11002925606436019</v>
      </c>
      <c r="AS19" s="72">
        <f t="shared" si="31"/>
        <v>-8.9879670871083964E-2</v>
      </c>
      <c r="AT19" s="89">
        <f t="shared" si="32"/>
        <v>-5.3927802522650376E-3</v>
      </c>
    </row>
    <row r="20" spans="1:46" ht="12.75">
      <c r="A20" s="3">
        <f>'Exptl Setup'!A28</f>
        <v>21</v>
      </c>
      <c r="B20" s="3" t="str">
        <f>'Exptl Setup'!C28</f>
        <v>c</v>
      </c>
      <c r="C20" s="3">
        <f>'Exptl Setup'!D28</f>
        <v>16</v>
      </c>
      <c r="D20" s="3" t="str">
        <f>'Exptl Setup'!E28</f>
        <v>+</v>
      </c>
      <c r="E20" s="75">
        <f>'Exptl Setup'!K28</f>
        <v>20.001234763661284</v>
      </c>
      <c r="F20" s="63">
        <f>'Exptl Setup'!F28</f>
        <v>31.995000000000001</v>
      </c>
      <c r="G20" s="64">
        <f>'Exptl Setup'!$C$5</f>
        <v>1.2793390913194711</v>
      </c>
      <c r="H20" s="7">
        <f t="shared" si="5"/>
        <v>25.009006773177969</v>
      </c>
      <c r="I20" s="8">
        <f t="shared" si="6"/>
        <v>9.4373610464822519</v>
      </c>
      <c r="J20" s="8">
        <f t="shared" si="7"/>
        <v>6.9859932268220319</v>
      </c>
      <c r="K20" s="8">
        <f>'Exptl Setup'!H28+'Exptl Setup'!I28+'Exptl Setup'!J28+5</f>
        <v>23.003024686832859</v>
      </c>
      <c r="L20" s="8">
        <f t="shared" si="8"/>
        <v>29.989017913654891</v>
      </c>
      <c r="M20" s="44">
        <v>300</v>
      </c>
      <c r="N20" s="86">
        <f t="shared" si="9"/>
        <v>260.57362103986287</v>
      </c>
      <c r="O20" s="118">
        <v>1</v>
      </c>
      <c r="P20" s="66">
        <v>60</v>
      </c>
      <c r="Q20" s="30">
        <v>65.444000000000003</v>
      </c>
      <c r="R20" s="87">
        <f t="shared" si="10"/>
        <v>57.459832000000006</v>
      </c>
      <c r="S20" s="87">
        <f t="shared" si="11"/>
        <v>57.459857569625242</v>
      </c>
      <c r="T20" s="87">
        <f t="shared" si="12"/>
        <v>18.77614475330434</v>
      </c>
      <c r="U20" s="67">
        <f t="shared" si="13"/>
        <v>1373.5606814847586</v>
      </c>
      <c r="V20" s="66">
        <v>120</v>
      </c>
      <c r="W20" s="30">
        <v>64.301000000000002</v>
      </c>
      <c r="X20" s="87">
        <f t="shared" si="14"/>
        <v>56.456278000000005</v>
      </c>
      <c r="Y20" s="87">
        <f t="shared" si="15"/>
        <v>56.45630312304371</v>
      </c>
      <c r="Z20" s="87">
        <f t="shared" si="16"/>
        <v>18.448213492179914</v>
      </c>
      <c r="AA20" s="67">
        <f t="shared" si="17"/>
        <v>1349.5710130821994</v>
      </c>
      <c r="AB20" s="66">
        <v>180</v>
      </c>
      <c r="AC20" s="30">
        <v>64.015000000000001</v>
      </c>
      <c r="AD20" s="87">
        <f t="shared" si="18"/>
        <v>56.205170000000003</v>
      </c>
      <c r="AE20" s="87">
        <f t="shared" si="19"/>
        <v>56.205195011300653</v>
      </c>
      <c r="AF20" s="87">
        <f t="shared" si="20"/>
        <v>18.366158950901184</v>
      </c>
      <c r="AG20" s="67">
        <f t="shared" si="21"/>
        <v>1343.5683488974821</v>
      </c>
      <c r="AH20" s="3">
        <v>240</v>
      </c>
      <c r="AI20" s="30">
        <v>66.587000000000003</v>
      </c>
      <c r="AJ20" s="87">
        <f t="shared" si="22"/>
        <v>58.463386</v>
      </c>
      <c r="AK20" s="87">
        <f t="shared" si="23"/>
        <v>58.463412016206767</v>
      </c>
      <c r="AL20" s="87">
        <f t="shared" si="24"/>
        <v>19.104076014428763</v>
      </c>
      <c r="AM20" s="67">
        <f t="shared" si="25"/>
        <v>1397.5503498873179</v>
      </c>
      <c r="AN20" s="88">
        <f t="shared" si="26"/>
        <v>1373.5606814847586</v>
      </c>
      <c r="AO20" s="88">
        <f t="shared" si="27"/>
        <v>1349.5710130821994</v>
      </c>
      <c r="AP20" s="88">
        <f t="shared" si="28"/>
        <v>1343.5683488974821</v>
      </c>
      <c r="AQ20" s="88">
        <f t="shared" si="29"/>
        <v>1397.5503498873179</v>
      </c>
      <c r="AR20" s="71">
        <f t="shared" si="30"/>
        <v>0.11917744996822698</v>
      </c>
      <c r="AS20" s="72">
        <f t="shared" si="31"/>
        <v>0.10994390170493451</v>
      </c>
      <c r="AT20" s="89">
        <f t="shared" si="32"/>
        <v>6.5966341022960706E-3</v>
      </c>
    </row>
    <row r="21" spans="1:46" ht="12.75">
      <c r="A21" s="3">
        <f>'Exptl Setup'!A32</f>
        <v>25</v>
      </c>
      <c r="B21" s="3" t="str">
        <f>'Exptl Setup'!C32</f>
        <v>a</v>
      </c>
      <c r="C21" s="3">
        <f>'Exptl Setup'!D32</f>
        <v>16</v>
      </c>
      <c r="D21" s="3" t="str">
        <f>'Exptl Setup'!E32</f>
        <v>-</v>
      </c>
      <c r="E21" s="75">
        <f>'Exptl Setup'!K32</f>
        <v>0</v>
      </c>
      <c r="F21" s="63">
        <f>'Exptl Setup'!F32</f>
        <v>31.997</v>
      </c>
      <c r="G21" s="64">
        <f>'Exptl Setup'!$C$5</f>
        <v>1.2793390913194711</v>
      </c>
      <c r="H21" s="7">
        <f t="shared" si="5"/>
        <v>25.010570080368041</v>
      </c>
      <c r="I21" s="8">
        <f t="shared" si="6"/>
        <v>9.4379509737237886</v>
      </c>
      <c r="J21" s="8">
        <f t="shared" si="7"/>
        <v>6.9864299196319593</v>
      </c>
      <c r="K21" s="8">
        <f>'Exptl Setup'!H32+'Exptl Setup'!I32+'Exptl Setup'!J32+5</f>
        <v>23.003024686832859</v>
      </c>
      <c r="L21" s="8">
        <f t="shared" si="8"/>
        <v>29.989454606464818</v>
      </c>
      <c r="M21" s="44">
        <v>300</v>
      </c>
      <c r="N21" s="86">
        <f t="shared" si="9"/>
        <v>260.57259441981137</v>
      </c>
      <c r="O21" s="118">
        <v>1</v>
      </c>
      <c r="P21" s="66">
        <v>60</v>
      </c>
      <c r="Q21" s="30">
        <v>136.88999999999999</v>
      </c>
      <c r="R21" s="87">
        <f t="shared" si="10"/>
        <v>120.18941999999998</v>
      </c>
      <c r="S21" s="87">
        <f t="shared" si="11"/>
        <v>120.18947348429188</v>
      </c>
      <c r="T21" s="87">
        <f t="shared" si="12"/>
        <v>39.274199209360056</v>
      </c>
      <c r="U21" s="67">
        <f t="shared" si="13"/>
        <v>2872.9073316117124</v>
      </c>
      <c r="V21" s="66">
        <v>120</v>
      </c>
      <c r="W21" s="30">
        <v>194.33199999999999</v>
      </c>
      <c r="X21" s="87">
        <f t="shared" si="14"/>
        <v>170.62349599999999</v>
      </c>
      <c r="Y21" s="87">
        <f t="shared" si="15"/>
        <v>170.62357192745571</v>
      </c>
      <c r="Z21" s="87">
        <f t="shared" si="16"/>
        <v>55.754501283902101</v>
      </c>
      <c r="AA21" s="67">
        <f t="shared" si="17"/>
        <v>4078.4412854610805</v>
      </c>
      <c r="AB21" s="66">
        <v>180</v>
      </c>
      <c r="AC21" s="30">
        <v>243.48699999999999</v>
      </c>
      <c r="AD21" s="87">
        <f t="shared" si="18"/>
        <v>213.781586</v>
      </c>
      <c r="AE21" s="87">
        <f t="shared" si="19"/>
        <v>213.78168113280577</v>
      </c>
      <c r="AF21" s="87">
        <f t="shared" si="20"/>
        <v>69.85723531952263</v>
      </c>
      <c r="AG21" s="67">
        <f t="shared" si="21"/>
        <v>5110.0561578796196</v>
      </c>
      <c r="AH21" s="3">
        <v>240</v>
      </c>
      <c r="AI21" s="30">
        <v>300.072</v>
      </c>
      <c r="AJ21" s="87">
        <f t="shared" si="22"/>
        <v>263.46321599999999</v>
      </c>
      <c r="AK21" s="87">
        <f t="shared" si="23"/>
        <v>263.46333324113112</v>
      </c>
      <c r="AL21" s="87">
        <f t="shared" si="24"/>
        <v>86.091661225444454</v>
      </c>
      <c r="AM21" s="67">
        <f t="shared" si="25"/>
        <v>6297.6042721264494</v>
      </c>
      <c r="AN21" s="88">
        <f t="shared" si="26"/>
        <v>2872.9073316117124</v>
      </c>
      <c r="AO21" s="88">
        <f t="shared" si="27"/>
        <v>4078.4412854610805</v>
      </c>
      <c r="AP21" s="88">
        <f t="shared" si="28"/>
        <v>5110.0561578796196</v>
      </c>
      <c r="AQ21" s="88">
        <f t="shared" si="29"/>
        <v>6297.6042721264494</v>
      </c>
      <c r="AR21" s="71">
        <f t="shared" si="30"/>
        <v>0.99913686762999621</v>
      </c>
      <c r="AS21" s="72">
        <f t="shared" si="31"/>
        <v>18.842842823271251</v>
      </c>
      <c r="AT21" s="89">
        <f t="shared" si="32"/>
        <v>1.1305705693962751</v>
      </c>
    </row>
    <row r="22" spans="1:46" ht="12.75">
      <c r="A22" s="3">
        <f>'Exptl Setup'!A33</f>
        <v>26</v>
      </c>
      <c r="B22" s="3" t="str">
        <f>'Exptl Setup'!C33</f>
        <v>b</v>
      </c>
      <c r="C22" s="3">
        <f>'Exptl Setup'!D33</f>
        <v>16</v>
      </c>
      <c r="D22" s="3" t="str">
        <f>'Exptl Setup'!E33</f>
        <v>-</v>
      </c>
      <c r="E22" s="75">
        <f>'Exptl Setup'!K33</f>
        <v>0</v>
      </c>
      <c r="F22" s="63">
        <f>'Exptl Setup'!F33</f>
        <v>32.006</v>
      </c>
      <c r="G22" s="64">
        <f>'Exptl Setup'!$C$5</f>
        <v>1.2793390913194711</v>
      </c>
      <c r="H22" s="7">
        <f t="shared" si="5"/>
        <v>25.017604962723365</v>
      </c>
      <c r="I22" s="8">
        <f t="shared" si="6"/>
        <v>9.4406056463107042</v>
      </c>
      <c r="J22" s="8">
        <f t="shared" si="7"/>
        <v>6.9883950372766357</v>
      </c>
      <c r="K22" s="8">
        <f>'Exptl Setup'!H33+'Exptl Setup'!I33+'Exptl Setup'!J33+5</f>
        <v>23.003024686832859</v>
      </c>
      <c r="L22" s="8">
        <f t="shared" si="8"/>
        <v>29.991419724109495</v>
      </c>
      <c r="M22" s="44">
        <v>300</v>
      </c>
      <c r="N22" s="86">
        <f t="shared" si="9"/>
        <v>260.56797462957979</v>
      </c>
      <c r="O22" s="118">
        <v>1</v>
      </c>
      <c r="P22" s="66">
        <v>60</v>
      </c>
      <c r="Q22" s="30">
        <v>146.892</v>
      </c>
      <c r="R22" s="87">
        <f t="shared" si="10"/>
        <v>128.97117599999999</v>
      </c>
      <c r="S22" s="87">
        <f t="shared" si="11"/>
        <v>128.9712333921733</v>
      </c>
      <c r="T22" s="87">
        <f t="shared" si="12"/>
        <v>42.143381322288995</v>
      </c>
      <c r="U22" s="67">
        <f t="shared" si="13"/>
        <v>3081.9211067128454</v>
      </c>
      <c r="V22" s="66">
        <v>120</v>
      </c>
      <c r="W22" s="30">
        <v>186.61600000000001</v>
      </c>
      <c r="X22" s="87">
        <f t="shared" si="14"/>
        <v>163.848848</v>
      </c>
      <c r="Y22" s="87">
        <f t="shared" si="15"/>
        <v>163.84892091273736</v>
      </c>
      <c r="Z22" s="87">
        <f t="shared" si="16"/>
        <v>53.540214911909992</v>
      </c>
      <c r="AA22" s="67">
        <f t="shared" si="17"/>
        <v>3915.3649569093236</v>
      </c>
      <c r="AB22" s="66">
        <v>180</v>
      </c>
      <c r="AC22" s="30">
        <v>240.34299999999999</v>
      </c>
      <c r="AD22" s="87">
        <f t="shared" si="18"/>
        <v>211.021154</v>
      </c>
      <c r="AE22" s="87">
        <f t="shared" si="19"/>
        <v>211.02124790441351</v>
      </c>
      <c r="AF22" s="87">
        <f t="shared" si="20"/>
        <v>68.954515543003723</v>
      </c>
      <c r="AG22" s="67">
        <f t="shared" si="21"/>
        <v>5042.603848750683</v>
      </c>
      <c r="AH22" s="3">
        <v>240</v>
      </c>
      <c r="AI22" s="30">
        <v>283.20999999999998</v>
      </c>
      <c r="AJ22" s="87">
        <f t="shared" si="22"/>
        <v>248.65837999999999</v>
      </c>
      <c r="AK22" s="87">
        <f t="shared" si="23"/>
        <v>248.65849065297908</v>
      </c>
      <c r="AL22" s="87">
        <f t="shared" si="24"/>
        <v>81.253077255980344</v>
      </c>
      <c r="AM22" s="67">
        <f t="shared" si="25"/>
        <v>5941.9905551843858</v>
      </c>
      <c r="AN22" s="88">
        <f t="shared" si="26"/>
        <v>3081.9211067128454</v>
      </c>
      <c r="AO22" s="88">
        <f t="shared" si="27"/>
        <v>3915.3649569093236</v>
      </c>
      <c r="AP22" s="88">
        <f t="shared" si="28"/>
        <v>5042.603848750683</v>
      </c>
      <c r="AQ22" s="88">
        <f t="shared" si="29"/>
        <v>5941.9905551843858</v>
      </c>
      <c r="AR22" s="71">
        <f t="shared" si="30"/>
        <v>0.99689132406729175</v>
      </c>
      <c r="AS22" s="72">
        <f t="shared" si="31"/>
        <v>16.179078728759965</v>
      </c>
      <c r="AT22" s="89">
        <f t="shared" si="32"/>
        <v>0.97074472372559784</v>
      </c>
    </row>
    <row r="23" spans="1:46" ht="12.75">
      <c r="A23" s="3">
        <f>'Exptl Setup'!A34</f>
        <v>27</v>
      </c>
      <c r="B23" s="3" t="str">
        <f>'Exptl Setup'!C34</f>
        <v>c</v>
      </c>
      <c r="C23" s="3">
        <f>'Exptl Setup'!D34</f>
        <v>16</v>
      </c>
      <c r="D23" s="3" t="str">
        <f>'Exptl Setup'!E34</f>
        <v>-</v>
      </c>
      <c r="E23" s="75">
        <f>'Exptl Setup'!K34</f>
        <v>0</v>
      </c>
      <c r="F23" s="63">
        <f>'Exptl Setup'!F34</f>
        <v>31.992999999999999</v>
      </c>
      <c r="G23" s="64">
        <f>'Exptl Setup'!$C$5</f>
        <v>1.2793390913194711</v>
      </c>
      <c r="H23" s="7">
        <f t="shared" si="5"/>
        <v>25.007443465987894</v>
      </c>
      <c r="I23" s="8">
        <f t="shared" si="6"/>
        <v>9.4367711192407153</v>
      </c>
      <c r="J23" s="8">
        <f t="shared" si="7"/>
        <v>6.9855565340121046</v>
      </c>
      <c r="K23" s="8">
        <f>'Exptl Setup'!H34+'Exptl Setup'!I34+'Exptl Setup'!J34+5</f>
        <v>23.003024686832859</v>
      </c>
      <c r="L23" s="8">
        <f t="shared" si="8"/>
        <v>29.988581220844964</v>
      </c>
      <c r="M23" s="44">
        <v>300</v>
      </c>
      <c r="N23" s="86">
        <f t="shared" si="9"/>
        <v>260.57464765991432</v>
      </c>
      <c r="O23" s="118">
        <v>1</v>
      </c>
      <c r="P23" s="66">
        <v>60</v>
      </c>
      <c r="Q23" s="30">
        <v>62.872</v>
      </c>
      <c r="R23" s="87">
        <f t="shared" si="10"/>
        <v>55.201616000000001</v>
      </c>
      <c r="S23" s="87">
        <f t="shared" si="11"/>
        <v>55.201640564719121</v>
      </c>
      <c r="T23" s="87">
        <f t="shared" si="12"/>
        <v>18.038268129273103</v>
      </c>
      <c r="U23" s="67">
        <f t="shared" si="13"/>
        <v>1319.6641307261723</v>
      </c>
      <c r="V23" s="66">
        <v>120</v>
      </c>
      <c r="W23" s="30">
        <v>183.47200000000001</v>
      </c>
      <c r="X23" s="87">
        <f t="shared" si="14"/>
        <v>161.088416</v>
      </c>
      <c r="Y23" s="87">
        <f t="shared" si="15"/>
        <v>161.0884876843451</v>
      </c>
      <c r="Z23" s="87">
        <f t="shared" si="16"/>
        <v>52.638966952124868</v>
      </c>
      <c r="AA23" s="67">
        <f t="shared" si="17"/>
        <v>3851.0213989151339</v>
      </c>
      <c r="AB23" s="66">
        <v>180</v>
      </c>
      <c r="AC23" s="30">
        <v>244.05799999999999</v>
      </c>
      <c r="AD23" s="87">
        <f t="shared" si="18"/>
        <v>214.28292400000001</v>
      </c>
      <c r="AE23" s="87">
        <f t="shared" si="19"/>
        <v>214.28301935590119</v>
      </c>
      <c r="AF23" s="87">
        <f t="shared" si="20"/>
        <v>70.021371088785699</v>
      </c>
      <c r="AG23" s="67">
        <f t="shared" si="21"/>
        <v>5122.7030859010074</v>
      </c>
      <c r="AH23" s="3">
        <v>240</v>
      </c>
      <c r="AI23" s="30">
        <v>282.35300000000001</v>
      </c>
      <c r="AJ23" s="87">
        <f t="shared" si="22"/>
        <v>247.905934</v>
      </c>
      <c r="AK23" s="87">
        <f t="shared" si="23"/>
        <v>247.90604431814063</v>
      </c>
      <c r="AL23" s="87">
        <f t="shared" si="24"/>
        <v>81.008384035892732</v>
      </c>
      <c r="AM23" s="67">
        <f t="shared" si="25"/>
        <v>5926.5034721804132</v>
      </c>
      <c r="AN23" s="88">
        <f t="shared" si="26"/>
        <v>1319.6641307261723</v>
      </c>
      <c r="AO23" s="88">
        <f t="shared" si="27"/>
        <v>3851.0213989151339</v>
      </c>
      <c r="AP23" s="88">
        <f t="shared" si="28"/>
        <v>5122.7030859010074</v>
      </c>
      <c r="AQ23" s="88">
        <f t="shared" si="29"/>
        <v>5926.5034721804132</v>
      </c>
      <c r="AR23" s="71">
        <f t="shared" si="30"/>
        <v>0.93609663812556043</v>
      </c>
      <c r="AS23" s="72">
        <f t="shared" si="31"/>
        <v>25.153666185580995</v>
      </c>
      <c r="AT23" s="89">
        <f t="shared" si="32"/>
        <v>1.5092199711348597</v>
      </c>
    </row>
    <row r="24" spans="1:46" ht="12.75">
      <c r="A24" s="3">
        <f>'Exptl Setup'!A38</f>
        <v>31</v>
      </c>
      <c r="B24" s="3" t="str">
        <f>'Exptl Setup'!C38</f>
        <v>a</v>
      </c>
      <c r="C24" s="3">
        <f>'Exptl Setup'!D38</f>
        <v>16</v>
      </c>
      <c r="D24" s="3" t="str">
        <f>'Exptl Setup'!E38</f>
        <v>-</v>
      </c>
      <c r="E24" s="75">
        <f>'Exptl Setup'!K38</f>
        <v>5.9992453948002522</v>
      </c>
      <c r="F24" s="63">
        <f>'Exptl Setup'!F38</f>
        <v>32.000999999999998</v>
      </c>
      <c r="G24" s="64">
        <f>'Exptl Setup'!$C$5</f>
        <v>1.2793390913194711</v>
      </c>
      <c r="H24" s="7">
        <f t="shared" si="5"/>
        <v>25.013696694748184</v>
      </c>
      <c r="I24" s="8">
        <f t="shared" si="6"/>
        <v>9.4391308282068618</v>
      </c>
      <c r="J24" s="8">
        <f t="shared" si="7"/>
        <v>6.9873033052518139</v>
      </c>
      <c r="K24" s="8">
        <f>'Exptl Setup'!H38+'Exptl Setup'!I38+'Exptl Setup'!J38+5</f>
        <v>23.003024686832859</v>
      </c>
      <c r="L24" s="8">
        <f t="shared" si="8"/>
        <v>29.990327992084673</v>
      </c>
      <c r="M24" s="44">
        <v>300</v>
      </c>
      <c r="N24" s="86">
        <f t="shared" si="9"/>
        <v>260.57054117970847</v>
      </c>
      <c r="O24" s="118">
        <v>1</v>
      </c>
      <c r="P24" s="66">
        <v>60</v>
      </c>
      <c r="Q24" s="30">
        <v>633.29399999999998</v>
      </c>
      <c r="R24" s="87">
        <f t="shared" si="10"/>
        <v>556.03213199999993</v>
      </c>
      <c r="S24" s="87">
        <f t="shared" si="11"/>
        <v>556.0323794342986</v>
      </c>
      <c r="T24" s="87">
        <f t="shared" si="12"/>
        <v>181.69335373931617</v>
      </c>
      <c r="U24" s="67">
        <f t="shared" si="13"/>
        <v>13289.205944047837</v>
      </c>
      <c r="V24" s="66">
        <v>120</v>
      </c>
      <c r="W24" s="30">
        <v>876.495</v>
      </c>
      <c r="X24" s="87">
        <f t="shared" si="14"/>
        <v>769.56260999999995</v>
      </c>
      <c r="Y24" s="87">
        <f t="shared" si="15"/>
        <v>769.56295245536137</v>
      </c>
      <c r="Z24" s="87">
        <f t="shared" si="16"/>
        <v>251.46822184600194</v>
      </c>
      <c r="AA24" s="67">
        <f t="shared" si="17"/>
        <v>18392.598957085036</v>
      </c>
      <c r="AB24" s="66">
        <v>180</v>
      </c>
      <c r="AC24" s="30">
        <v>1052.537</v>
      </c>
      <c r="AD24" s="87">
        <f t="shared" si="18"/>
        <v>924.12748600000009</v>
      </c>
      <c r="AE24" s="87">
        <f t="shared" si="19"/>
        <v>924.12789723673131</v>
      </c>
      <c r="AF24" s="87">
        <f t="shared" si="20"/>
        <v>301.97503444643189</v>
      </c>
      <c r="AG24" s="67">
        <f t="shared" si="21"/>
        <v>22086.710053672192</v>
      </c>
      <c r="AH24" s="3">
        <v>240</v>
      </c>
      <c r="AI24" s="30">
        <v>1215.1469999999999</v>
      </c>
      <c r="AJ24" s="87">
        <f t="shared" si="22"/>
        <v>1066.8990659999999</v>
      </c>
      <c r="AK24" s="87">
        <f t="shared" si="23"/>
        <v>1066.8995407700843</v>
      </c>
      <c r="AL24" s="87">
        <f t="shared" si="24"/>
        <v>348.62817856519848</v>
      </c>
      <c r="AM24" s="67">
        <f t="shared" si="25"/>
        <v>25498.960570117342</v>
      </c>
      <c r="AN24" s="88">
        <f t="shared" si="26"/>
        <v>13289.205944047837</v>
      </c>
      <c r="AO24" s="88">
        <f t="shared" si="27"/>
        <v>18392.598957085036</v>
      </c>
      <c r="AP24" s="88">
        <f t="shared" si="28"/>
        <v>22086.710053672192</v>
      </c>
      <c r="AQ24" s="88">
        <f t="shared" si="29"/>
        <v>25498.960570117342</v>
      </c>
      <c r="AR24" s="71">
        <f t="shared" si="30"/>
        <v>0.99051449141072756</v>
      </c>
      <c r="AS24" s="72">
        <f t="shared" si="31"/>
        <v>67.205624957992782</v>
      </c>
      <c r="AT24" s="89">
        <f t="shared" si="32"/>
        <v>4.0323374974795669</v>
      </c>
    </row>
    <row r="25" spans="1:46" ht="12.75">
      <c r="A25" s="3">
        <f>'Exptl Setup'!A39</f>
        <v>32</v>
      </c>
      <c r="B25" s="3" t="str">
        <f>'Exptl Setup'!C39</f>
        <v>b</v>
      </c>
      <c r="C25" s="3">
        <f>'Exptl Setup'!D39</f>
        <v>16</v>
      </c>
      <c r="D25" s="3" t="str">
        <f>'Exptl Setup'!E39</f>
        <v>-</v>
      </c>
      <c r="E25" s="75">
        <f>'Exptl Setup'!K39</f>
        <v>5.9998078592100397</v>
      </c>
      <c r="F25" s="63">
        <f>'Exptl Setup'!F39</f>
        <v>31.998000000000001</v>
      </c>
      <c r="G25" s="64">
        <f>'Exptl Setup'!$C$5</f>
        <v>1.2793390913194711</v>
      </c>
      <c r="H25" s="7">
        <f t="shared" si="5"/>
        <v>25.011351733963078</v>
      </c>
      <c r="I25" s="8">
        <f t="shared" si="6"/>
        <v>9.4382459373445577</v>
      </c>
      <c r="J25" s="8">
        <f t="shared" si="7"/>
        <v>6.9866482660369229</v>
      </c>
      <c r="K25" s="8">
        <f>'Exptl Setup'!H39+'Exptl Setup'!I39+'Exptl Setup'!J39+5</f>
        <v>23.003024686832859</v>
      </c>
      <c r="L25" s="8">
        <f t="shared" si="8"/>
        <v>29.989672952869782</v>
      </c>
      <c r="M25" s="44">
        <v>300</v>
      </c>
      <c r="N25" s="86">
        <f t="shared" si="9"/>
        <v>260.57208110978564</v>
      </c>
      <c r="O25" s="118">
        <v>1</v>
      </c>
      <c r="P25" s="66">
        <v>60</v>
      </c>
      <c r="Q25" s="30">
        <v>650.72699999999998</v>
      </c>
      <c r="R25" s="87">
        <f t="shared" si="10"/>
        <v>571.33830599999999</v>
      </c>
      <c r="S25" s="87">
        <f t="shared" si="11"/>
        <v>571.33856024554609</v>
      </c>
      <c r="T25" s="87">
        <f t="shared" si="12"/>
        <v>186.6955451914549</v>
      </c>
      <c r="U25" s="67">
        <f t="shared" si="13"/>
        <v>13656.350710915149</v>
      </c>
      <c r="V25" s="66">
        <v>120</v>
      </c>
      <c r="W25" s="30">
        <v>896.5</v>
      </c>
      <c r="X25" s="87">
        <f t="shared" si="14"/>
        <v>787.12699999999995</v>
      </c>
      <c r="Y25" s="87">
        <f t="shared" si="15"/>
        <v>787.12735027151496</v>
      </c>
      <c r="Z25" s="87">
        <f t="shared" si="16"/>
        <v>257.20856252182455</v>
      </c>
      <c r="AA25" s="67">
        <f t="shared" si="17"/>
        <v>18814.216118795488</v>
      </c>
      <c r="AB25" s="66">
        <v>180</v>
      </c>
      <c r="AC25" s="30">
        <v>1102.2629999999999</v>
      </c>
      <c r="AD25" s="87">
        <f t="shared" si="18"/>
        <v>967.78691399999991</v>
      </c>
      <c r="AE25" s="87">
        <f t="shared" si="19"/>
        <v>967.78734466517665</v>
      </c>
      <c r="AF25" s="87">
        <f t="shared" si="20"/>
        <v>316.24258979475059</v>
      </c>
      <c r="AG25" s="67">
        <f t="shared" si="21"/>
        <v>23132.419745400861</v>
      </c>
      <c r="AH25" s="3">
        <v>240</v>
      </c>
      <c r="AI25" s="30">
        <v>1260.8720000000001</v>
      </c>
      <c r="AJ25" s="87">
        <f t="shared" si="22"/>
        <v>1107.0456160000001</v>
      </c>
      <c r="AK25" s="87">
        <f t="shared" si="23"/>
        <v>1107.0461086352991</v>
      </c>
      <c r="AL25" s="87">
        <f t="shared" si="24"/>
        <v>361.74799179477742</v>
      </c>
      <c r="AM25" s="67">
        <f t="shared" si="25"/>
        <v>26461.035478123707</v>
      </c>
      <c r="AN25" s="88">
        <f t="shared" si="26"/>
        <v>13656.350710915149</v>
      </c>
      <c r="AO25" s="88">
        <f t="shared" si="27"/>
        <v>18814.216118795488</v>
      </c>
      <c r="AP25" s="88">
        <f t="shared" si="28"/>
        <v>23132.419745400861</v>
      </c>
      <c r="AQ25" s="88">
        <f t="shared" si="29"/>
        <v>26461.035478123707</v>
      </c>
      <c r="AR25" s="71">
        <f t="shared" si="30"/>
        <v>0.99090880305303575</v>
      </c>
      <c r="AS25" s="72">
        <f t="shared" si="31"/>
        <v>71.220429880385083</v>
      </c>
      <c r="AT25" s="89">
        <f t="shared" si="32"/>
        <v>4.273225792823105</v>
      </c>
    </row>
    <row r="26" spans="1:46" ht="12.75">
      <c r="A26" s="3">
        <f>'Exptl Setup'!A40</f>
        <v>33</v>
      </c>
      <c r="B26" s="3" t="str">
        <f>'Exptl Setup'!C40</f>
        <v>c</v>
      </c>
      <c r="C26" s="3">
        <f>'Exptl Setup'!D40</f>
        <v>16</v>
      </c>
      <c r="D26" s="3" t="str">
        <f>'Exptl Setup'!E40</f>
        <v>-</v>
      </c>
      <c r="E26" s="75">
        <f>'Exptl Setup'!K40</f>
        <v>5.9992453948002522</v>
      </c>
      <c r="F26" s="63">
        <f>'Exptl Setup'!F40</f>
        <v>32.000999999999998</v>
      </c>
      <c r="G26" s="64">
        <f>'Exptl Setup'!$C$5</f>
        <v>1.2793390913194711</v>
      </c>
      <c r="H26" s="7">
        <f t="shared" si="5"/>
        <v>25.013696694748184</v>
      </c>
      <c r="I26" s="8">
        <f t="shared" si="6"/>
        <v>9.4391308282068618</v>
      </c>
      <c r="J26" s="8">
        <f t="shared" si="7"/>
        <v>6.9873033052518139</v>
      </c>
      <c r="K26" s="8">
        <f>'Exptl Setup'!H40+'Exptl Setup'!I40+'Exptl Setup'!J40+5</f>
        <v>23.003024686832859</v>
      </c>
      <c r="L26" s="8">
        <f t="shared" si="8"/>
        <v>29.990327992084673</v>
      </c>
      <c r="M26" s="44">
        <v>300</v>
      </c>
      <c r="N26" s="86">
        <f t="shared" si="9"/>
        <v>260.57054117970847</v>
      </c>
      <c r="O26" s="118">
        <v>1</v>
      </c>
      <c r="P26" s="66">
        <v>60</v>
      </c>
      <c r="Q26" s="30">
        <v>654.15599999999995</v>
      </c>
      <c r="R26" s="87">
        <f t="shared" si="10"/>
        <v>574.34896800000001</v>
      </c>
      <c r="S26" s="87">
        <f t="shared" si="11"/>
        <v>574.3492235852907</v>
      </c>
      <c r="T26" s="87">
        <f t="shared" si="12"/>
        <v>187.67870453327538</v>
      </c>
      <c r="U26" s="67">
        <f t="shared" si="13"/>
        <v>13726.979575891377</v>
      </c>
      <c r="V26" s="66">
        <v>120</v>
      </c>
      <c r="W26" s="30">
        <v>904.21600000000001</v>
      </c>
      <c r="X26" s="87">
        <f t="shared" si="14"/>
        <v>793.90164800000002</v>
      </c>
      <c r="Y26" s="87">
        <f t="shared" si="15"/>
        <v>793.90200128623337</v>
      </c>
      <c r="Z26" s="87">
        <f t="shared" si="16"/>
        <v>259.42143387549788</v>
      </c>
      <c r="AA26" s="67">
        <f t="shared" si="17"/>
        <v>18974.303628177688</v>
      </c>
      <c r="AB26" s="66">
        <v>180</v>
      </c>
      <c r="AC26" s="30">
        <v>1109.693</v>
      </c>
      <c r="AD26" s="87">
        <f t="shared" si="18"/>
        <v>974.31045399999994</v>
      </c>
      <c r="AE26" s="87">
        <f t="shared" si="19"/>
        <v>974.31088756815188</v>
      </c>
      <c r="AF26" s="87">
        <f t="shared" si="20"/>
        <v>318.37320863776222</v>
      </c>
      <c r="AG26" s="67">
        <f t="shared" si="21"/>
        <v>23286.086417474784</v>
      </c>
      <c r="AH26" s="3">
        <v>240</v>
      </c>
      <c r="AI26" s="30">
        <v>1262.873</v>
      </c>
      <c r="AJ26" s="87">
        <f t="shared" si="22"/>
        <v>1108.802494</v>
      </c>
      <c r="AK26" s="87">
        <f t="shared" si="23"/>
        <v>1108.8029874171098</v>
      </c>
      <c r="AL26" s="87">
        <f t="shared" si="24"/>
        <v>362.32086632248445</v>
      </c>
      <c r="AM26" s="67">
        <f t="shared" si="25"/>
        <v>26500.455362244906</v>
      </c>
      <c r="AN26" s="88">
        <f t="shared" si="26"/>
        <v>13726.979575891377</v>
      </c>
      <c r="AO26" s="88">
        <f t="shared" si="27"/>
        <v>18974.303628177688</v>
      </c>
      <c r="AP26" s="88">
        <f t="shared" si="28"/>
        <v>23286.086417474784</v>
      </c>
      <c r="AQ26" s="88">
        <f t="shared" si="29"/>
        <v>26500.455362244906</v>
      </c>
      <c r="AR26" s="71">
        <f t="shared" si="30"/>
        <v>0.98874399998181206</v>
      </c>
      <c r="AS26" s="72">
        <f t="shared" si="31"/>
        <v>71.053683580596129</v>
      </c>
      <c r="AT26" s="89">
        <f t="shared" si="32"/>
        <v>4.2632210148357679</v>
      </c>
    </row>
    <row r="27" spans="1:46" ht="12.75">
      <c r="A27" s="3">
        <f>'Exptl Setup'!A44</f>
        <v>37</v>
      </c>
      <c r="B27" s="3" t="str">
        <f>'Exptl Setup'!C44</f>
        <v>a</v>
      </c>
      <c r="C27" s="3">
        <f>'Exptl Setup'!D44</f>
        <v>16</v>
      </c>
      <c r="D27" s="3" t="str">
        <f>'Exptl Setup'!E44</f>
        <v>-</v>
      </c>
      <c r="E27" s="75">
        <f>'Exptl Setup'!K44</f>
        <v>16.000487717548268</v>
      </c>
      <c r="F27" s="63">
        <f>'Exptl Setup'!F44</f>
        <v>31.995999999999999</v>
      </c>
      <c r="G27" s="64">
        <f>'Exptl Setup'!$C$5</f>
        <v>1.2793390913194711</v>
      </c>
      <c r="H27" s="7">
        <f t="shared" si="5"/>
        <v>25.009788426773003</v>
      </c>
      <c r="I27" s="8">
        <f t="shared" si="6"/>
        <v>9.4376560101030211</v>
      </c>
      <c r="J27" s="8">
        <f t="shared" si="7"/>
        <v>6.9862115732269956</v>
      </c>
      <c r="K27" s="8">
        <f>'Exptl Setup'!H44+'Exptl Setup'!I44+'Exptl Setup'!J44+5</f>
        <v>23.003024686832862</v>
      </c>
      <c r="L27" s="8">
        <f t="shared" si="8"/>
        <v>29.989236260059858</v>
      </c>
      <c r="M27" s="44">
        <v>300</v>
      </c>
      <c r="N27" s="86">
        <f t="shared" si="9"/>
        <v>260.57310772983715</v>
      </c>
      <c r="O27" s="118">
        <v>1</v>
      </c>
      <c r="P27" s="66">
        <v>60</v>
      </c>
      <c r="Q27" s="30">
        <v>63.728999999999999</v>
      </c>
      <c r="R27" s="87">
        <f t="shared" si="10"/>
        <v>55.954062</v>
      </c>
      <c r="S27" s="87">
        <f t="shared" si="11"/>
        <v>55.954086899557588</v>
      </c>
      <c r="T27" s="87">
        <f t="shared" si="12"/>
        <v>18.284083914261544</v>
      </c>
      <c r="U27" s="67">
        <f t="shared" si="13"/>
        <v>1337.5223812772683</v>
      </c>
      <c r="V27" s="66">
        <v>120</v>
      </c>
      <c r="W27" s="30">
        <v>100.595</v>
      </c>
      <c r="X27" s="87">
        <f t="shared" si="14"/>
        <v>88.322410000000005</v>
      </c>
      <c r="Y27" s="87">
        <f t="shared" si="15"/>
        <v>88.322449303472453</v>
      </c>
      <c r="Z27" s="87">
        <f t="shared" si="16"/>
        <v>28.861074571311963</v>
      </c>
      <c r="AA27" s="67">
        <f t="shared" si="17"/>
        <v>2111.2533374850827</v>
      </c>
      <c r="AB27" s="66">
        <v>180</v>
      </c>
      <c r="AC27" s="30">
        <v>106.31100000000001</v>
      </c>
      <c r="AD27" s="87">
        <f t="shared" si="18"/>
        <v>93.341058000000004</v>
      </c>
      <c r="AE27" s="87">
        <f t="shared" si="19"/>
        <v>93.341099536770813</v>
      </c>
      <c r="AF27" s="87">
        <f t="shared" si="20"/>
        <v>30.501015942648703</v>
      </c>
      <c r="AG27" s="67">
        <f t="shared" si="21"/>
        <v>2231.2187838498594</v>
      </c>
      <c r="AH27" s="3">
        <v>240</v>
      </c>
      <c r="AI27" s="30">
        <v>119.74299999999999</v>
      </c>
      <c r="AJ27" s="87">
        <f t="shared" si="22"/>
        <v>105.134354</v>
      </c>
      <c r="AK27" s="87">
        <f t="shared" si="23"/>
        <v>105.13440078478753</v>
      </c>
      <c r="AL27" s="87">
        <f t="shared" si="24"/>
        <v>34.35470602308871</v>
      </c>
      <c r="AM27" s="67">
        <f t="shared" si="25"/>
        <v>2513.1249902129953</v>
      </c>
      <c r="AN27" s="88">
        <f t="shared" si="26"/>
        <v>1337.5223812772683</v>
      </c>
      <c r="AO27" s="88">
        <f t="shared" si="27"/>
        <v>2111.2533374850827</v>
      </c>
      <c r="AP27" s="88">
        <f t="shared" si="28"/>
        <v>2231.2187838498594</v>
      </c>
      <c r="AQ27" s="88">
        <f t="shared" si="29"/>
        <v>2513.1249902129953</v>
      </c>
      <c r="AR27" s="71">
        <f t="shared" si="30"/>
        <v>0.87644255996957821</v>
      </c>
      <c r="AS27" s="72">
        <f t="shared" si="31"/>
        <v>6.0779554552865953</v>
      </c>
      <c r="AT27" s="89">
        <f t="shared" si="32"/>
        <v>0.36467732731719571</v>
      </c>
    </row>
    <row r="28" spans="1:46" ht="12.75">
      <c r="A28" s="3">
        <f>'Exptl Setup'!A45</f>
        <v>38</v>
      </c>
      <c r="B28" s="3" t="str">
        <f>'Exptl Setup'!C45</f>
        <v>b</v>
      </c>
      <c r="C28" s="3">
        <f>'Exptl Setup'!D45</f>
        <v>16</v>
      </c>
      <c r="D28" s="3" t="str">
        <f>'Exptl Setup'!E45</f>
        <v>-</v>
      </c>
      <c r="E28" s="75">
        <f>'Exptl Setup'!K45</f>
        <v>15.999987655426267</v>
      </c>
      <c r="F28" s="63">
        <f>'Exptl Setup'!F45</f>
        <v>31.997</v>
      </c>
      <c r="G28" s="64">
        <f>'Exptl Setup'!$C$5</f>
        <v>1.2793390913194711</v>
      </c>
      <c r="H28" s="7">
        <f t="shared" si="5"/>
        <v>25.010570080368041</v>
      </c>
      <c r="I28" s="8">
        <f t="shared" si="6"/>
        <v>9.4379509737237886</v>
      </c>
      <c r="J28" s="8">
        <f t="shared" si="7"/>
        <v>6.9864299196319593</v>
      </c>
      <c r="K28" s="8">
        <f>'Exptl Setup'!H45+'Exptl Setup'!I45+'Exptl Setup'!J45+5</f>
        <v>23.003024686832862</v>
      </c>
      <c r="L28" s="8">
        <f t="shared" si="8"/>
        <v>29.989454606464822</v>
      </c>
      <c r="M28" s="44">
        <v>300</v>
      </c>
      <c r="N28" s="86">
        <f t="shared" si="9"/>
        <v>260.57259441981137</v>
      </c>
      <c r="O28" s="118">
        <v>1</v>
      </c>
      <c r="P28" s="66">
        <v>60</v>
      </c>
      <c r="Q28" s="30">
        <v>63.728999999999999</v>
      </c>
      <c r="R28" s="87">
        <f t="shared" si="10"/>
        <v>55.954062</v>
      </c>
      <c r="S28" s="87">
        <f t="shared" si="11"/>
        <v>55.954086899557588</v>
      </c>
      <c r="T28" s="87">
        <f t="shared" si="12"/>
        <v>18.284063418900629</v>
      </c>
      <c r="U28" s="67">
        <f t="shared" si="13"/>
        <v>1337.4790805484902</v>
      </c>
      <c r="V28" s="66">
        <v>120</v>
      </c>
      <c r="W28" s="30">
        <v>116.88500000000001</v>
      </c>
      <c r="X28" s="87">
        <f t="shared" si="14"/>
        <v>102.62503000000001</v>
      </c>
      <c r="Y28" s="87">
        <f t="shared" si="15"/>
        <v>102.62507566813835</v>
      </c>
      <c r="Z28" s="87">
        <f t="shared" si="16"/>
        <v>33.534697746994304</v>
      </c>
      <c r="AA28" s="67">
        <f t="shared" si="17"/>
        <v>2453.0628494078087</v>
      </c>
      <c r="AB28" s="66">
        <v>180</v>
      </c>
      <c r="AC28" s="30">
        <v>135.17500000000001</v>
      </c>
      <c r="AD28" s="87">
        <f t="shared" si="18"/>
        <v>118.68365000000001</v>
      </c>
      <c r="AE28" s="87">
        <f t="shared" si="19"/>
        <v>118.68370281422426</v>
      </c>
      <c r="AF28" s="87">
        <f t="shared" si="20"/>
        <v>38.782159968772348</v>
      </c>
      <c r="AG28" s="67">
        <f t="shared" si="21"/>
        <v>2836.9146654292736</v>
      </c>
      <c r="AH28" s="3">
        <v>240</v>
      </c>
      <c r="AI28" s="30">
        <v>141.74799999999999</v>
      </c>
      <c r="AJ28" s="87">
        <f t="shared" si="22"/>
        <v>124.45474399999999</v>
      </c>
      <c r="AK28" s="87">
        <f t="shared" si="23"/>
        <v>124.45479938236106</v>
      </c>
      <c r="AL28" s="87">
        <f t="shared" si="24"/>
        <v>40.667975670453423</v>
      </c>
      <c r="AM28" s="67">
        <f t="shared" si="25"/>
        <v>2974.8620676550295</v>
      </c>
      <c r="AN28" s="88">
        <f t="shared" si="26"/>
        <v>1337.4790805484902</v>
      </c>
      <c r="AO28" s="88">
        <f t="shared" si="27"/>
        <v>2453.0628494078087</v>
      </c>
      <c r="AP28" s="88">
        <f t="shared" si="28"/>
        <v>2836.9146654292736</v>
      </c>
      <c r="AQ28" s="88">
        <f t="shared" si="29"/>
        <v>2974.8620676550295</v>
      </c>
      <c r="AR28" s="71">
        <f t="shared" si="30"/>
        <v>0.84832090276527561</v>
      </c>
      <c r="AS28" s="72">
        <f t="shared" si="31"/>
        <v>8.8266679622351365</v>
      </c>
      <c r="AT28" s="89">
        <f t="shared" si="32"/>
        <v>0.52960007773410811</v>
      </c>
    </row>
    <row r="29" spans="1:46" ht="12.75">
      <c r="A29" s="3">
        <f>'Exptl Setup'!A46</f>
        <v>39</v>
      </c>
      <c r="B29" s="3" t="str">
        <f>'Exptl Setup'!C46</f>
        <v>c</v>
      </c>
      <c r="C29" s="3">
        <f>'Exptl Setup'!D46</f>
        <v>16</v>
      </c>
      <c r="D29" s="3" t="str">
        <f>'Exptl Setup'!E46</f>
        <v>-</v>
      </c>
      <c r="E29" s="75">
        <f>'Exptl Setup'!K46</f>
        <v>15.996488095571626</v>
      </c>
      <c r="F29" s="63">
        <f>'Exptl Setup'!F46</f>
        <v>32.003999999999998</v>
      </c>
      <c r="G29" s="64">
        <f>'Exptl Setup'!$C$5</f>
        <v>1.2793390913194711</v>
      </c>
      <c r="H29" s="7">
        <f t="shared" si="5"/>
        <v>25.016041655533289</v>
      </c>
      <c r="I29" s="8">
        <f t="shared" si="6"/>
        <v>9.4400157190691658</v>
      </c>
      <c r="J29" s="8">
        <f t="shared" si="7"/>
        <v>6.9879583444667084</v>
      </c>
      <c r="K29" s="8">
        <f>'Exptl Setup'!H46+'Exptl Setup'!I46+'Exptl Setup'!J46+5</f>
        <v>23.003024686832862</v>
      </c>
      <c r="L29" s="8">
        <f t="shared" si="8"/>
        <v>29.990983031299571</v>
      </c>
      <c r="M29" s="44">
        <v>300</v>
      </c>
      <c r="N29" s="86">
        <f t="shared" si="9"/>
        <v>260.56900124963124</v>
      </c>
      <c r="O29" s="118">
        <v>1</v>
      </c>
      <c r="P29" s="66">
        <v>60</v>
      </c>
      <c r="Q29" s="30">
        <v>62.015000000000001</v>
      </c>
      <c r="R29" s="87">
        <f t="shared" si="10"/>
        <v>54.449170000000002</v>
      </c>
      <c r="S29" s="87">
        <f t="shared" si="11"/>
        <v>54.449194229880653</v>
      </c>
      <c r="T29" s="87">
        <f t="shared" si="12"/>
        <v>17.79217147271217</v>
      </c>
      <c r="U29" s="67">
        <f t="shared" si="13"/>
        <v>1301.2125220233629</v>
      </c>
      <c r="V29" s="66">
        <v>120</v>
      </c>
      <c r="W29" s="30">
        <v>119.17100000000001</v>
      </c>
      <c r="X29" s="87">
        <f t="shared" si="14"/>
        <v>104.63213800000001</v>
      </c>
      <c r="Y29" s="87">
        <f t="shared" si="15"/>
        <v>104.63218456130141</v>
      </c>
      <c r="Z29" s="87">
        <f t="shared" si="16"/>
        <v>34.190290519625606</v>
      </c>
      <c r="AA29" s="67">
        <f t="shared" si="17"/>
        <v>2500.472425413951</v>
      </c>
      <c r="AB29" s="66">
        <v>180</v>
      </c>
      <c r="AC29" s="30">
        <v>122.315</v>
      </c>
      <c r="AD29" s="87">
        <f t="shared" si="18"/>
        <v>107.39256999999999</v>
      </c>
      <c r="AE29" s="87">
        <f t="shared" si="19"/>
        <v>107.39261778969363</v>
      </c>
      <c r="AF29" s="87">
        <f t="shared" si="20"/>
        <v>35.092307565666189</v>
      </c>
      <c r="AG29" s="67">
        <f t="shared" si="21"/>
        <v>2566.4405326338401</v>
      </c>
      <c r="AH29" s="3">
        <v>240</v>
      </c>
      <c r="AI29" s="30">
        <v>140.89099999999999</v>
      </c>
      <c r="AJ29" s="87">
        <f t="shared" si="22"/>
        <v>123.702298</v>
      </c>
      <c r="AK29" s="87">
        <f t="shared" si="23"/>
        <v>123.70235304752261</v>
      </c>
      <c r="AL29" s="87">
        <f t="shared" si="24"/>
        <v>40.421782326241875</v>
      </c>
      <c r="AM29" s="67">
        <f t="shared" si="25"/>
        <v>2956.2062959025006</v>
      </c>
      <c r="AN29" s="88">
        <f t="shared" si="26"/>
        <v>1301.2125220233629</v>
      </c>
      <c r="AO29" s="88">
        <f t="shared" si="27"/>
        <v>2500.472425413951</v>
      </c>
      <c r="AP29" s="88">
        <f t="shared" si="28"/>
        <v>2566.4405326338401</v>
      </c>
      <c r="AQ29" s="88">
        <f t="shared" si="29"/>
        <v>2956.2062959025006</v>
      </c>
      <c r="AR29" s="71">
        <f t="shared" si="30"/>
        <v>0.82417715639340894</v>
      </c>
      <c r="AS29" s="72">
        <f t="shared" si="31"/>
        <v>8.3849157147621707</v>
      </c>
      <c r="AT29" s="89">
        <f t="shared" si="32"/>
        <v>0.5030949428857302</v>
      </c>
    </row>
    <row r="30" spans="1:46" ht="12.75">
      <c r="A30" s="3">
        <f>'Exptl Setup'!A50</f>
        <v>43</v>
      </c>
      <c r="B30" s="3" t="str">
        <f>'Exptl Setup'!C50</f>
        <v>a</v>
      </c>
      <c r="C30" s="3">
        <f>'Exptl Setup'!D50</f>
        <v>16</v>
      </c>
      <c r="D30" s="3" t="str">
        <f>'Exptl Setup'!E50</f>
        <v>-</v>
      </c>
      <c r="E30" s="75">
        <f>'Exptl Setup'!K50</f>
        <v>19.996234923705366</v>
      </c>
      <c r="F30" s="63">
        <f>'Exptl Setup'!F50</f>
        <v>32.003</v>
      </c>
      <c r="G30" s="64">
        <f>'Exptl Setup'!$C$5</f>
        <v>1.2793390913194711</v>
      </c>
      <c r="H30" s="7">
        <f t="shared" si="5"/>
        <v>25.015260001938255</v>
      </c>
      <c r="I30" s="8">
        <f t="shared" si="6"/>
        <v>9.4397207554483984</v>
      </c>
      <c r="J30" s="8">
        <f t="shared" si="7"/>
        <v>6.9877399980617447</v>
      </c>
      <c r="K30" s="8">
        <f>'Exptl Setup'!H50+'Exptl Setup'!I50+'Exptl Setup'!J50+5</f>
        <v>23.003024686832859</v>
      </c>
      <c r="L30" s="8">
        <f t="shared" si="8"/>
        <v>29.990764684894604</v>
      </c>
      <c r="M30" s="44">
        <v>300</v>
      </c>
      <c r="N30" s="86">
        <f t="shared" si="9"/>
        <v>260.56951455965702</v>
      </c>
      <c r="O30" s="118">
        <v>1</v>
      </c>
      <c r="P30" s="66">
        <v>60</v>
      </c>
      <c r="Q30" s="30">
        <v>65.73</v>
      </c>
      <c r="R30" s="87">
        <f t="shared" si="10"/>
        <v>57.710940000000001</v>
      </c>
      <c r="S30" s="87">
        <f t="shared" si="11"/>
        <v>57.7109656813683</v>
      </c>
      <c r="T30" s="87">
        <f t="shared" si="12"/>
        <v>18.858030183494201</v>
      </c>
      <c r="U30" s="67">
        <f t="shared" si="13"/>
        <v>1379.2061190081063</v>
      </c>
      <c r="V30" s="66">
        <v>120</v>
      </c>
      <c r="W30" s="30">
        <v>65.158000000000001</v>
      </c>
      <c r="X30" s="87">
        <f t="shared" si="14"/>
        <v>57.208724000000004</v>
      </c>
      <c r="Y30" s="87">
        <f t="shared" si="15"/>
        <v>57.208749457882185</v>
      </c>
      <c r="Z30" s="87">
        <f t="shared" si="16"/>
        <v>18.693922572586565</v>
      </c>
      <c r="AA30" s="67">
        <f t="shared" si="17"/>
        <v>1367.2038993204042</v>
      </c>
      <c r="AB30" s="66">
        <v>180</v>
      </c>
      <c r="AC30" s="30">
        <v>62.301000000000002</v>
      </c>
      <c r="AD30" s="87">
        <f t="shared" si="18"/>
        <v>54.700278000000004</v>
      </c>
      <c r="AE30" s="87">
        <f t="shared" si="19"/>
        <v>54.700302341623711</v>
      </c>
      <c r="AF30" s="87">
        <f t="shared" si="20"/>
        <v>17.874245222301418</v>
      </c>
      <c r="AG30" s="67">
        <f t="shared" si="21"/>
        <v>1307.2557495865512</v>
      </c>
      <c r="AH30" s="3">
        <v>240</v>
      </c>
      <c r="AI30" s="30">
        <v>65.73</v>
      </c>
      <c r="AJ30" s="87">
        <f t="shared" si="22"/>
        <v>57.710940000000001</v>
      </c>
      <c r="AK30" s="87">
        <f t="shared" si="23"/>
        <v>57.7109656813683</v>
      </c>
      <c r="AL30" s="87">
        <f t="shared" si="24"/>
        <v>18.858030183494201</v>
      </c>
      <c r="AM30" s="67">
        <f t="shared" si="25"/>
        <v>1379.2061190081063</v>
      </c>
      <c r="AN30" s="88">
        <f t="shared" si="26"/>
        <v>1379.2061190081063</v>
      </c>
      <c r="AO30" s="88">
        <f t="shared" si="27"/>
        <v>1367.2038993204042</v>
      </c>
      <c r="AP30" s="88">
        <f t="shared" si="28"/>
        <v>1307.2557495865512</v>
      </c>
      <c r="AQ30" s="88">
        <f t="shared" si="29"/>
        <v>1379.2061190081063</v>
      </c>
      <c r="AR30" s="71">
        <f t="shared" si="30"/>
        <v>5.0490053490099544E-2</v>
      </c>
      <c r="AS30" s="72">
        <f t="shared" si="31"/>
        <v>-9.9913582889754854E-2</v>
      </c>
      <c r="AT30" s="89">
        <f t="shared" si="32"/>
        <v>-5.994814973385291E-3</v>
      </c>
    </row>
    <row r="31" spans="1:46" ht="12.75">
      <c r="A31" s="3">
        <f>'Exptl Setup'!A51</f>
        <v>44</v>
      </c>
      <c r="B31" s="3" t="str">
        <f>'Exptl Setup'!C51</f>
        <v>b</v>
      </c>
      <c r="C31" s="3">
        <f>'Exptl Setup'!D51</f>
        <v>16</v>
      </c>
      <c r="D31" s="3" t="str">
        <f>'Exptl Setup'!E51</f>
        <v>-</v>
      </c>
      <c r="E31" s="75">
        <f>'Exptl Setup'!K51</f>
        <v>19.993735940992373</v>
      </c>
      <c r="F31" s="63">
        <f>'Exptl Setup'!F51</f>
        <v>32.006999999999998</v>
      </c>
      <c r="G31" s="64">
        <f>'Exptl Setup'!$C$5</f>
        <v>1.2793390913194711</v>
      </c>
      <c r="H31" s="7">
        <f t="shared" si="5"/>
        <v>25.018386616318399</v>
      </c>
      <c r="I31" s="8">
        <f t="shared" si="6"/>
        <v>9.4409006099314716</v>
      </c>
      <c r="J31" s="8">
        <f t="shared" si="7"/>
        <v>6.9886133836815993</v>
      </c>
      <c r="K31" s="8">
        <f>'Exptl Setup'!H51+'Exptl Setup'!I51+'Exptl Setup'!J51+5</f>
        <v>23.003024686832859</v>
      </c>
      <c r="L31" s="8">
        <f t="shared" si="8"/>
        <v>29.991638070514458</v>
      </c>
      <c r="M31" s="44">
        <v>300</v>
      </c>
      <c r="N31" s="86">
        <f t="shared" si="9"/>
        <v>260.56746131955407</v>
      </c>
      <c r="O31" s="118">
        <v>1</v>
      </c>
      <c r="P31" s="66">
        <v>60</v>
      </c>
      <c r="Q31" s="30">
        <v>65.158000000000001</v>
      </c>
      <c r="R31" s="87">
        <f t="shared" si="10"/>
        <v>57.208724000000004</v>
      </c>
      <c r="S31" s="87">
        <f t="shared" si="11"/>
        <v>57.208749457882185</v>
      </c>
      <c r="T31" s="87">
        <f t="shared" si="12"/>
        <v>18.693838752867048</v>
      </c>
      <c r="U31" s="67">
        <f t="shared" si="13"/>
        <v>1367.0269067131858</v>
      </c>
      <c r="V31" s="66">
        <v>120</v>
      </c>
      <c r="W31" s="30">
        <v>65.444000000000003</v>
      </c>
      <c r="X31" s="87">
        <f t="shared" si="14"/>
        <v>57.459832000000006</v>
      </c>
      <c r="Y31" s="87">
        <f t="shared" si="15"/>
        <v>57.459857569625242</v>
      </c>
      <c r="Z31" s="87">
        <f t="shared" si="16"/>
        <v>18.775892190408406</v>
      </c>
      <c r="AA31" s="67">
        <f t="shared" si="17"/>
        <v>1373.0272396779783</v>
      </c>
      <c r="AB31" s="66">
        <v>180</v>
      </c>
      <c r="AC31" s="30">
        <v>67.73</v>
      </c>
      <c r="AD31" s="87">
        <f t="shared" si="18"/>
        <v>59.466940000000001</v>
      </c>
      <c r="AE31" s="87">
        <f t="shared" si="19"/>
        <v>59.466966462788299</v>
      </c>
      <c r="AF31" s="87">
        <f t="shared" si="20"/>
        <v>19.431745890476765</v>
      </c>
      <c r="AG31" s="67">
        <f t="shared" si="21"/>
        <v>1420.9879430259382</v>
      </c>
      <c r="AH31" s="3">
        <v>240</v>
      </c>
      <c r="AI31" s="30">
        <v>68.016000000000005</v>
      </c>
      <c r="AJ31" s="87">
        <f t="shared" si="22"/>
        <v>59.718048000000003</v>
      </c>
      <c r="AK31" s="87">
        <f t="shared" si="23"/>
        <v>59.718074574531357</v>
      </c>
      <c r="AL31" s="87">
        <f t="shared" si="24"/>
        <v>19.513799328018131</v>
      </c>
      <c r="AM31" s="67">
        <f t="shared" si="25"/>
        <v>1426.9882759907312</v>
      </c>
      <c r="AN31" s="88">
        <f t="shared" si="26"/>
        <v>1367.0269067131858</v>
      </c>
      <c r="AO31" s="88">
        <f t="shared" si="27"/>
        <v>1373.0272396779783</v>
      </c>
      <c r="AP31" s="88">
        <f t="shared" si="28"/>
        <v>1420.9879430259382</v>
      </c>
      <c r="AQ31" s="88">
        <f t="shared" si="29"/>
        <v>1426.9882759907312</v>
      </c>
      <c r="AR31" s="71">
        <f t="shared" si="30"/>
        <v>0.88054317020507578</v>
      </c>
      <c r="AS31" s="72">
        <f t="shared" si="31"/>
        <v>0.37974135196766007</v>
      </c>
      <c r="AT31" s="89">
        <f t="shared" si="32"/>
        <v>2.2784481118059603E-2</v>
      </c>
    </row>
    <row r="32" spans="1:46" ht="13.5" thickBot="1">
      <c r="A32" s="135">
        <f>'Exptl Setup'!A52</f>
        <v>45</v>
      </c>
      <c r="B32" s="135" t="str">
        <f>'Exptl Setup'!C52</f>
        <v>c</v>
      </c>
      <c r="C32" s="135">
        <f>'Exptl Setup'!D52</f>
        <v>16</v>
      </c>
      <c r="D32" s="135" t="str">
        <f>'Exptl Setup'!E52</f>
        <v>-</v>
      </c>
      <c r="E32" s="151">
        <f>'Exptl Setup'!K52</f>
        <v>19.998109570729465</v>
      </c>
      <c r="F32" s="137">
        <f>'Exptl Setup'!F52</f>
        <v>32</v>
      </c>
      <c r="G32" s="138">
        <f>'Exptl Setup'!$C$5</f>
        <v>1.2793390913194711</v>
      </c>
      <c r="H32" s="139">
        <f t="shared" si="5"/>
        <v>25.01291504115315</v>
      </c>
      <c r="I32" s="140">
        <f t="shared" si="6"/>
        <v>9.4388358645860944</v>
      </c>
      <c r="J32" s="140">
        <f t="shared" si="7"/>
        <v>6.9870849588468502</v>
      </c>
      <c r="K32" s="140">
        <f>'Exptl Setup'!H52+'Exptl Setup'!I52+'Exptl Setup'!J52+5</f>
        <v>23.003024686832859</v>
      </c>
      <c r="L32" s="140">
        <f t="shared" si="8"/>
        <v>29.990109645679709</v>
      </c>
      <c r="M32" s="141">
        <v>300</v>
      </c>
      <c r="N32" s="140">
        <f t="shared" si="9"/>
        <v>260.57105448973419</v>
      </c>
      <c r="O32" s="152">
        <v>1</v>
      </c>
      <c r="P32" s="143">
        <v>60</v>
      </c>
      <c r="Q32" s="135">
        <v>77.447000000000003</v>
      </c>
      <c r="R32" s="153">
        <f t="shared" si="10"/>
        <v>67.998466000000008</v>
      </c>
      <c r="S32" s="153">
        <f t="shared" si="11"/>
        <v>67.998496259317378</v>
      </c>
      <c r="T32" s="153">
        <f t="shared" si="12"/>
        <v>22.219728815624716</v>
      </c>
      <c r="U32" s="144">
        <f t="shared" si="13"/>
        <v>1625.2205914761059</v>
      </c>
      <c r="V32" s="143">
        <v>120</v>
      </c>
      <c r="W32" s="135">
        <v>64.587000000000003</v>
      </c>
      <c r="X32" s="153">
        <f t="shared" si="14"/>
        <v>56.707386</v>
      </c>
      <c r="Y32" s="153">
        <f t="shared" si="15"/>
        <v>56.707411234786768</v>
      </c>
      <c r="Z32" s="153">
        <f t="shared" si="16"/>
        <v>18.530164176982368</v>
      </c>
      <c r="AA32" s="144">
        <f t="shared" si="17"/>
        <v>1355.3542724917334</v>
      </c>
      <c r="AB32" s="143">
        <v>180</v>
      </c>
      <c r="AC32" s="135">
        <v>63.728999999999999</v>
      </c>
      <c r="AD32" s="153">
        <f t="shared" si="18"/>
        <v>55.954062</v>
      </c>
      <c r="AE32" s="153">
        <f t="shared" si="19"/>
        <v>55.954086899557588</v>
      </c>
      <c r="AF32" s="153">
        <f t="shared" si="20"/>
        <v>18.284001932817894</v>
      </c>
      <c r="AG32" s="144">
        <f t="shared" si="21"/>
        <v>1337.3491945999299</v>
      </c>
      <c r="AH32" s="135">
        <v>240</v>
      </c>
      <c r="AI32" s="135">
        <v>65.158000000000001</v>
      </c>
      <c r="AJ32" s="153">
        <f t="shared" si="22"/>
        <v>57.208724000000004</v>
      </c>
      <c r="AK32" s="153">
        <f t="shared" si="23"/>
        <v>57.208749457882185</v>
      </c>
      <c r="AL32" s="153">
        <f t="shared" si="24"/>
        <v>18.69398543737621</v>
      </c>
      <c r="AM32" s="144">
        <f t="shared" si="25"/>
        <v>1367.3366728136677</v>
      </c>
      <c r="AN32" s="154">
        <f t="shared" si="26"/>
        <v>1625.2205914761059</v>
      </c>
      <c r="AO32" s="154">
        <f t="shared" si="27"/>
        <v>1355.3542724917334</v>
      </c>
      <c r="AP32" s="154">
        <f t="shared" si="28"/>
        <v>1337.3491945999299</v>
      </c>
      <c r="AQ32" s="154">
        <f t="shared" si="29"/>
        <v>1367.3366728136677</v>
      </c>
      <c r="AR32" s="148">
        <f t="shared" si="30"/>
        <v>0.56065092490245161</v>
      </c>
      <c r="AS32" s="149">
        <f t="shared" si="31"/>
        <v>-1.3194280564651968</v>
      </c>
      <c r="AT32" s="155">
        <f t="shared" si="32"/>
        <v>-7.9165683387911814E-2</v>
      </c>
    </row>
    <row r="33" spans="1:46" ht="12.75">
      <c r="A33" s="3">
        <f>'Exptl Setup'!A56</f>
        <v>49</v>
      </c>
      <c r="B33" s="3" t="str">
        <f>'Exptl Setup'!C56</f>
        <v>a</v>
      </c>
      <c r="C33" s="3">
        <f>'Exptl Setup'!D56</f>
        <v>24</v>
      </c>
      <c r="D33" s="3" t="str">
        <f>'Exptl Setup'!E56</f>
        <v>+</v>
      </c>
      <c r="E33" s="75">
        <f>'Exptl Setup'!K56</f>
        <v>0</v>
      </c>
      <c r="F33" s="63">
        <f>'Exptl Setup'!F56</f>
        <v>32.003999999999998</v>
      </c>
      <c r="G33" s="64">
        <f>'Exptl Setup'!$C$5</f>
        <v>1.2793390913194711</v>
      </c>
      <c r="H33" s="7">
        <f t="shared" si="5"/>
        <v>25.016041655533289</v>
      </c>
      <c r="I33" s="8">
        <f t="shared" si="6"/>
        <v>9.4400157190691658</v>
      </c>
      <c r="J33" s="8">
        <f t="shared" si="7"/>
        <v>6.9879583444667084</v>
      </c>
      <c r="K33" s="8">
        <f>'Exptl Setup'!H56+'Exptl Setup'!I56+'Exptl Setup'!J56+5</f>
        <v>23.003024686832859</v>
      </c>
      <c r="L33" s="8">
        <f t="shared" si="8"/>
        <v>29.990983031299567</v>
      </c>
      <c r="M33" s="44">
        <v>300</v>
      </c>
      <c r="N33" s="86">
        <f t="shared" si="9"/>
        <v>260.56900124963124</v>
      </c>
      <c r="O33" s="118">
        <v>1</v>
      </c>
      <c r="P33" s="66">
        <v>60</v>
      </c>
      <c r="Q33" s="30">
        <v>473.85399999999998</v>
      </c>
      <c r="R33" s="87">
        <f t="shared" ref="R33:R96" si="33">Q33*$E$2</f>
        <v>416.043812</v>
      </c>
      <c r="S33" s="87">
        <f t="shared" ref="S33:S96" si="34">(R33/$O33^2)*($O33^2+$O33*$J$3+$J$3*$J$4)</f>
        <v>416.0439971394963</v>
      </c>
      <c r="T33" s="87">
        <f t="shared" ref="T33:T96" si="35">(Q33*$N33*10^-3)+(S33*$L33*10^-3)</f>
        <v>135.94923197662743</v>
      </c>
      <c r="U33" s="67">
        <f t="shared" ref="U33:U96" si="36">((T33*$E$3*$E$4)/($E$5*$E$6*$H33))*1000</f>
        <v>9942.51001226894</v>
      </c>
      <c r="V33" s="66">
        <v>120</v>
      </c>
      <c r="W33" s="30">
        <v>563.43100000000004</v>
      </c>
      <c r="X33" s="87">
        <f t="shared" ref="X33:X96" si="37">W33*$E$2</f>
        <v>494.69241800000003</v>
      </c>
      <c r="Y33" s="87">
        <f t="shared" ref="Y33:Y96" si="38">(X33/$O33^2)*($O33^2+$O33*$J$3+$J$3*$J$4)</f>
        <v>494.69263813812603</v>
      </c>
      <c r="Z33" s="87">
        <f t="shared" ref="Z33:Z96" si="39">(W33*$N33*10^-3)+(Y33*$L33*10^-3)</f>
        <v>161.64897145919034</v>
      </c>
      <c r="AA33" s="67">
        <f t="shared" ref="AA33:AA96" si="40">((Z33*$E$3*$E$4)/($E$5*$E$6*$H33))*1000</f>
        <v>11822.034548031043</v>
      </c>
      <c r="AB33" s="66">
        <v>180</v>
      </c>
      <c r="AC33" s="30">
        <v>722.26</v>
      </c>
      <c r="AD33" s="87">
        <f t="shared" ref="AD33:AD96" si="41">AC33*$E$2</f>
        <v>634.14427999999998</v>
      </c>
      <c r="AE33" s="87">
        <f t="shared" ref="AE33:AE96" si="42">(AD33/$O33^2)*($O33^2+$O33*$J$3+$J$3*$J$4)</f>
        <v>634.14456219420458</v>
      </c>
      <c r="AF33" s="87">
        <f t="shared" ref="AF33:AF96" si="43">(AC33*$N33*10^-3)+(AE33*$L33*10^-3)</f>
        <v>207.21718564671593</v>
      </c>
      <c r="AG33" s="67">
        <f t="shared" ref="AG33:AG96" si="44">((AF33*$E$3*$E$4)/($E$5*$E$6*$H33))*1000</f>
        <v>15154.619949312164</v>
      </c>
      <c r="AH33" s="3">
        <v>240</v>
      </c>
      <c r="AI33" s="30">
        <v>824.63400000000001</v>
      </c>
      <c r="AJ33" s="87">
        <f t="shared" ref="AJ33:AJ96" si="45">AI33*$E$2</f>
        <v>724.02865199999997</v>
      </c>
      <c r="AK33" s="87">
        <f t="shared" ref="AK33:AK96" si="46">(AJ33/$O33^2)*($O33^2+$O33*$J$3+$J$3*$J$4)</f>
        <v>724.02897419275007</v>
      </c>
      <c r="AL33" s="87">
        <f t="shared" ref="AL33:AL96" si="47">(AI33*$N33*10^-3)+(AK33*$L33*10^-3)</f>
        <v>236.58839845567243</v>
      </c>
      <c r="AM33" s="67">
        <f t="shared" ref="AM33:AM96" si="48">((AL33*$E$3*$E$4)/($E$5*$E$6*$H33))*1000</f>
        <v>17302.653985103821</v>
      </c>
      <c r="AN33" s="88">
        <f t="shared" ref="AN33:AN96" si="49">U33</f>
        <v>9942.51001226894</v>
      </c>
      <c r="AO33" s="88">
        <f t="shared" ref="AO33:AO96" si="50">AA33</f>
        <v>11822.034548031043</v>
      </c>
      <c r="AP33" s="88">
        <f t="shared" ref="AP33:AP96" si="51">AG33</f>
        <v>15154.619949312164</v>
      </c>
      <c r="AQ33" s="88">
        <f t="shared" ref="AQ33:AQ96" si="52">AM33</f>
        <v>17302.653985103821</v>
      </c>
      <c r="AR33" s="71">
        <f t="shared" ref="AR33:AR96" si="53">RSQ($AN$8:$AQ$8,AN33:AQ33)</f>
        <v>0.98879643418188301</v>
      </c>
      <c r="AS33" s="72">
        <f t="shared" ref="AS33:AS96" si="54">SLOPE(AN33:AQ33,AN$8:AQ$8)</f>
        <v>42.35502886630961</v>
      </c>
      <c r="AT33" s="89">
        <f t="shared" ref="AT33:AT96" si="55">AS33*60/1000</f>
        <v>2.5413017319785767</v>
      </c>
    </row>
    <row r="34" spans="1:46" ht="12.75">
      <c r="A34" s="3">
        <f>'Exptl Setup'!A57</f>
        <v>50</v>
      </c>
      <c r="B34" s="3" t="str">
        <f>'Exptl Setup'!C57</f>
        <v>b</v>
      </c>
      <c r="C34" s="3">
        <f>'Exptl Setup'!D57</f>
        <v>24</v>
      </c>
      <c r="D34" s="3" t="str">
        <f>'Exptl Setup'!E57</f>
        <v>+</v>
      </c>
      <c r="E34" s="75">
        <f>'Exptl Setup'!K57</f>
        <v>0</v>
      </c>
      <c r="F34" s="63">
        <f>'Exptl Setup'!F57</f>
        <v>32.003</v>
      </c>
      <c r="G34" s="64">
        <f>'Exptl Setup'!$C$5</f>
        <v>1.2793390913194711</v>
      </c>
      <c r="H34" s="7">
        <f t="shared" si="5"/>
        <v>25.015260001938255</v>
      </c>
      <c r="I34" s="8">
        <f t="shared" si="6"/>
        <v>9.4397207554483984</v>
      </c>
      <c r="J34" s="8">
        <f t="shared" si="7"/>
        <v>6.9877399980617447</v>
      </c>
      <c r="K34" s="8">
        <f>'Exptl Setup'!H57+'Exptl Setup'!I57+'Exptl Setup'!J57+5</f>
        <v>23.003024686832859</v>
      </c>
      <c r="L34" s="8">
        <f t="shared" si="8"/>
        <v>29.990764684894604</v>
      </c>
      <c r="M34" s="44">
        <v>300</v>
      </c>
      <c r="N34" s="86">
        <f t="shared" si="9"/>
        <v>260.56951455965702</v>
      </c>
      <c r="O34" s="118">
        <v>1</v>
      </c>
      <c r="P34" s="66">
        <v>60</v>
      </c>
      <c r="Q34" s="30">
        <v>432.45299999999997</v>
      </c>
      <c r="R34" s="87">
        <f t="shared" si="33"/>
        <v>379.69373400000001</v>
      </c>
      <c r="S34" s="87">
        <f t="shared" si="34"/>
        <v>379.69390296371159</v>
      </c>
      <c r="T34" s="87">
        <f t="shared" si="35"/>
        <v>124.07137877594123</v>
      </c>
      <c r="U34" s="67">
        <f t="shared" si="36"/>
        <v>9074.118724835118</v>
      </c>
      <c r="V34" s="66">
        <v>120</v>
      </c>
      <c r="W34" s="30">
        <v>528.80499999999995</v>
      </c>
      <c r="X34" s="87">
        <f t="shared" si="37"/>
        <v>464.29078999999996</v>
      </c>
      <c r="Y34" s="87">
        <f t="shared" si="38"/>
        <v>464.29099660940147</v>
      </c>
      <c r="Z34" s="87">
        <f t="shared" si="39"/>
        <v>151.71490417134717</v>
      </c>
      <c r="AA34" s="67">
        <f t="shared" si="40"/>
        <v>11095.863255166307</v>
      </c>
      <c r="AB34" s="66">
        <v>180</v>
      </c>
      <c r="AC34" s="30">
        <v>633.43600000000004</v>
      </c>
      <c r="AD34" s="87">
        <f t="shared" si="41"/>
        <v>556.15680800000007</v>
      </c>
      <c r="AE34" s="87">
        <f t="shared" si="42"/>
        <v>556.15705548977962</v>
      </c>
      <c r="AF34" s="87">
        <f t="shared" si="43"/>
        <v>181.73368640364876</v>
      </c>
      <c r="AG34" s="67">
        <f t="shared" si="44"/>
        <v>13291.325227445896</v>
      </c>
      <c r="AH34" s="3">
        <v>240</v>
      </c>
      <c r="AI34" s="30">
        <v>740.32600000000002</v>
      </c>
      <c r="AJ34" s="87">
        <f t="shared" si="45"/>
        <v>650.00622799999996</v>
      </c>
      <c r="AK34" s="87">
        <f t="shared" si="46"/>
        <v>650.00651725277135</v>
      </c>
      <c r="AL34" s="87">
        <f t="shared" si="47"/>
        <v>212.40057893846839</v>
      </c>
      <c r="AM34" s="67">
        <f t="shared" si="48"/>
        <v>15534.187574331281</v>
      </c>
      <c r="AN34" s="88">
        <f t="shared" si="49"/>
        <v>9074.118724835118</v>
      </c>
      <c r="AO34" s="88">
        <f t="shared" si="50"/>
        <v>11095.863255166307</v>
      </c>
      <c r="AP34" s="88">
        <f t="shared" si="51"/>
        <v>13291.325227445896</v>
      </c>
      <c r="AQ34" s="88">
        <f t="shared" si="52"/>
        <v>15534.187574331281</v>
      </c>
      <c r="AR34" s="71">
        <f t="shared" si="53"/>
        <v>0.99944087960795824</v>
      </c>
      <c r="AS34" s="72">
        <f t="shared" si="54"/>
        <v>35.959447534613467</v>
      </c>
      <c r="AT34" s="89">
        <f t="shared" si="55"/>
        <v>2.1575668520768083</v>
      </c>
    </row>
    <row r="35" spans="1:46" ht="12.75">
      <c r="A35" s="3">
        <f>'Exptl Setup'!A58</f>
        <v>51</v>
      </c>
      <c r="B35" s="3" t="str">
        <f>'Exptl Setup'!C58</f>
        <v>c</v>
      </c>
      <c r="C35" s="3">
        <f>'Exptl Setup'!D58</f>
        <v>24</v>
      </c>
      <c r="D35" s="3" t="str">
        <f>'Exptl Setup'!E58</f>
        <v>+</v>
      </c>
      <c r="E35" s="75">
        <f>'Exptl Setup'!K58</f>
        <v>0</v>
      </c>
      <c r="F35" s="63">
        <f>'Exptl Setup'!F58</f>
        <v>31.998999999999999</v>
      </c>
      <c r="G35" s="64">
        <f>'Exptl Setup'!$C$5</f>
        <v>1.2793390913194711</v>
      </c>
      <c r="H35" s="7">
        <f t="shared" si="5"/>
        <v>25.012133387558112</v>
      </c>
      <c r="I35" s="8">
        <f t="shared" si="6"/>
        <v>9.4385409009653252</v>
      </c>
      <c r="J35" s="8">
        <f t="shared" si="7"/>
        <v>6.9868666124418866</v>
      </c>
      <c r="K35" s="8">
        <f>'Exptl Setup'!H58+'Exptl Setup'!I58+'Exptl Setup'!J58+5</f>
        <v>23.003024686832859</v>
      </c>
      <c r="L35" s="8">
        <f t="shared" si="8"/>
        <v>29.989891299274746</v>
      </c>
      <c r="M35" s="44">
        <v>300</v>
      </c>
      <c r="N35" s="86">
        <f t="shared" si="9"/>
        <v>260.57156779975992</v>
      </c>
      <c r="O35" s="118">
        <v>1</v>
      </c>
      <c r="P35" s="66">
        <v>60</v>
      </c>
      <c r="Q35" s="30">
        <v>447.13200000000001</v>
      </c>
      <c r="R35" s="87">
        <f t="shared" si="33"/>
        <v>392.58189600000003</v>
      </c>
      <c r="S35" s="87">
        <f t="shared" si="34"/>
        <v>392.58207069894371</v>
      </c>
      <c r="T35" s="87">
        <f t="shared" si="35"/>
        <v>128.28337987974777</v>
      </c>
      <c r="U35" s="67">
        <f t="shared" si="36"/>
        <v>9383.3416120010534</v>
      </c>
      <c r="V35" s="66">
        <v>120</v>
      </c>
      <c r="W35" s="30">
        <v>580.74400000000003</v>
      </c>
      <c r="X35" s="87">
        <f t="shared" si="37"/>
        <v>509.89323200000001</v>
      </c>
      <c r="Y35" s="87">
        <f t="shared" si="38"/>
        <v>509.89345890248825</v>
      </c>
      <c r="Z35" s="87">
        <f t="shared" si="39"/>
        <v>166.61702397700063</v>
      </c>
      <c r="AA35" s="67">
        <f t="shared" si="40"/>
        <v>12187.272083232559</v>
      </c>
      <c r="AB35" s="66">
        <v>180</v>
      </c>
      <c r="AC35" s="30">
        <v>779.846</v>
      </c>
      <c r="AD35" s="87">
        <f t="shared" si="41"/>
        <v>684.70478800000001</v>
      </c>
      <c r="AE35" s="87">
        <f t="shared" si="42"/>
        <v>684.7050926936306</v>
      </c>
      <c r="AF35" s="87">
        <f t="shared" si="43"/>
        <v>223.7399261643134</v>
      </c>
      <c r="AG35" s="67">
        <f t="shared" si="44"/>
        <v>16365.550716013558</v>
      </c>
      <c r="AH35" s="3">
        <v>240</v>
      </c>
      <c r="AI35" s="30">
        <v>828.02099999999996</v>
      </c>
      <c r="AJ35" s="87">
        <f t="shared" si="45"/>
        <v>727.00243799999998</v>
      </c>
      <c r="AK35" s="87">
        <f t="shared" si="46"/>
        <v>727.00276151608489</v>
      </c>
      <c r="AL35" s="87">
        <f t="shared" si="47"/>
        <v>237.56146393326495</v>
      </c>
      <c r="AM35" s="67">
        <f t="shared" si="48"/>
        <v>17376.5328916533</v>
      </c>
      <c r="AN35" s="88">
        <f t="shared" si="49"/>
        <v>9383.3416120010534</v>
      </c>
      <c r="AO35" s="88">
        <f t="shared" si="50"/>
        <v>12187.272083232559</v>
      </c>
      <c r="AP35" s="88">
        <f t="shared" si="51"/>
        <v>16365.550716013558</v>
      </c>
      <c r="AQ35" s="88">
        <f t="shared" si="52"/>
        <v>17376.5328916533</v>
      </c>
      <c r="AR35" s="71">
        <f t="shared" si="53"/>
        <v>0.95576009656825889</v>
      </c>
      <c r="AS35" s="72">
        <f t="shared" si="54"/>
        <v>46.929754119562894</v>
      </c>
      <c r="AT35" s="89">
        <f t="shared" si="55"/>
        <v>2.8157852471737739</v>
      </c>
    </row>
    <row r="36" spans="1:46" ht="12.75">
      <c r="A36" s="3">
        <f>'Exptl Setup'!A62</f>
        <v>55</v>
      </c>
      <c r="B36" s="3" t="str">
        <f>'Exptl Setup'!C62</f>
        <v>a</v>
      </c>
      <c r="C36" s="3">
        <f>'Exptl Setup'!D62</f>
        <v>24</v>
      </c>
      <c r="D36" s="3" t="str">
        <f>'Exptl Setup'!E62</f>
        <v>+</v>
      </c>
      <c r="E36" s="75">
        <f>'Exptl Setup'!K62</f>
        <v>5.9998078592100397</v>
      </c>
      <c r="F36" s="63">
        <f>'Exptl Setup'!F62</f>
        <v>31.998000000000001</v>
      </c>
      <c r="G36" s="64">
        <f>'Exptl Setup'!$C$5</f>
        <v>1.2793390913194711</v>
      </c>
      <c r="H36" s="7">
        <f t="shared" si="5"/>
        <v>25.011351733963078</v>
      </c>
      <c r="I36" s="8">
        <f t="shared" si="6"/>
        <v>9.4382459373445577</v>
      </c>
      <c r="J36" s="8">
        <f t="shared" si="7"/>
        <v>6.9866482660369229</v>
      </c>
      <c r="K36" s="8">
        <f>'Exptl Setup'!H62+'Exptl Setup'!I62+'Exptl Setup'!J62+5</f>
        <v>23.003024686832859</v>
      </c>
      <c r="L36" s="8">
        <f t="shared" si="8"/>
        <v>29.989672952869782</v>
      </c>
      <c r="M36" s="44">
        <v>300</v>
      </c>
      <c r="N36" s="86">
        <f t="shared" si="9"/>
        <v>260.57208110978564</v>
      </c>
      <c r="O36" s="118">
        <v>1</v>
      </c>
      <c r="P36" s="66">
        <v>60</v>
      </c>
      <c r="Q36" s="30">
        <v>2328.998</v>
      </c>
      <c r="R36" s="87">
        <f t="shared" si="33"/>
        <v>2044.860244</v>
      </c>
      <c r="S36" s="87">
        <f t="shared" si="34"/>
        <v>2044.8611539628084</v>
      </c>
      <c r="T36" s="87">
        <f t="shared" si="35"/>
        <v>668.19657300190102</v>
      </c>
      <c r="U36" s="67">
        <f t="shared" si="36"/>
        <v>48877.045970153318</v>
      </c>
      <c r="V36" s="66">
        <v>120</v>
      </c>
      <c r="W36" s="30">
        <v>2739.998</v>
      </c>
      <c r="X36" s="87">
        <f t="shared" si="37"/>
        <v>2405.7182440000001</v>
      </c>
      <c r="Y36" s="87">
        <f t="shared" si="38"/>
        <v>2405.7193145446186</v>
      </c>
      <c r="Z36" s="87">
        <f t="shared" si="39"/>
        <v>786.11371655624566</v>
      </c>
      <c r="AA36" s="67">
        <f t="shared" si="40"/>
        <v>57502.414430638484</v>
      </c>
      <c r="AB36" s="66">
        <v>180</v>
      </c>
      <c r="AC36" s="30">
        <v>3026.7939999999999</v>
      </c>
      <c r="AD36" s="87">
        <f t="shared" si="41"/>
        <v>2657.5251319999998</v>
      </c>
      <c r="AE36" s="87">
        <f t="shared" si="42"/>
        <v>2657.5263145986833</v>
      </c>
      <c r="AF36" s="87">
        <f t="shared" si="43"/>
        <v>868.39635670907228</v>
      </c>
      <c r="AG36" s="67">
        <f t="shared" si="44"/>
        <v>63521.200739624612</v>
      </c>
      <c r="AH36" s="3">
        <v>240</v>
      </c>
      <c r="AI36" s="30">
        <v>3305.3110000000001</v>
      </c>
      <c r="AJ36" s="87">
        <f t="shared" si="45"/>
        <v>2902.0630580000002</v>
      </c>
      <c r="AK36" s="87">
        <f t="shared" si="46"/>
        <v>2902.0643494180608</v>
      </c>
      <c r="AL36" s="87">
        <f t="shared" si="47"/>
        <v>948.30372671229725</v>
      </c>
      <c r="AM36" s="67">
        <f t="shared" si="48"/>
        <v>69366.241487821564</v>
      </c>
      <c r="AN36" s="88">
        <f t="shared" si="49"/>
        <v>48877.045970153318</v>
      </c>
      <c r="AO36" s="88">
        <f t="shared" si="50"/>
        <v>57502.414430638484</v>
      </c>
      <c r="AP36" s="88">
        <f t="shared" si="51"/>
        <v>63521.200739624612</v>
      </c>
      <c r="AQ36" s="88">
        <f t="shared" si="52"/>
        <v>69366.241487821564</v>
      </c>
      <c r="AR36" s="71">
        <f t="shared" si="53"/>
        <v>0.99030876375896792</v>
      </c>
      <c r="AS36" s="72">
        <f t="shared" si="54"/>
        <v>112.47728810331812</v>
      </c>
      <c r="AT36" s="89">
        <f t="shared" si="55"/>
        <v>6.7486372861990871</v>
      </c>
    </row>
    <row r="37" spans="1:46" ht="12.75">
      <c r="A37" s="3">
        <f>'Exptl Setup'!A63</f>
        <v>56</v>
      </c>
      <c r="B37" s="3" t="str">
        <f>'Exptl Setup'!C63</f>
        <v>b</v>
      </c>
      <c r="C37" s="3">
        <f>'Exptl Setup'!D63</f>
        <v>24</v>
      </c>
      <c r="D37" s="3" t="str">
        <f>'Exptl Setup'!E63</f>
        <v>+</v>
      </c>
      <c r="E37" s="75">
        <f>'Exptl Setup'!K63</f>
        <v>5.9996203593550685</v>
      </c>
      <c r="F37" s="63">
        <f>'Exptl Setup'!F63</f>
        <v>31.998999999999999</v>
      </c>
      <c r="G37" s="64">
        <f>'Exptl Setup'!$C$5</f>
        <v>1.2793390913194711</v>
      </c>
      <c r="H37" s="7">
        <f t="shared" si="5"/>
        <v>25.012133387558112</v>
      </c>
      <c r="I37" s="8">
        <f t="shared" si="6"/>
        <v>9.4385409009653252</v>
      </c>
      <c r="J37" s="8">
        <f t="shared" si="7"/>
        <v>6.9868666124418866</v>
      </c>
      <c r="K37" s="8">
        <f>'Exptl Setup'!H63+'Exptl Setup'!I63+'Exptl Setup'!J63+5</f>
        <v>23.003024686832859</v>
      </c>
      <c r="L37" s="8">
        <f t="shared" si="8"/>
        <v>29.989891299274746</v>
      </c>
      <c r="M37" s="44">
        <v>300</v>
      </c>
      <c r="N37" s="86">
        <f t="shared" si="9"/>
        <v>260.57156779975992</v>
      </c>
      <c r="O37" s="118">
        <v>1</v>
      </c>
      <c r="P37" s="66">
        <v>60</v>
      </c>
      <c r="Q37" s="30">
        <v>2005.694</v>
      </c>
      <c r="R37" s="87">
        <f t="shared" si="33"/>
        <v>1760.9993319999999</v>
      </c>
      <c r="S37" s="87">
        <f t="shared" si="34"/>
        <v>1761.0001156447026</v>
      </c>
      <c r="T37" s="87">
        <f t="shared" si="35"/>
        <v>575.43903215276657</v>
      </c>
      <c r="U37" s="67">
        <f t="shared" si="36"/>
        <v>42090.729295019904</v>
      </c>
      <c r="V37" s="66">
        <v>120</v>
      </c>
      <c r="W37" s="30">
        <v>2341.4189999999999</v>
      </c>
      <c r="X37" s="87">
        <f t="shared" si="37"/>
        <v>2055.7658819999997</v>
      </c>
      <c r="Y37" s="87">
        <f t="shared" si="38"/>
        <v>2055.7667968158171</v>
      </c>
      <c r="Z37" s="87">
        <f t="shared" si="39"/>
        <v>671.75944247931068</v>
      </c>
      <c r="AA37" s="67">
        <f t="shared" si="40"/>
        <v>49136.126096611057</v>
      </c>
      <c r="AB37" s="66">
        <v>180</v>
      </c>
      <c r="AC37" s="30">
        <v>2639.5059999999999</v>
      </c>
      <c r="AD37" s="87">
        <f t="shared" si="41"/>
        <v>2317.4862680000001</v>
      </c>
      <c r="AE37" s="87">
        <f t="shared" si="42"/>
        <v>2317.4872992813894</v>
      </c>
      <c r="AF37" s="87">
        <f t="shared" si="43"/>
        <v>757.28140882977175</v>
      </c>
      <c r="AG37" s="67">
        <f t="shared" si="44"/>
        <v>55391.666185659822</v>
      </c>
      <c r="AH37" s="3">
        <v>240</v>
      </c>
      <c r="AI37" s="30">
        <v>2984.2640000000001</v>
      </c>
      <c r="AJ37" s="87">
        <f t="shared" si="45"/>
        <v>2620.1837920000003</v>
      </c>
      <c r="AK37" s="87">
        <f t="shared" si="46"/>
        <v>2620.1849579817876</v>
      </c>
      <c r="AL37" s="87">
        <f t="shared" si="47"/>
        <v>856.19341128225142</v>
      </c>
      <c r="AM37" s="67">
        <f t="shared" si="48"/>
        <v>62626.626079986927</v>
      </c>
      <c r="AN37" s="88">
        <f t="shared" si="49"/>
        <v>42090.729295019904</v>
      </c>
      <c r="AO37" s="88">
        <f t="shared" si="50"/>
        <v>49136.126096611057</v>
      </c>
      <c r="AP37" s="88">
        <f t="shared" si="51"/>
        <v>55391.666185659822</v>
      </c>
      <c r="AQ37" s="88">
        <f t="shared" si="52"/>
        <v>62626.626079986927</v>
      </c>
      <c r="AR37" s="71">
        <f t="shared" si="53"/>
        <v>0.99928179528352301</v>
      </c>
      <c r="AS37" s="72">
        <f t="shared" si="54"/>
        <v>113.10538407324972</v>
      </c>
      <c r="AT37" s="89">
        <f t="shared" si="55"/>
        <v>6.7863230443949831</v>
      </c>
    </row>
    <row r="38" spans="1:46" ht="12.75">
      <c r="A38" s="3">
        <f>'Exptl Setup'!A64</f>
        <v>57</v>
      </c>
      <c r="B38" s="3" t="str">
        <f>'Exptl Setup'!C64</f>
        <v>c</v>
      </c>
      <c r="C38" s="3">
        <f>'Exptl Setup'!D64</f>
        <v>24</v>
      </c>
      <c r="D38" s="3" t="str">
        <f>'Exptl Setup'!E64</f>
        <v>+</v>
      </c>
      <c r="E38" s="75">
        <f>'Exptl Setup'!K64</f>
        <v>5.9994328712188389</v>
      </c>
      <c r="F38" s="63">
        <f>'Exptl Setup'!F64</f>
        <v>32</v>
      </c>
      <c r="G38" s="64">
        <f>'Exptl Setup'!$C$5</f>
        <v>1.2793390913194711</v>
      </c>
      <c r="H38" s="7">
        <f t="shared" si="5"/>
        <v>25.01291504115315</v>
      </c>
      <c r="I38" s="8">
        <f t="shared" si="6"/>
        <v>9.4388358645860944</v>
      </c>
      <c r="J38" s="8">
        <f t="shared" si="7"/>
        <v>6.9870849588468502</v>
      </c>
      <c r="K38" s="8">
        <f>'Exptl Setup'!H64+'Exptl Setup'!I64+'Exptl Setup'!J64+5</f>
        <v>23.003024686832859</v>
      </c>
      <c r="L38" s="8">
        <f t="shared" si="8"/>
        <v>29.990109645679709</v>
      </c>
      <c r="M38" s="44">
        <v>300</v>
      </c>
      <c r="N38" s="86">
        <f t="shared" si="9"/>
        <v>260.57105448973419</v>
      </c>
      <c r="O38" s="118">
        <v>1</v>
      </c>
      <c r="P38" s="66">
        <v>60</v>
      </c>
      <c r="Q38" s="30">
        <v>1969.5619999999999</v>
      </c>
      <c r="R38" s="87">
        <f t="shared" si="33"/>
        <v>1729.2754359999999</v>
      </c>
      <c r="S38" s="87">
        <f t="shared" si="34"/>
        <v>1729.2762055275689</v>
      </c>
      <c r="T38" s="87">
        <f t="shared" si="35"/>
        <v>565.07203023434658</v>
      </c>
      <c r="U38" s="67">
        <f t="shared" si="36"/>
        <v>41331.138954237897</v>
      </c>
      <c r="V38" s="66">
        <v>120</v>
      </c>
      <c r="W38" s="30">
        <v>2304.91</v>
      </c>
      <c r="X38" s="87">
        <f t="shared" si="37"/>
        <v>2023.7109799999998</v>
      </c>
      <c r="Y38" s="87">
        <f t="shared" si="38"/>
        <v>2023.7118805513858</v>
      </c>
      <c r="Z38" s="87">
        <f t="shared" si="39"/>
        <v>661.2841703929339</v>
      </c>
      <c r="AA38" s="67">
        <f t="shared" si="40"/>
        <v>48368.396367828202</v>
      </c>
      <c r="AB38" s="66">
        <v>180</v>
      </c>
      <c r="AC38" s="30">
        <v>2598.105</v>
      </c>
      <c r="AD38" s="87">
        <f t="shared" si="41"/>
        <v>2281.1361900000002</v>
      </c>
      <c r="AE38" s="87">
        <f t="shared" si="42"/>
        <v>2281.1372051056046</v>
      </c>
      <c r="AF38" s="87">
        <f t="shared" si="43"/>
        <v>745.40251442300723</v>
      </c>
      <c r="AG38" s="67">
        <f t="shared" si="44"/>
        <v>54521.075636461421</v>
      </c>
      <c r="AH38" s="3">
        <v>240</v>
      </c>
      <c r="AI38" s="30">
        <v>2870.9760000000001</v>
      </c>
      <c r="AJ38" s="87">
        <f t="shared" si="45"/>
        <v>2520.7169280000003</v>
      </c>
      <c r="AK38" s="87">
        <f t="shared" si="46"/>
        <v>2520.7180497190329</v>
      </c>
      <c r="AL38" s="87">
        <f t="shared" si="47"/>
        <v>823.68985443163695</v>
      </c>
      <c r="AM38" s="67">
        <f t="shared" si="48"/>
        <v>60247.256999415156</v>
      </c>
      <c r="AN38" s="88">
        <f t="shared" si="49"/>
        <v>41331.138954237897</v>
      </c>
      <c r="AO38" s="88">
        <f t="shared" si="50"/>
        <v>48368.396367828202</v>
      </c>
      <c r="AP38" s="88">
        <f t="shared" si="51"/>
        <v>54521.075636461421</v>
      </c>
      <c r="AQ38" s="88">
        <f t="shared" si="52"/>
        <v>60247.256999415156</v>
      </c>
      <c r="AR38" s="71">
        <f t="shared" si="53"/>
        <v>0.99777965327218643</v>
      </c>
      <c r="AS38" s="72">
        <f t="shared" si="54"/>
        <v>104.83505567360832</v>
      </c>
      <c r="AT38" s="89">
        <f t="shared" si="55"/>
        <v>6.2901033404164988</v>
      </c>
    </row>
    <row r="39" spans="1:46" ht="12.75">
      <c r="A39" s="3">
        <f>'Exptl Setup'!A68</f>
        <v>61</v>
      </c>
      <c r="B39" s="3" t="str">
        <f>'Exptl Setup'!C68</f>
        <v>a</v>
      </c>
      <c r="C39" s="3">
        <f>'Exptl Setup'!D68</f>
        <v>24</v>
      </c>
      <c r="D39" s="3" t="str">
        <f>'Exptl Setup'!E68</f>
        <v>+</v>
      </c>
      <c r="E39" s="75">
        <f>'Exptl Setup'!K68</f>
        <v>16.000487717548268</v>
      </c>
      <c r="F39" s="63">
        <f>'Exptl Setup'!F68</f>
        <v>31.995999999999999</v>
      </c>
      <c r="G39" s="64">
        <f>'Exptl Setup'!$C$5</f>
        <v>1.2793390913194711</v>
      </c>
      <c r="H39" s="7">
        <f t="shared" si="5"/>
        <v>25.009788426773003</v>
      </c>
      <c r="I39" s="8">
        <f t="shared" si="6"/>
        <v>9.4376560101030211</v>
      </c>
      <c r="J39" s="8">
        <f t="shared" si="7"/>
        <v>6.9862115732269956</v>
      </c>
      <c r="K39" s="8">
        <f>'Exptl Setup'!H68+'Exptl Setup'!I68+'Exptl Setup'!J68+5</f>
        <v>23.003024686832862</v>
      </c>
      <c r="L39" s="8">
        <f t="shared" si="8"/>
        <v>29.989236260059858</v>
      </c>
      <c r="M39" s="44">
        <v>300</v>
      </c>
      <c r="N39" s="86">
        <f t="shared" si="9"/>
        <v>260.57310772983715</v>
      </c>
      <c r="O39" s="118">
        <v>1</v>
      </c>
      <c r="P39" s="66">
        <v>60</v>
      </c>
      <c r="Q39" s="30">
        <v>577.73299999999995</v>
      </c>
      <c r="R39" s="87">
        <f t="shared" si="33"/>
        <v>507.24957399999994</v>
      </c>
      <c r="S39" s="87">
        <f t="shared" si="34"/>
        <v>507.24979972606036</v>
      </c>
      <c r="T39" s="87">
        <f t="shared" si="35"/>
        <v>165.75371733493486</v>
      </c>
      <c r="U39" s="67">
        <f t="shared" si="36"/>
        <v>12125.261935735069</v>
      </c>
      <c r="V39" s="66">
        <v>120</v>
      </c>
      <c r="W39" s="30">
        <v>625.15599999999995</v>
      </c>
      <c r="X39" s="87">
        <f t="shared" si="37"/>
        <v>548.88696799999991</v>
      </c>
      <c r="Y39" s="87">
        <f t="shared" si="38"/>
        <v>548.88721225470067</v>
      </c>
      <c r="Z39" s="87">
        <f t="shared" si="39"/>
        <v>179.3595500243859</v>
      </c>
      <c r="AA39" s="67">
        <f t="shared" si="40"/>
        <v>13120.55958495774</v>
      </c>
      <c r="AB39" s="66">
        <v>180</v>
      </c>
      <c r="AC39" s="30">
        <v>698.173</v>
      </c>
      <c r="AD39" s="87">
        <f t="shared" si="41"/>
        <v>612.99589400000002</v>
      </c>
      <c r="AE39" s="87">
        <f t="shared" si="42"/>
        <v>612.99616678317284</v>
      </c>
      <c r="AF39" s="87">
        <f t="shared" si="43"/>
        <v>200.30839521523521</v>
      </c>
      <c r="AG39" s="67">
        <f t="shared" si="44"/>
        <v>14653.015322749365</v>
      </c>
      <c r="AH39" s="3">
        <v>240</v>
      </c>
      <c r="AI39" s="30">
        <v>777.96400000000006</v>
      </c>
      <c r="AJ39" s="87">
        <f t="shared" si="45"/>
        <v>683.05239200000005</v>
      </c>
      <c r="AK39" s="87">
        <f t="shared" si="46"/>
        <v>683.05269595831442</v>
      </c>
      <c r="AL39" s="87">
        <f t="shared" si="47"/>
        <v>223.20072585909975</v>
      </c>
      <c r="AM39" s="67">
        <f t="shared" si="48"/>
        <v>16327.641447817929</v>
      </c>
      <c r="AN39" s="88">
        <f t="shared" si="49"/>
        <v>12125.261935735069</v>
      </c>
      <c r="AO39" s="88">
        <f t="shared" si="50"/>
        <v>13120.55958495774</v>
      </c>
      <c r="AP39" s="88">
        <f t="shared" si="51"/>
        <v>14653.015322749365</v>
      </c>
      <c r="AQ39" s="88">
        <f t="shared" si="52"/>
        <v>16327.641447817929</v>
      </c>
      <c r="AR39" s="71">
        <f t="shared" si="53"/>
        <v>0.9878282920357514</v>
      </c>
      <c r="AS39" s="72">
        <f t="shared" si="54"/>
        <v>23.565990456733676</v>
      </c>
      <c r="AT39" s="89">
        <f t="shared" si="55"/>
        <v>1.4139594274040206</v>
      </c>
    </row>
    <row r="40" spans="1:46" ht="12.75">
      <c r="A40" s="3">
        <f>'Exptl Setup'!A69</f>
        <v>62</v>
      </c>
      <c r="B40" s="3" t="str">
        <f>'Exptl Setup'!C69</f>
        <v>b</v>
      </c>
      <c r="C40" s="3">
        <f>'Exptl Setup'!D69</f>
        <v>24</v>
      </c>
      <c r="D40" s="3" t="str">
        <f>'Exptl Setup'!E69</f>
        <v>+</v>
      </c>
      <c r="E40" s="75">
        <f>'Exptl Setup'!K69</f>
        <v>15.996987938964294</v>
      </c>
      <c r="F40" s="63">
        <f>'Exptl Setup'!F69</f>
        <v>32.003</v>
      </c>
      <c r="G40" s="64">
        <f>'Exptl Setup'!$C$5</f>
        <v>1.2793390913194711</v>
      </c>
      <c r="H40" s="7">
        <f t="shared" si="5"/>
        <v>25.015260001938255</v>
      </c>
      <c r="I40" s="8">
        <f t="shared" si="6"/>
        <v>9.4397207554483984</v>
      </c>
      <c r="J40" s="8">
        <f t="shared" si="7"/>
        <v>6.9877399980617447</v>
      </c>
      <c r="K40" s="8">
        <f>'Exptl Setup'!H69+'Exptl Setup'!I69+'Exptl Setup'!J69+5</f>
        <v>23.003024686832862</v>
      </c>
      <c r="L40" s="8">
        <f t="shared" si="8"/>
        <v>29.990764684894607</v>
      </c>
      <c r="M40" s="44">
        <v>300</v>
      </c>
      <c r="N40" s="86">
        <f t="shared" si="9"/>
        <v>260.56951455965702</v>
      </c>
      <c r="O40" s="118">
        <v>1</v>
      </c>
      <c r="P40" s="66">
        <v>60</v>
      </c>
      <c r="Q40" s="30">
        <v>63.606999999999999</v>
      </c>
      <c r="R40" s="87">
        <f t="shared" si="33"/>
        <v>55.846946000000003</v>
      </c>
      <c r="S40" s="87">
        <f t="shared" si="34"/>
        <v>55.846970851890973</v>
      </c>
      <c r="T40" s="87">
        <f t="shared" si="35"/>
        <v>18.248938473779333</v>
      </c>
      <c r="U40" s="67">
        <f t="shared" si="36"/>
        <v>1334.6594190133667</v>
      </c>
      <c r="V40" s="66">
        <v>120</v>
      </c>
      <c r="W40" s="30">
        <v>813.34299999999996</v>
      </c>
      <c r="X40" s="87">
        <f t="shared" si="37"/>
        <v>714.11515399999996</v>
      </c>
      <c r="Y40" s="87">
        <f t="shared" si="38"/>
        <v>714.11547178124351</v>
      </c>
      <c r="Z40" s="87">
        <f t="shared" si="39"/>
        <v>233.34925975252889</v>
      </c>
      <c r="AA40" s="67">
        <f t="shared" si="40"/>
        <v>17066.296096948274</v>
      </c>
      <c r="AB40" s="66">
        <v>180</v>
      </c>
      <c r="AC40" s="30">
        <v>922.49099999999999</v>
      </c>
      <c r="AD40" s="87">
        <f t="shared" si="41"/>
        <v>809.94709799999998</v>
      </c>
      <c r="AE40" s="87">
        <f t="shared" si="42"/>
        <v>809.94745842645852</v>
      </c>
      <c r="AF40" s="87">
        <f t="shared" si="43"/>
        <v>264.66397568844894</v>
      </c>
      <c r="AG40" s="67">
        <f t="shared" si="44"/>
        <v>19356.537835537907</v>
      </c>
      <c r="AH40" s="3">
        <v>240</v>
      </c>
      <c r="AI40" s="30">
        <v>1035.403</v>
      </c>
      <c r="AJ40" s="87">
        <f t="shared" si="45"/>
        <v>909.08383400000002</v>
      </c>
      <c r="AK40" s="87">
        <f t="shared" si="46"/>
        <v>909.08423854230614</v>
      </c>
      <c r="AL40" s="87">
        <f t="shared" si="47"/>
        <v>297.05858856048144</v>
      </c>
      <c r="AM40" s="67">
        <f t="shared" si="48"/>
        <v>21725.759215568996</v>
      </c>
      <c r="AN40" s="88">
        <f t="shared" si="49"/>
        <v>1334.6594190133667</v>
      </c>
      <c r="AO40" s="88">
        <f t="shared" si="50"/>
        <v>17066.296096948274</v>
      </c>
      <c r="AP40" s="88">
        <f t="shared" si="51"/>
        <v>19356.537835537907</v>
      </c>
      <c r="AQ40" s="88">
        <f t="shared" si="52"/>
        <v>21725.759215568996</v>
      </c>
      <c r="AR40" s="71">
        <f t="shared" si="53"/>
        <v>0.78923560396262127</v>
      </c>
      <c r="AS40" s="72">
        <f t="shared" si="54"/>
        <v>105.7725685470942</v>
      </c>
      <c r="AT40" s="89">
        <f t="shared" si="55"/>
        <v>6.3463541128256518</v>
      </c>
    </row>
    <row r="41" spans="1:46" ht="12.75">
      <c r="A41" s="3">
        <f>'Exptl Setup'!A70</f>
        <v>63</v>
      </c>
      <c r="B41" s="3" t="str">
        <f>'Exptl Setup'!C70</f>
        <v>c</v>
      </c>
      <c r="C41" s="3">
        <f>'Exptl Setup'!D70</f>
        <v>24</v>
      </c>
      <c r="D41" s="3" t="str">
        <f>'Exptl Setup'!E70</f>
        <v>+</v>
      </c>
      <c r="E41" s="75">
        <f>'Exptl Setup'!K70</f>
        <v>15.995988283414286</v>
      </c>
      <c r="F41" s="63">
        <f>'Exptl Setup'!F70</f>
        <v>32.005000000000003</v>
      </c>
      <c r="G41" s="64">
        <f>'Exptl Setup'!$C$5</f>
        <v>1.2793390913194711</v>
      </c>
      <c r="H41" s="7">
        <f t="shared" si="5"/>
        <v>25.016823309128331</v>
      </c>
      <c r="I41" s="8">
        <f t="shared" si="6"/>
        <v>9.4403106826899368</v>
      </c>
      <c r="J41" s="8">
        <f t="shared" si="7"/>
        <v>6.988176690871672</v>
      </c>
      <c r="K41" s="8">
        <f>'Exptl Setup'!H70+'Exptl Setup'!I70+'Exptl Setup'!J70+5</f>
        <v>23.003024686832862</v>
      </c>
      <c r="L41" s="8">
        <f t="shared" si="8"/>
        <v>29.991201377704535</v>
      </c>
      <c r="M41" s="44">
        <v>300</v>
      </c>
      <c r="N41" s="86">
        <f t="shared" si="9"/>
        <v>260.56848793960552</v>
      </c>
      <c r="O41" s="118">
        <v>1</v>
      </c>
      <c r="P41" s="66">
        <v>60</v>
      </c>
      <c r="Q41" s="30">
        <v>658.65300000000002</v>
      </c>
      <c r="R41" s="87">
        <f t="shared" si="33"/>
        <v>578.29733399999998</v>
      </c>
      <c r="S41" s="87">
        <f t="shared" si="34"/>
        <v>578.29759134231358</v>
      </c>
      <c r="T41" s="87">
        <f t="shared" si="35"/>
        <v>188.96805580507382</v>
      </c>
      <c r="U41" s="67">
        <f t="shared" si="36"/>
        <v>13819.556430534514</v>
      </c>
      <c r="V41" s="66">
        <v>120</v>
      </c>
      <c r="W41" s="30">
        <v>762.15599999999995</v>
      </c>
      <c r="X41" s="87">
        <f t="shared" si="37"/>
        <v>669.17296799999997</v>
      </c>
      <c r="Y41" s="87">
        <f t="shared" si="38"/>
        <v>669.17326578197071</v>
      </c>
      <c r="Z41" s="87">
        <f t="shared" si="39"/>
        <v>218.66314666474128</v>
      </c>
      <c r="AA41" s="67">
        <f t="shared" si="40"/>
        <v>15991.209105356635</v>
      </c>
      <c r="AB41" s="66">
        <v>180</v>
      </c>
      <c r="AC41" s="30">
        <v>864.53</v>
      </c>
      <c r="AD41" s="87">
        <f t="shared" si="41"/>
        <v>759.05733999999995</v>
      </c>
      <c r="AE41" s="87">
        <f t="shared" si="42"/>
        <v>759.0576777805162</v>
      </c>
      <c r="AF41" s="87">
        <f t="shared" si="43"/>
        <v>248.03432655003539</v>
      </c>
      <c r="AG41" s="67">
        <f t="shared" si="44"/>
        <v>18139.173617807861</v>
      </c>
      <c r="AH41" s="3">
        <v>240</v>
      </c>
      <c r="AI41" s="30">
        <v>951.84799999999996</v>
      </c>
      <c r="AJ41" s="87">
        <f t="shared" si="45"/>
        <v>835.72254399999997</v>
      </c>
      <c r="AK41" s="87">
        <f t="shared" si="46"/>
        <v>835.72291589653207</v>
      </c>
      <c r="AL41" s="87">
        <f t="shared" si="47"/>
        <v>273.08592837495297</v>
      </c>
      <c r="AM41" s="67">
        <f t="shared" si="48"/>
        <v>19971.240014531806</v>
      </c>
      <c r="AN41" s="88">
        <f t="shared" si="49"/>
        <v>13819.556430534514</v>
      </c>
      <c r="AO41" s="88">
        <f t="shared" si="50"/>
        <v>15991.209105356635</v>
      </c>
      <c r="AP41" s="88">
        <f t="shared" si="51"/>
        <v>18139.173617807861</v>
      </c>
      <c r="AQ41" s="88">
        <f t="shared" si="52"/>
        <v>19971.240014531806</v>
      </c>
      <c r="AR41" s="71">
        <f t="shared" si="53"/>
        <v>0.99844293368055415</v>
      </c>
      <c r="AS41" s="72">
        <f t="shared" si="54"/>
        <v>34.338358774071835</v>
      </c>
      <c r="AT41" s="89">
        <f t="shared" si="55"/>
        <v>2.0603015264443103</v>
      </c>
    </row>
    <row r="42" spans="1:46" ht="12.75">
      <c r="A42" s="3">
        <f>'Exptl Setup'!A74</f>
        <v>67</v>
      </c>
      <c r="B42" s="3" t="str">
        <f>'Exptl Setup'!C74</f>
        <v>a</v>
      </c>
      <c r="C42" s="3">
        <f>'Exptl Setup'!D74</f>
        <v>24</v>
      </c>
      <c r="D42" s="3" t="str">
        <f>'Exptl Setup'!E74</f>
        <v>+</v>
      </c>
      <c r="E42" s="75">
        <f>'Exptl Setup'!K74</f>
        <v>19.999984569282837</v>
      </c>
      <c r="F42" s="63">
        <f>'Exptl Setup'!F74</f>
        <v>31.997</v>
      </c>
      <c r="G42" s="64">
        <f>'Exptl Setup'!$C$5</f>
        <v>1.2793390913194711</v>
      </c>
      <c r="H42" s="7">
        <f t="shared" ref="H42:H74" si="56">F42/G42</f>
        <v>25.010570080368041</v>
      </c>
      <c r="I42" s="8">
        <f t="shared" ref="I42:I74" si="57">H42/$E$1</f>
        <v>9.4379509737237886</v>
      </c>
      <c r="J42" s="8">
        <f t="shared" ref="J42:J74" si="58">F42-H42</f>
        <v>6.9864299196319593</v>
      </c>
      <c r="K42" s="8">
        <f>'Exptl Setup'!H74+'Exptl Setup'!I74+'Exptl Setup'!J74+5</f>
        <v>23.003024686832859</v>
      </c>
      <c r="L42" s="8">
        <f t="shared" ref="L42:L74" si="59">J42+K42</f>
        <v>29.989454606464818</v>
      </c>
      <c r="M42" s="44">
        <v>300</v>
      </c>
      <c r="N42" s="86">
        <f t="shared" ref="N42:N74" si="60">M42-(I42+L42)</f>
        <v>260.57259441981137</v>
      </c>
      <c r="O42" s="118">
        <v>1</v>
      </c>
      <c r="P42" s="66">
        <v>60</v>
      </c>
      <c r="Q42" s="30">
        <v>83.930999999999997</v>
      </c>
      <c r="R42" s="87">
        <f t="shared" si="33"/>
        <v>73.691417999999999</v>
      </c>
      <c r="S42" s="87">
        <f t="shared" si="34"/>
        <v>73.69145079268101</v>
      </c>
      <c r="T42" s="87">
        <f t="shared" si="35"/>
        <v>24.080084840680833</v>
      </c>
      <c r="U42" s="67">
        <f t="shared" si="36"/>
        <v>1761.4579972934666</v>
      </c>
      <c r="V42" s="66">
        <v>120</v>
      </c>
      <c r="W42" s="30">
        <v>82.049000000000007</v>
      </c>
      <c r="X42" s="87">
        <f t="shared" si="37"/>
        <v>72.039022000000003</v>
      </c>
      <c r="Y42" s="87">
        <f t="shared" si="38"/>
        <v>72.039054057364794</v>
      </c>
      <c r="Z42" s="87">
        <f t="shared" si="39"/>
        <v>23.540132741097111</v>
      </c>
      <c r="AA42" s="67">
        <f t="shared" si="40"/>
        <v>1721.9605058909299</v>
      </c>
      <c r="AB42" s="66">
        <v>180</v>
      </c>
      <c r="AC42" s="30">
        <v>80.168000000000006</v>
      </c>
      <c r="AD42" s="87">
        <f t="shared" si="41"/>
        <v>70.387504000000007</v>
      </c>
      <c r="AE42" s="87">
        <f t="shared" si="42"/>
        <v>70.387535322439291</v>
      </c>
      <c r="AF42" s="87">
        <f t="shared" si="43"/>
        <v>23.000467544860673</v>
      </c>
      <c r="AG42" s="67">
        <f t="shared" si="44"/>
        <v>1682.4840014657589</v>
      </c>
      <c r="AH42" s="3">
        <v>240</v>
      </c>
      <c r="AI42" s="30">
        <v>95.221999999999994</v>
      </c>
      <c r="AJ42" s="87">
        <f t="shared" si="45"/>
        <v>83.604915999999989</v>
      </c>
      <c r="AK42" s="87">
        <f t="shared" si="46"/>
        <v>83.604953204187609</v>
      </c>
      <c r="AL42" s="87">
        <f t="shared" si="47"/>
        <v>27.319510534835878</v>
      </c>
      <c r="AM42" s="67">
        <f t="shared" si="48"/>
        <v>1998.4219587313205</v>
      </c>
      <c r="AN42" s="88">
        <f t="shared" si="49"/>
        <v>1761.4579972934666</v>
      </c>
      <c r="AO42" s="88">
        <f t="shared" si="50"/>
        <v>1721.9605058909299</v>
      </c>
      <c r="AP42" s="88">
        <f t="shared" si="51"/>
        <v>1682.4840014657589</v>
      </c>
      <c r="AQ42" s="88">
        <f t="shared" si="52"/>
        <v>1998.4219587313205</v>
      </c>
      <c r="AR42" s="71">
        <f t="shared" si="53"/>
        <v>0.3729384213731507</v>
      </c>
      <c r="AS42" s="72">
        <f t="shared" si="54"/>
        <v>1.1190256331473176</v>
      </c>
      <c r="AT42" s="89">
        <f t="shared" si="55"/>
        <v>6.7141537988839067E-2</v>
      </c>
    </row>
    <row r="43" spans="1:46" ht="12.75">
      <c r="A43" s="3">
        <f>'Exptl Setup'!A75</f>
        <v>68</v>
      </c>
      <c r="B43" s="3" t="str">
        <f>'Exptl Setup'!C75</f>
        <v>b</v>
      </c>
      <c r="C43" s="3">
        <f>'Exptl Setup'!D75</f>
        <v>24</v>
      </c>
      <c r="D43" s="3" t="str">
        <f>'Exptl Setup'!E75</f>
        <v>+</v>
      </c>
      <c r="E43" s="75">
        <f>'Exptl Setup'!K75</f>
        <v>19.998109570729465</v>
      </c>
      <c r="F43" s="63">
        <f>'Exptl Setup'!F75</f>
        <v>32</v>
      </c>
      <c r="G43" s="64">
        <f>'Exptl Setup'!$C$5</f>
        <v>1.2793390913194711</v>
      </c>
      <c r="H43" s="7">
        <f t="shared" si="56"/>
        <v>25.01291504115315</v>
      </c>
      <c r="I43" s="8">
        <f t="shared" si="57"/>
        <v>9.4388358645860944</v>
      </c>
      <c r="J43" s="8">
        <f t="shared" si="58"/>
        <v>6.9870849588468502</v>
      </c>
      <c r="K43" s="8">
        <f>'Exptl Setup'!H75+'Exptl Setup'!I75+'Exptl Setup'!J75+5</f>
        <v>23.003024686832859</v>
      </c>
      <c r="L43" s="8">
        <f t="shared" si="59"/>
        <v>29.990109645679709</v>
      </c>
      <c r="M43" s="44">
        <v>300</v>
      </c>
      <c r="N43" s="86">
        <f t="shared" si="60"/>
        <v>260.57105448973419</v>
      </c>
      <c r="O43" s="118">
        <v>1</v>
      </c>
      <c r="P43" s="66">
        <v>60</v>
      </c>
      <c r="Q43" s="30">
        <v>134.36500000000001</v>
      </c>
      <c r="R43" s="87">
        <f t="shared" si="33"/>
        <v>117.97247</v>
      </c>
      <c r="S43" s="87">
        <f t="shared" si="34"/>
        <v>117.97252249774915</v>
      </c>
      <c r="T43" s="87">
        <f t="shared" si="35"/>
        <v>38.54963862139806</v>
      </c>
      <c r="U43" s="67">
        <f t="shared" si="36"/>
        <v>2819.6413647228046</v>
      </c>
      <c r="V43" s="66">
        <v>120</v>
      </c>
      <c r="W43" s="30">
        <v>82.426000000000002</v>
      </c>
      <c r="X43" s="87">
        <f t="shared" si="37"/>
        <v>72.370028000000005</v>
      </c>
      <c r="Y43" s="87">
        <f t="shared" si="38"/>
        <v>72.370060204662465</v>
      </c>
      <c r="Z43" s="87">
        <f t="shared" si="39"/>
        <v>23.6482157779731</v>
      </c>
      <c r="AA43" s="67">
        <f t="shared" si="40"/>
        <v>1729.7046040906623</v>
      </c>
      <c r="AB43" s="66">
        <v>180</v>
      </c>
      <c r="AC43" s="30">
        <v>117.80500000000001</v>
      </c>
      <c r="AD43" s="87">
        <f t="shared" si="41"/>
        <v>103.43279000000001</v>
      </c>
      <c r="AE43" s="87">
        <f t="shared" si="42"/>
        <v>103.43283602759156</v>
      </c>
      <c r="AF43" s="87">
        <f t="shared" si="43"/>
        <v>33.798535167594217</v>
      </c>
      <c r="AG43" s="67">
        <f t="shared" si="44"/>
        <v>2472.130770447437</v>
      </c>
      <c r="AH43" s="3">
        <v>240</v>
      </c>
      <c r="AI43" s="30">
        <v>82.049000000000007</v>
      </c>
      <c r="AJ43" s="87">
        <f t="shared" si="45"/>
        <v>72.039022000000003</v>
      </c>
      <c r="AK43" s="87">
        <f t="shared" si="46"/>
        <v>72.039054057364794</v>
      </c>
      <c r="AL43" s="87">
        <f t="shared" si="47"/>
        <v>23.54005357977962</v>
      </c>
      <c r="AM43" s="67">
        <f t="shared" si="48"/>
        <v>1721.7932819866878</v>
      </c>
      <c r="AN43" s="88">
        <f t="shared" si="49"/>
        <v>2819.6413647228046</v>
      </c>
      <c r="AO43" s="88">
        <f t="shared" si="50"/>
        <v>1729.7046040906623</v>
      </c>
      <c r="AP43" s="88">
        <f t="shared" si="51"/>
        <v>2472.130770447437</v>
      </c>
      <c r="AQ43" s="88">
        <f t="shared" si="52"/>
        <v>1721.7932819866878</v>
      </c>
      <c r="AR43" s="71">
        <f t="shared" si="53"/>
        <v>0.35875049688579036</v>
      </c>
      <c r="AS43" s="72">
        <f t="shared" si="54"/>
        <v>-4.2518634697526272</v>
      </c>
      <c r="AT43" s="89">
        <f t="shared" si="55"/>
        <v>-0.25511180818515761</v>
      </c>
    </row>
    <row r="44" spans="1:46" ht="12.75">
      <c r="A44" s="3">
        <f>'Exptl Setup'!A76</f>
        <v>69</v>
      </c>
      <c r="B44" s="3" t="str">
        <f>'Exptl Setup'!C76</f>
        <v>c</v>
      </c>
      <c r="C44" s="3">
        <f>'Exptl Setup'!D76</f>
        <v>24</v>
      </c>
      <c r="D44" s="3" t="str">
        <f>'Exptl Setup'!E76</f>
        <v>+</v>
      </c>
      <c r="E44" s="75">
        <f>'Exptl Setup'!K76</f>
        <v>19.999984569282837</v>
      </c>
      <c r="F44" s="63">
        <f>'Exptl Setup'!F76</f>
        <v>31.997</v>
      </c>
      <c r="G44" s="64">
        <f>'Exptl Setup'!$C$5</f>
        <v>1.2793390913194711</v>
      </c>
      <c r="H44" s="7">
        <f t="shared" si="56"/>
        <v>25.010570080368041</v>
      </c>
      <c r="I44" s="8">
        <f t="shared" si="57"/>
        <v>9.4379509737237886</v>
      </c>
      <c r="J44" s="8">
        <f t="shared" si="58"/>
        <v>6.9864299196319593</v>
      </c>
      <c r="K44" s="8">
        <f>'Exptl Setup'!H76+'Exptl Setup'!I76+'Exptl Setup'!J76+5</f>
        <v>23.003024686832859</v>
      </c>
      <c r="L44" s="8">
        <f t="shared" si="59"/>
        <v>29.989454606464818</v>
      </c>
      <c r="M44" s="44">
        <v>300</v>
      </c>
      <c r="N44" s="86">
        <f t="shared" si="60"/>
        <v>260.57259441981137</v>
      </c>
      <c r="O44" s="118">
        <v>1</v>
      </c>
      <c r="P44" s="66">
        <v>60</v>
      </c>
      <c r="Q44" s="30">
        <v>81.296999999999997</v>
      </c>
      <c r="R44" s="87">
        <f t="shared" si="33"/>
        <v>71.378765999999999</v>
      </c>
      <c r="S44" s="87">
        <f t="shared" si="34"/>
        <v>71.378797763550864</v>
      </c>
      <c r="T44" s="87">
        <f t="shared" si="35"/>
        <v>23.324381423941446</v>
      </c>
      <c r="U44" s="67">
        <f t="shared" si="36"/>
        <v>1706.1782989118078</v>
      </c>
      <c r="V44" s="66">
        <v>120</v>
      </c>
      <c r="W44" s="30">
        <v>80.92</v>
      </c>
      <c r="X44" s="87">
        <f t="shared" si="37"/>
        <v>71.047759999999997</v>
      </c>
      <c r="Y44" s="87">
        <f t="shared" si="38"/>
        <v>71.047791616253193</v>
      </c>
      <c r="Z44" s="87">
        <f t="shared" si="39"/>
        <v>23.216218862016333</v>
      </c>
      <c r="AA44" s="67">
        <f t="shared" si="40"/>
        <v>1698.2662084448807</v>
      </c>
      <c r="AB44" s="66">
        <v>180</v>
      </c>
      <c r="AC44" s="30">
        <v>83.555000000000007</v>
      </c>
      <c r="AD44" s="87">
        <f t="shared" si="41"/>
        <v>73.361290000000011</v>
      </c>
      <c r="AE44" s="87">
        <f t="shared" si="42"/>
        <v>73.361322645774052</v>
      </c>
      <c r="AF44" s="87">
        <f t="shared" si="43"/>
        <v>23.972209182103001</v>
      </c>
      <c r="AG44" s="67">
        <f t="shared" si="44"/>
        <v>1753.5668938039055</v>
      </c>
      <c r="AH44" s="3">
        <v>240</v>
      </c>
      <c r="AI44" s="30">
        <v>81.296999999999997</v>
      </c>
      <c r="AJ44" s="87">
        <f t="shared" si="45"/>
        <v>71.378765999999999</v>
      </c>
      <c r="AK44" s="87">
        <f t="shared" si="46"/>
        <v>71.378797763550864</v>
      </c>
      <c r="AL44" s="87">
        <f t="shared" si="47"/>
        <v>23.324381423941446</v>
      </c>
      <c r="AM44" s="67">
        <f t="shared" si="48"/>
        <v>1706.1782989118078</v>
      </c>
      <c r="AN44" s="88">
        <f t="shared" si="49"/>
        <v>1706.1782989118078</v>
      </c>
      <c r="AO44" s="88">
        <f t="shared" si="50"/>
        <v>1698.2662084448807</v>
      </c>
      <c r="AP44" s="88">
        <f t="shared" si="51"/>
        <v>1753.5668938039055</v>
      </c>
      <c r="AQ44" s="88">
        <f t="shared" si="52"/>
        <v>1706.1782989118078</v>
      </c>
      <c r="AR44" s="71">
        <f t="shared" si="53"/>
        <v>7.9694462045666714E-2</v>
      </c>
      <c r="AS44" s="72">
        <f t="shared" si="54"/>
        <v>9.2167808931707965E-2</v>
      </c>
      <c r="AT44" s="89">
        <f t="shared" si="55"/>
        <v>5.5300685359024777E-3</v>
      </c>
    </row>
    <row r="45" spans="1:46" ht="12.75">
      <c r="A45" s="3">
        <f>'Exptl Setup'!A80</f>
        <v>73</v>
      </c>
      <c r="B45" s="3" t="str">
        <f>'Exptl Setup'!C80</f>
        <v>a</v>
      </c>
      <c r="C45" s="3">
        <f>'Exptl Setup'!D80</f>
        <v>24</v>
      </c>
      <c r="D45" s="3" t="str">
        <f>'Exptl Setup'!E80</f>
        <v>-</v>
      </c>
      <c r="E45" s="75">
        <f>'Exptl Setup'!K80</f>
        <v>0</v>
      </c>
      <c r="F45" s="63">
        <f>'Exptl Setup'!F80</f>
        <v>32.002000000000002</v>
      </c>
      <c r="G45" s="64">
        <f>'Exptl Setup'!$C$5</f>
        <v>1.2793390913194711</v>
      </c>
      <c r="H45" s="7">
        <f t="shared" si="56"/>
        <v>25.014478348343221</v>
      </c>
      <c r="I45" s="8">
        <f t="shared" si="57"/>
        <v>9.439425791827631</v>
      </c>
      <c r="J45" s="8">
        <f t="shared" si="58"/>
        <v>6.9875216516567811</v>
      </c>
      <c r="K45" s="8">
        <f>'Exptl Setup'!H80+'Exptl Setup'!I80+'Exptl Setup'!J80+5</f>
        <v>23.003024686832859</v>
      </c>
      <c r="L45" s="8">
        <f t="shared" si="59"/>
        <v>29.99054633848964</v>
      </c>
      <c r="M45" s="44">
        <v>300</v>
      </c>
      <c r="N45" s="86">
        <f t="shared" si="60"/>
        <v>260.57002786968275</v>
      </c>
      <c r="O45" s="118">
        <v>1</v>
      </c>
      <c r="P45" s="66">
        <v>60</v>
      </c>
      <c r="Q45" s="30">
        <v>359.81299999999999</v>
      </c>
      <c r="R45" s="87">
        <f t="shared" si="33"/>
        <v>315.91581400000001</v>
      </c>
      <c r="S45" s="87">
        <f t="shared" si="34"/>
        <v>315.91595458253721</v>
      </c>
      <c r="T45" s="87">
        <f t="shared" si="35"/>
        <v>103.23097551284992</v>
      </c>
      <c r="U45" s="67">
        <f t="shared" si="36"/>
        <v>7550.1651397208025</v>
      </c>
      <c r="V45" s="66">
        <v>120</v>
      </c>
      <c r="W45" s="30">
        <v>477.99400000000003</v>
      </c>
      <c r="X45" s="87">
        <f t="shared" si="37"/>
        <v>419.67873200000002</v>
      </c>
      <c r="Y45" s="87">
        <f t="shared" si="38"/>
        <v>419.67891875703577</v>
      </c>
      <c r="Z45" s="87">
        <f t="shared" si="39"/>
        <v>137.13730996181127</v>
      </c>
      <c r="AA45" s="67">
        <f t="shared" si="40"/>
        <v>10030.025696113555</v>
      </c>
      <c r="AB45" s="66">
        <v>180</v>
      </c>
      <c r="AC45" s="30">
        <v>606.71400000000006</v>
      </c>
      <c r="AD45" s="87">
        <f t="shared" si="41"/>
        <v>532.6948920000001</v>
      </c>
      <c r="AE45" s="87">
        <f t="shared" si="42"/>
        <v>532.69512904922703</v>
      </c>
      <c r="AF45" s="87">
        <f t="shared" si="43"/>
        <v>174.06730184096529</v>
      </c>
      <c r="AG45" s="67">
        <f t="shared" si="44"/>
        <v>12731.032210010668</v>
      </c>
      <c r="AH45" s="3">
        <v>240</v>
      </c>
      <c r="AI45" s="30">
        <v>710.59299999999996</v>
      </c>
      <c r="AJ45" s="87">
        <f t="shared" si="45"/>
        <v>623.90065399999992</v>
      </c>
      <c r="AK45" s="87">
        <f t="shared" si="46"/>
        <v>623.90093163579093</v>
      </c>
      <c r="AL45" s="87">
        <f t="shared" si="47"/>
        <v>203.87036761485149</v>
      </c>
      <c r="AM45" s="67">
        <f t="shared" si="48"/>
        <v>14910.785594543897</v>
      </c>
      <c r="AN45" s="88">
        <f t="shared" si="49"/>
        <v>7550.1651397208025</v>
      </c>
      <c r="AO45" s="88">
        <f t="shared" si="50"/>
        <v>10030.025696113555</v>
      </c>
      <c r="AP45" s="88">
        <f t="shared" si="51"/>
        <v>12731.032210010668</v>
      </c>
      <c r="AQ45" s="88">
        <f t="shared" si="52"/>
        <v>14910.785594543897</v>
      </c>
      <c r="AR45" s="71">
        <f t="shared" si="53"/>
        <v>0.99837208879914741</v>
      </c>
      <c r="AS45" s="72">
        <f t="shared" si="54"/>
        <v>41.30477979727732</v>
      </c>
      <c r="AT45" s="89">
        <f t="shared" si="55"/>
        <v>2.4782867878366392</v>
      </c>
    </row>
    <row r="46" spans="1:46" ht="12.75">
      <c r="A46" s="3">
        <f>'Exptl Setup'!A81</f>
        <v>74</v>
      </c>
      <c r="B46" s="3" t="str">
        <f>'Exptl Setup'!C81</f>
        <v>b</v>
      </c>
      <c r="C46" s="3">
        <f>'Exptl Setup'!D81</f>
        <v>24</v>
      </c>
      <c r="D46" s="3" t="str">
        <f>'Exptl Setup'!E81</f>
        <v>-</v>
      </c>
      <c r="E46" s="75">
        <f>'Exptl Setup'!K81</f>
        <v>0</v>
      </c>
      <c r="F46" s="63">
        <f>'Exptl Setup'!F81</f>
        <v>31.992000000000001</v>
      </c>
      <c r="G46" s="64">
        <f>'Exptl Setup'!$C$5</f>
        <v>1.2793390913194711</v>
      </c>
      <c r="H46" s="7">
        <f t="shared" si="56"/>
        <v>25.00666181239286</v>
      </c>
      <c r="I46" s="8">
        <f t="shared" si="57"/>
        <v>9.4364761556199479</v>
      </c>
      <c r="J46" s="8">
        <f t="shared" si="58"/>
        <v>6.985338187607141</v>
      </c>
      <c r="K46" s="8">
        <f>'Exptl Setup'!H81+'Exptl Setup'!I81+'Exptl Setup'!J81+5</f>
        <v>23.003024686832859</v>
      </c>
      <c r="L46" s="8">
        <f t="shared" si="59"/>
        <v>29.98836287444</v>
      </c>
      <c r="M46" s="44">
        <v>300</v>
      </c>
      <c r="N46" s="86">
        <f t="shared" si="60"/>
        <v>260.57516096994004</v>
      </c>
      <c r="O46" s="118">
        <v>1</v>
      </c>
      <c r="P46" s="66">
        <v>60</v>
      </c>
      <c r="Q46" s="30">
        <v>470.84300000000002</v>
      </c>
      <c r="R46" s="87">
        <f t="shared" si="33"/>
        <v>413.40015400000004</v>
      </c>
      <c r="S46" s="87">
        <f t="shared" si="34"/>
        <v>413.40033796306858</v>
      </c>
      <c r="T46" s="87">
        <f t="shared" si="35"/>
        <v>135.08718986382212</v>
      </c>
      <c r="U46" s="67">
        <f t="shared" si="36"/>
        <v>9883.1711574555102</v>
      </c>
      <c r="V46" s="66">
        <v>120</v>
      </c>
      <c r="W46" s="30">
        <v>548.75199999999995</v>
      </c>
      <c r="X46" s="87">
        <f t="shared" si="37"/>
        <v>481.80425599999995</v>
      </c>
      <c r="Y46" s="87">
        <f t="shared" si="38"/>
        <v>481.80447040289386</v>
      </c>
      <c r="Z46" s="87">
        <f t="shared" si="39"/>
        <v>157.4396680255459</v>
      </c>
      <c r="AA46" s="67">
        <f t="shared" si="40"/>
        <v>11518.510286860006</v>
      </c>
      <c r="AB46" s="66">
        <v>180</v>
      </c>
      <c r="AC46" s="30">
        <v>710.21699999999998</v>
      </c>
      <c r="AD46" s="87">
        <f t="shared" si="41"/>
        <v>623.57052599999997</v>
      </c>
      <c r="AE46" s="87">
        <f t="shared" si="42"/>
        <v>623.57080348888405</v>
      </c>
      <c r="AF46" s="87">
        <f t="shared" si="43"/>
        <v>203.76477663151869</v>
      </c>
      <c r="AG46" s="67">
        <f t="shared" si="44"/>
        <v>14907.721193549825</v>
      </c>
      <c r="AH46" s="3">
        <v>240</v>
      </c>
      <c r="AI46" s="30">
        <v>790.00800000000004</v>
      </c>
      <c r="AJ46" s="87">
        <f t="shared" si="45"/>
        <v>693.62702400000001</v>
      </c>
      <c r="AK46" s="87">
        <f t="shared" si="46"/>
        <v>693.62733266402563</v>
      </c>
      <c r="AL46" s="87">
        <f t="shared" si="47"/>
        <v>226.6572099190991</v>
      </c>
      <c r="AM46" s="67">
        <f t="shared" si="48"/>
        <v>16582.564208789583</v>
      </c>
      <c r="AN46" s="88">
        <f t="shared" si="49"/>
        <v>9883.1711574555102</v>
      </c>
      <c r="AO46" s="88">
        <f t="shared" si="50"/>
        <v>11518.510286860006</v>
      </c>
      <c r="AP46" s="88">
        <f t="shared" si="51"/>
        <v>14907.721193549825</v>
      </c>
      <c r="AQ46" s="88">
        <f t="shared" si="52"/>
        <v>16582.564208789583</v>
      </c>
      <c r="AR46" s="71">
        <f t="shared" si="53"/>
        <v>0.97864712132920928</v>
      </c>
      <c r="AS46" s="72">
        <f t="shared" si="54"/>
        <v>39.1456501011534</v>
      </c>
      <c r="AT46" s="89">
        <f t="shared" si="55"/>
        <v>2.3487390060692039</v>
      </c>
    </row>
    <row r="47" spans="1:46" ht="12.75">
      <c r="A47" s="3">
        <f>'Exptl Setup'!A82</f>
        <v>75</v>
      </c>
      <c r="B47" s="3" t="str">
        <f>'Exptl Setup'!C82</f>
        <v>c</v>
      </c>
      <c r="C47" s="3">
        <f>'Exptl Setup'!D82</f>
        <v>24</v>
      </c>
      <c r="D47" s="3" t="str">
        <f>'Exptl Setup'!E82</f>
        <v>-</v>
      </c>
      <c r="E47" s="75">
        <f>'Exptl Setup'!K82</f>
        <v>0</v>
      </c>
      <c r="F47" s="63">
        <f>'Exptl Setup'!F82</f>
        <v>31.998999999999999</v>
      </c>
      <c r="G47" s="64">
        <f>'Exptl Setup'!$C$5</f>
        <v>1.2793390913194711</v>
      </c>
      <c r="H47" s="7">
        <f t="shared" si="56"/>
        <v>25.012133387558112</v>
      </c>
      <c r="I47" s="8">
        <f t="shared" si="57"/>
        <v>9.4385409009653252</v>
      </c>
      <c r="J47" s="8">
        <f t="shared" si="58"/>
        <v>6.9868666124418866</v>
      </c>
      <c r="K47" s="8">
        <f>'Exptl Setup'!H82+'Exptl Setup'!I82+'Exptl Setup'!J82+5</f>
        <v>23.003024686832859</v>
      </c>
      <c r="L47" s="8">
        <f t="shared" si="59"/>
        <v>29.989891299274746</v>
      </c>
      <c r="M47" s="44">
        <v>300</v>
      </c>
      <c r="N47" s="86">
        <f t="shared" si="60"/>
        <v>260.57156779975992</v>
      </c>
      <c r="O47" s="118">
        <v>1</v>
      </c>
      <c r="P47" s="66">
        <v>60</v>
      </c>
      <c r="Q47" s="30">
        <v>392.18099999999998</v>
      </c>
      <c r="R47" s="87">
        <f t="shared" si="33"/>
        <v>344.33491799999996</v>
      </c>
      <c r="S47" s="87">
        <f t="shared" si="34"/>
        <v>344.33507122903848</v>
      </c>
      <c r="T47" s="87">
        <f t="shared" si="35"/>
        <v>112.51778938796454</v>
      </c>
      <c r="U47" s="67">
        <f t="shared" si="36"/>
        <v>8230.1608847861153</v>
      </c>
      <c r="V47" s="66">
        <v>120</v>
      </c>
      <c r="W47" s="30">
        <v>494.93099999999998</v>
      </c>
      <c r="X47" s="87">
        <f t="shared" si="37"/>
        <v>434.549418</v>
      </c>
      <c r="Y47" s="87">
        <f t="shared" si="38"/>
        <v>434.54961137449101</v>
      </c>
      <c r="Z47" s="87">
        <f t="shared" si="39"/>
        <v>141.99704223196605</v>
      </c>
      <c r="AA47" s="67">
        <f t="shared" si="40"/>
        <v>10386.43319505044</v>
      </c>
      <c r="AB47" s="66">
        <v>180</v>
      </c>
      <c r="AC47" s="30">
        <v>616.87599999999998</v>
      </c>
      <c r="AD47" s="87">
        <f t="shared" si="41"/>
        <v>541.61712799999998</v>
      </c>
      <c r="AE47" s="87">
        <f t="shared" si="42"/>
        <v>541.61736901962195</v>
      </c>
      <c r="AF47" s="87">
        <f t="shared" si="43"/>
        <v>176.98339248074234</v>
      </c>
      <c r="AG47" s="67">
        <f t="shared" si="44"/>
        <v>12945.524454176311</v>
      </c>
      <c r="AH47" s="3">
        <v>240</v>
      </c>
      <c r="AI47" s="30">
        <v>57.960999999999999</v>
      </c>
      <c r="AJ47" s="87">
        <f t="shared" si="45"/>
        <v>50.889758</v>
      </c>
      <c r="AK47" s="87">
        <f t="shared" si="46"/>
        <v>50.889780645942309</v>
      </c>
      <c r="AL47" s="87">
        <f t="shared" si="47"/>
        <v>16.62916763105763</v>
      </c>
      <c r="AM47" s="67">
        <f t="shared" si="48"/>
        <v>1216.347439174993</v>
      </c>
      <c r="AN47" s="88">
        <f t="shared" si="49"/>
        <v>8230.1608847861153</v>
      </c>
      <c r="AO47" s="88">
        <f t="shared" si="50"/>
        <v>10386.43319505044</v>
      </c>
      <c r="AP47" s="88">
        <f t="shared" si="51"/>
        <v>12945.524454176311</v>
      </c>
      <c r="AQ47" s="88"/>
      <c r="AR47" s="71">
        <f t="shared" si="53"/>
        <v>0.99757331734699484</v>
      </c>
      <c r="AS47" s="72">
        <f t="shared" si="54"/>
        <v>39.294696411584965</v>
      </c>
      <c r="AT47" s="89">
        <f t="shared" si="55"/>
        <v>2.3576817846950981</v>
      </c>
    </row>
    <row r="48" spans="1:46" ht="12.75">
      <c r="A48" s="3">
        <f>'Exptl Setup'!A86</f>
        <v>79</v>
      </c>
      <c r="B48" s="3" t="str">
        <f>'Exptl Setup'!C86</f>
        <v>a</v>
      </c>
      <c r="C48" s="3">
        <f>'Exptl Setup'!D86</f>
        <v>24</v>
      </c>
      <c r="D48" s="3" t="str">
        <f>'Exptl Setup'!E86</f>
        <v>-</v>
      </c>
      <c r="E48" s="75">
        <f>'Exptl Setup'!K86</f>
        <v>5.9999953707848501</v>
      </c>
      <c r="F48" s="63">
        <f>'Exptl Setup'!F86</f>
        <v>31.997</v>
      </c>
      <c r="G48" s="64">
        <f>'Exptl Setup'!$C$5</f>
        <v>1.2793390913194711</v>
      </c>
      <c r="H48" s="7">
        <f t="shared" si="56"/>
        <v>25.010570080368041</v>
      </c>
      <c r="I48" s="8">
        <f t="shared" si="57"/>
        <v>9.4379509737237886</v>
      </c>
      <c r="J48" s="8">
        <f t="shared" si="58"/>
        <v>6.9864299196319593</v>
      </c>
      <c r="K48" s="8">
        <f>'Exptl Setup'!H86+'Exptl Setup'!I86+'Exptl Setup'!J86+5</f>
        <v>23.003024686832859</v>
      </c>
      <c r="L48" s="8">
        <f t="shared" si="59"/>
        <v>29.989454606464818</v>
      </c>
      <c r="M48" s="44">
        <v>300</v>
      </c>
      <c r="N48" s="86">
        <f t="shared" si="60"/>
        <v>260.57259441981137</v>
      </c>
      <c r="O48" s="118">
        <v>1</v>
      </c>
      <c r="P48" s="66">
        <v>60</v>
      </c>
      <c r="Q48" s="30">
        <v>1992.8969999999999</v>
      </c>
      <c r="R48" s="87">
        <f t="shared" si="33"/>
        <v>1749.7635659999999</v>
      </c>
      <c r="S48" s="87">
        <f t="shared" si="34"/>
        <v>1749.7643446447867</v>
      </c>
      <c r="T48" s="87">
        <f t="shared" si="35"/>
        <v>571.7688200871944</v>
      </c>
      <c r="U48" s="67">
        <f t="shared" si="36"/>
        <v>41824.884231477728</v>
      </c>
      <c r="V48" s="66">
        <v>120</v>
      </c>
      <c r="W48" s="30">
        <v>2292.114</v>
      </c>
      <c r="X48" s="87">
        <f t="shared" si="37"/>
        <v>2012.4760920000001</v>
      </c>
      <c r="Y48" s="87">
        <f t="shared" si="38"/>
        <v>2012.4769875518609</v>
      </c>
      <c r="Z48" s="87">
        <f t="shared" si="39"/>
        <v>657.61517895071313</v>
      </c>
      <c r="AA48" s="67">
        <f t="shared" si="40"/>
        <v>48104.54463795638</v>
      </c>
      <c r="AB48" s="66">
        <v>180</v>
      </c>
      <c r="AC48" s="30">
        <v>2566.4899999999998</v>
      </c>
      <c r="AD48" s="87">
        <f t="shared" si="41"/>
        <v>2253.3782199999996</v>
      </c>
      <c r="AE48" s="87">
        <f t="shared" si="42"/>
        <v>2253.3792227533072</v>
      </c>
      <c r="AF48" s="87">
        <f t="shared" si="43"/>
        <v>736.33457176441289</v>
      </c>
      <c r="AG48" s="67">
        <f t="shared" si="44"/>
        <v>53862.867539689847</v>
      </c>
      <c r="AH48" s="3">
        <v>240</v>
      </c>
      <c r="AI48" s="30">
        <v>2835.5970000000002</v>
      </c>
      <c r="AJ48" s="87">
        <f t="shared" si="45"/>
        <v>2489.6541660000003</v>
      </c>
      <c r="AK48" s="87">
        <f t="shared" si="46"/>
        <v>2489.6552738961041</v>
      </c>
      <c r="AL48" s="87">
        <f t="shared" si="47"/>
        <v>813.54227084128684</v>
      </c>
      <c r="AM48" s="67">
        <f t="shared" si="48"/>
        <v>59510.61005768265</v>
      </c>
      <c r="AN48" s="88">
        <f t="shared" si="49"/>
        <v>41824.884231477728</v>
      </c>
      <c r="AO48" s="88">
        <f t="shared" si="50"/>
        <v>48104.54463795638</v>
      </c>
      <c r="AP48" s="88">
        <f t="shared" si="51"/>
        <v>53862.867539689847</v>
      </c>
      <c r="AQ48" s="88">
        <f t="shared" si="52"/>
        <v>59510.61005768265</v>
      </c>
      <c r="AR48" s="71">
        <f t="shared" si="53"/>
        <v>0.99937444249989105</v>
      </c>
      <c r="AS48" s="72">
        <f t="shared" si="54"/>
        <v>98.025833967247053</v>
      </c>
      <c r="AT48" s="89">
        <f t="shared" si="55"/>
        <v>5.8815500380348231</v>
      </c>
    </row>
    <row r="49" spans="1:46" ht="12.75">
      <c r="A49" s="3">
        <f>'Exptl Setup'!A87</f>
        <v>80</v>
      </c>
      <c r="B49" s="3" t="str">
        <f>'Exptl Setup'!C87</f>
        <v>b</v>
      </c>
      <c r="C49" s="3">
        <f>'Exptl Setup'!D87</f>
        <v>24</v>
      </c>
      <c r="D49" s="3" t="str">
        <f>'Exptl Setup'!E87</f>
        <v>-</v>
      </c>
      <c r="E49" s="75">
        <f>'Exptl Setup'!K87</f>
        <v>6.0001828940805995</v>
      </c>
      <c r="F49" s="63">
        <f>'Exptl Setup'!F87</f>
        <v>31.995999999999999</v>
      </c>
      <c r="G49" s="64">
        <f>'Exptl Setup'!$C$5</f>
        <v>1.2793390913194711</v>
      </c>
      <c r="H49" s="7">
        <f t="shared" si="56"/>
        <v>25.009788426773003</v>
      </c>
      <c r="I49" s="8">
        <f t="shared" si="57"/>
        <v>9.4376560101030211</v>
      </c>
      <c r="J49" s="8">
        <f t="shared" si="58"/>
        <v>6.9862115732269956</v>
      </c>
      <c r="K49" s="8">
        <f>'Exptl Setup'!H87+'Exptl Setup'!I87+'Exptl Setup'!J87+5</f>
        <v>23.003024686832859</v>
      </c>
      <c r="L49" s="8">
        <f t="shared" si="59"/>
        <v>29.989236260059855</v>
      </c>
      <c r="M49" s="44">
        <v>300</v>
      </c>
      <c r="N49" s="86">
        <f t="shared" si="60"/>
        <v>260.57310772983715</v>
      </c>
      <c r="O49" s="118">
        <v>1</v>
      </c>
      <c r="P49" s="66">
        <v>60</v>
      </c>
      <c r="Q49" s="30">
        <v>1928.537</v>
      </c>
      <c r="R49" s="87">
        <f t="shared" si="33"/>
        <v>1693.255486</v>
      </c>
      <c r="S49" s="87">
        <f t="shared" si="34"/>
        <v>1693.2562394986912</v>
      </c>
      <c r="T49" s="87">
        <f t="shared" si="35"/>
        <v>553.30434087712365</v>
      </c>
      <c r="U49" s="67">
        <f t="shared" si="36"/>
        <v>40475.472714483505</v>
      </c>
      <c r="V49" s="66">
        <v>120</v>
      </c>
      <c r="W49" s="30">
        <v>2218.721</v>
      </c>
      <c r="X49" s="87">
        <f t="shared" si="37"/>
        <v>1948.0370379999999</v>
      </c>
      <c r="Y49" s="87">
        <f t="shared" si="38"/>
        <v>1948.0379048764817</v>
      </c>
      <c r="Z49" s="87">
        <f t="shared" si="39"/>
        <v>636.55919512834487</v>
      </c>
      <c r="AA49" s="67">
        <f t="shared" si="40"/>
        <v>46565.754920207168</v>
      </c>
      <c r="AB49" s="66">
        <v>180</v>
      </c>
      <c r="AC49" s="30">
        <v>2509.6570000000002</v>
      </c>
      <c r="AD49" s="87">
        <f t="shared" si="41"/>
        <v>2203.478846</v>
      </c>
      <c r="AE49" s="87">
        <f t="shared" si="42"/>
        <v>2203.4798265480863</v>
      </c>
      <c r="AF49" s="87">
        <f t="shared" si="43"/>
        <v>720.02980093856627</v>
      </c>
      <c r="AG49" s="67">
        <f t="shared" si="44"/>
        <v>52671.819843857047</v>
      </c>
      <c r="AH49" s="3">
        <v>240</v>
      </c>
      <c r="AI49" s="30">
        <v>2802.8519999999999</v>
      </c>
      <c r="AJ49" s="87">
        <f t="shared" si="45"/>
        <v>2460.9040559999999</v>
      </c>
      <c r="AK49" s="87">
        <f t="shared" si="46"/>
        <v>2460.9051511023049</v>
      </c>
      <c r="AL49" s="87">
        <f t="shared" si="47"/>
        <v>804.14852213679478</v>
      </c>
      <c r="AM49" s="67">
        <f t="shared" si="48"/>
        <v>58825.295884256062</v>
      </c>
      <c r="AN49" s="88">
        <f t="shared" si="49"/>
        <v>40475.472714483505</v>
      </c>
      <c r="AO49" s="88">
        <f t="shared" si="50"/>
        <v>46565.754920207168</v>
      </c>
      <c r="AP49" s="88">
        <f t="shared" si="51"/>
        <v>52671.819843857047</v>
      </c>
      <c r="AQ49" s="88">
        <f t="shared" si="52"/>
        <v>58825.295884256062</v>
      </c>
      <c r="AR49" s="71">
        <f t="shared" si="53"/>
        <v>0.99999439370449839</v>
      </c>
      <c r="AS49" s="72">
        <f t="shared" si="54"/>
        <v>101.92589072161259</v>
      </c>
      <c r="AT49" s="89">
        <f t="shared" si="55"/>
        <v>6.1155534432967551</v>
      </c>
    </row>
    <row r="50" spans="1:46" ht="12.75">
      <c r="A50" s="3">
        <f>'Exptl Setup'!A88</f>
        <v>81</v>
      </c>
      <c r="B50" s="3" t="str">
        <f>'Exptl Setup'!C88</f>
        <v>c</v>
      </c>
      <c r="C50" s="3">
        <f>'Exptl Setup'!D88</f>
        <v>24</v>
      </c>
      <c r="D50" s="3" t="str">
        <f>'Exptl Setup'!E88</f>
        <v>-</v>
      </c>
      <c r="E50" s="75">
        <f>'Exptl Setup'!K88</f>
        <v>5.997558634145669</v>
      </c>
      <c r="F50" s="63">
        <f>'Exptl Setup'!F88</f>
        <v>32.01</v>
      </c>
      <c r="G50" s="64">
        <f>'Exptl Setup'!$C$5</f>
        <v>1.2793390913194711</v>
      </c>
      <c r="H50" s="7">
        <f t="shared" si="56"/>
        <v>25.020731577103508</v>
      </c>
      <c r="I50" s="8">
        <f t="shared" si="57"/>
        <v>9.4417855007937774</v>
      </c>
      <c r="J50" s="8">
        <f t="shared" si="58"/>
        <v>6.9892684228964903</v>
      </c>
      <c r="K50" s="8">
        <f>'Exptl Setup'!H88+'Exptl Setup'!I88+'Exptl Setup'!J88+5</f>
        <v>23.003024686832859</v>
      </c>
      <c r="L50" s="8">
        <f t="shared" si="59"/>
        <v>29.992293109729349</v>
      </c>
      <c r="M50" s="44">
        <v>300</v>
      </c>
      <c r="N50" s="86">
        <f t="shared" si="60"/>
        <v>260.5659213894769</v>
      </c>
      <c r="O50" s="118">
        <v>1</v>
      </c>
      <c r="P50" s="66">
        <v>60</v>
      </c>
      <c r="Q50" s="30">
        <v>1827.6690000000001</v>
      </c>
      <c r="R50" s="87">
        <f t="shared" si="33"/>
        <v>1604.6933820000002</v>
      </c>
      <c r="S50" s="87">
        <f t="shared" si="34"/>
        <v>1604.6940960885552</v>
      </c>
      <c r="T50" s="87">
        <f t="shared" si="35"/>
        <v>524.35671266132397</v>
      </c>
      <c r="U50" s="67">
        <f t="shared" si="36"/>
        <v>38341.111447473799</v>
      </c>
      <c r="V50" s="66">
        <v>120</v>
      </c>
      <c r="W50" s="30">
        <v>2265.768</v>
      </c>
      <c r="X50" s="87">
        <f t="shared" si="37"/>
        <v>1989.344304</v>
      </c>
      <c r="Y50" s="87">
        <f t="shared" si="38"/>
        <v>1989.3451892582152</v>
      </c>
      <c r="Z50" s="87">
        <f t="shared" si="39"/>
        <v>650.0469505874546</v>
      </c>
      <c r="AA50" s="67">
        <f t="shared" si="40"/>
        <v>47531.617268837959</v>
      </c>
      <c r="AB50" s="66">
        <v>180</v>
      </c>
      <c r="AC50" s="30">
        <v>2554.0700000000002</v>
      </c>
      <c r="AD50" s="87">
        <f t="shared" si="41"/>
        <v>2242.4734600000002</v>
      </c>
      <c r="AE50" s="87">
        <f t="shared" si="42"/>
        <v>2242.4744579006897</v>
      </c>
      <c r="AF50" s="87">
        <f t="shared" si="43"/>
        <v>732.76055407566025</v>
      </c>
      <c r="AG50" s="67">
        <f t="shared" si="44"/>
        <v>53579.659399294636</v>
      </c>
      <c r="AH50" s="3">
        <v>240</v>
      </c>
      <c r="AI50" s="30">
        <v>2825.4349999999999</v>
      </c>
      <c r="AJ50" s="87">
        <f t="shared" si="45"/>
        <v>2480.7319299999999</v>
      </c>
      <c r="AK50" s="87">
        <f t="shared" si="46"/>
        <v>2480.7330339257087</v>
      </c>
      <c r="AL50" s="87">
        <f t="shared" si="47"/>
        <v>810.61494638156478</v>
      </c>
      <c r="AM50" s="67">
        <f t="shared" si="48"/>
        <v>59272.394630862116</v>
      </c>
      <c r="AN50" s="88">
        <f t="shared" si="49"/>
        <v>38341.111447473799</v>
      </c>
      <c r="AO50" s="88">
        <f t="shared" si="50"/>
        <v>47531.617268837959</v>
      </c>
      <c r="AP50" s="88">
        <f t="shared" si="51"/>
        <v>53579.659399294636</v>
      </c>
      <c r="AQ50" s="88">
        <f t="shared" si="52"/>
        <v>59272.394630862116</v>
      </c>
      <c r="AR50" s="71">
        <f t="shared" si="53"/>
        <v>0.98566178432624829</v>
      </c>
      <c r="AS50" s="72">
        <f t="shared" si="54"/>
        <v>114.73648613436939</v>
      </c>
      <c r="AT50" s="89">
        <f t="shared" si="55"/>
        <v>6.8841891680621625</v>
      </c>
    </row>
    <row r="51" spans="1:46" ht="12.75">
      <c r="A51" s="3">
        <f>'Exptl Setup'!A92</f>
        <v>85</v>
      </c>
      <c r="B51" s="3" t="str">
        <f>'Exptl Setup'!C92</f>
        <v>a</v>
      </c>
      <c r="C51" s="3">
        <f>'Exptl Setup'!D92</f>
        <v>24</v>
      </c>
      <c r="D51" s="3" t="str">
        <f>'Exptl Setup'!E92</f>
        <v>-</v>
      </c>
      <c r="E51" s="75">
        <f>'Exptl Setup'!K92</f>
        <v>16.000487717548268</v>
      </c>
      <c r="F51" s="63">
        <f>'Exptl Setup'!F92</f>
        <v>31.995999999999999</v>
      </c>
      <c r="G51" s="64">
        <f>'Exptl Setup'!$C$5</f>
        <v>1.2793390913194711</v>
      </c>
      <c r="H51" s="7">
        <f t="shared" si="56"/>
        <v>25.009788426773003</v>
      </c>
      <c r="I51" s="8">
        <f t="shared" si="57"/>
        <v>9.4376560101030211</v>
      </c>
      <c r="J51" s="8">
        <f t="shared" si="58"/>
        <v>6.9862115732269956</v>
      </c>
      <c r="K51" s="8">
        <f>'Exptl Setup'!H92+'Exptl Setup'!I92+'Exptl Setup'!J92+5</f>
        <v>23.003024686832862</v>
      </c>
      <c r="L51" s="8">
        <f t="shared" si="59"/>
        <v>29.989236260059858</v>
      </c>
      <c r="M51" s="44">
        <v>300</v>
      </c>
      <c r="N51" s="86">
        <f t="shared" si="60"/>
        <v>260.57310772983715</v>
      </c>
      <c r="O51" s="118">
        <v>1</v>
      </c>
      <c r="P51" s="66">
        <v>60</v>
      </c>
      <c r="Q51" s="30">
        <v>445.62599999999998</v>
      </c>
      <c r="R51" s="87">
        <f t="shared" si="33"/>
        <v>391.25962799999996</v>
      </c>
      <c r="S51" s="87">
        <f t="shared" si="34"/>
        <v>391.25980211053439</v>
      </c>
      <c r="T51" s="87">
        <f t="shared" si="35"/>
        <v>127.85173434977349</v>
      </c>
      <c r="U51" s="67">
        <f t="shared" si="36"/>
        <v>9352.6455566392706</v>
      </c>
      <c r="V51" s="66">
        <v>120</v>
      </c>
      <c r="W51" s="30">
        <v>544.98900000000003</v>
      </c>
      <c r="X51" s="87">
        <f t="shared" si="37"/>
        <v>478.50034200000005</v>
      </c>
      <c r="Y51" s="87">
        <f t="shared" si="38"/>
        <v>478.50055493265222</v>
      </c>
      <c r="Z51" s="87">
        <f t="shared" si="39"/>
        <v>156.35934360102129</v>
      </c>
      <c r="AA51" s="67">
        <f t="shared" si="40"/>
        <v>11438.042100926066</v>
      </c>
      <c r="AB51" s="66">
        <v>180</v>
      </c>
      <c r="AC51" s="30">
        <v>12.42</v>
      </c>
      <c r="AD51" s="87">
        <f t="shared" si="41"/>
        <v>10.90476</v>
      </c>
      <c r="AE51" s="87">
        <f t="shared" si="42"/>
        <v>10.904764852618198</v>
      </c>
      <c r="AF51" s="87">
        <f t="shared" si="43"/>
        <v>3.5633435675301417</v>
      </c>
      <c r="AG51" s="67">
        <f t="shared" si="44"/>
        <v>260.66669766454328</v>
      </c>
      <c r="AH51" s="3">
        <v>240</v>
      </c>
      <c r="AI51" s="30">
        <v>691.02099999999996</v>
      </c>
      <c r="AJ51" s="87">
        <f t="shared" si="45"/>
        <v>606.71643799999993</v>
      </c>
      <c r="AK51" s="87">
        <f t="shared" si="46"/>
        <v>606.71670798881485</v>
      </c>
      <c r="AL51" s="87">
        <f t="shared" si="47"/>
        <v>198.2564601753821</v>
      </c>
      <c r="AM51" s="67">
        <f t="shared" si="48"/>
        <v>14502.911601195676</v>
      </c>
      <c r="AN51" s="88">
        <f t="shared" si="49"/>
        <v>9352.6455566392706</v>
      </c>
      <c r="AO51" s="88">
        <f t="shared" si="50"/>
        <v>11438.042100926066</v>
      </c>
      <c r="AP51" s="88"/>
      <c r="AQ51" s="88">
        <f t="shared" si="52"/>
        <v>14502.911601195676</v>
      </c>
      <c r="AR51" s="71">
        <f t="shared" si="53"/>
        <v>0.99349138896429656</v>
      </c>
      <c r="AS51" s="72">
        <f t="shared" si="54"/>
        <v>28.173730569637179</v>
      </c>
      <c r="AT51" s="89">
        <f t="shared" si="55"/>
        <v>1.6904238341782307</v>
      </c>
    </row>
    <row r="52" spans="1:46" ht="12.75">
      <c r="A52" s="3">
        <f>'Exptl Setup'!A93</f>
        <v>86</v>
      </c>
      <c r="B52" s="3" t="str">
        <f>'Exptl Setup'!C93</f>
        <v>b</v>
      </c>
      <c r="C52" s="3">
        <f>'Exptl Setup'!D93</f>
        <v>24</v>
      </c>
      <c r="D52" s="3" t="str">
        <f>'Exptl Setup'!E93</f>
        <v>-</v>
      </c>
      <c r="E52" s="75">
        <f>'Exptl Setup'!K93</f>
        <v>15.999987655426267</v>
      </c>
      <c r="F52" s="63">
        <f>'Exptl Setup'!F93</f>
        <v>31.997</v>
      </c>
      <c r="G52" s="64">
        <f>'Exptl Setup'!$C$5</f>
        <v>1.2793390913194711</v>
      </c>
      <c r="H52" s="7">
        <f t="shared" si="56"/>
        <v>25.010570080368041</v>
      </c>
      <c r="I52" s="8">
        <f t="shared" si="57"/>
        <v>9.4379509737237886</v>
      </c>
      <c r="J52" s="8">
        <f t="shared" si="58"/>
        <v>6.9864299196319593</v>
      </c>
      <c r="K52" s="8">
        <f>'Exptl Setup'!H93+'Exptl Setup'!I93+'Exptl Setup'!J93+5</f>
        <v>23.003024686832862</v>
      </c>
      <c r="L52" s="8">
        <f t="shared" si="59"/>
        <v>29.989454606464822</v>
      </c>
      <c r="M52" s="44">
        <v>300</v>
      </c>
      <c r="N52" s="86">
        <f t="shared" si="60"/>
        <v>260.57259441981137</v>
      </c>
      <c r="O52" s="118">
        <v>1</v>
      </c>
      <c r="P52" s="66">
        <v>60</v>
      </c>
      <c r="Q52" s="30">
        <v>455.03500000000003</v>
      </c>
      <c r="R52" s="87">
        <f t="shared" si="33"/>
        <v>399.52073000000001</v>
      </c>
      <c r="S52" s="87">
        <f t="shared" si="34"/>
        <v>399.52090778672488</v>
      </c>
      <c r="T52" s="87">
        <f t="shared" si="35"/>
        <v>130.5510646302225</v>
      </c>
      <c r="U52" s="67">
        <f t="shared" si="36"/>
        <v>9549.8092456712402</v>
      </c>
      <c r="V52" s="66">
        <v>120</v>
      </c>
      <c r="W52" s="30">
        <v>500.577</v>
      </c>
      <c r="X52" s="87">
        <f t="shared" si="37"/>
        <v>439.50660599999998</v>
      </c>
      <c r="Y52" s="87">
        <f t="shared" si="38"/>
        <v>439.50680158043963</v>
      </c>
      <c r="Z52" s="87">
        <f t="shared" si="39"/>
        <v>143.61721687211505</v>
      </c>
      <c r="AA52" s="67">
        <f t="shared" si="40"/>
        <v>10505.598168866944</v>
      </c>
      <c r="AB52" s="66">
        <v>180</v>
      </c>
      <c r="AC52" s="30">
        <v>579.61500000000001</v>
      </c>
      <c r="AD52" s="87">
        <f t="shared" si="41"/>
        <v>508.90197000000001</v>
      </c>
      <c r="AE52" s="87">
        <f t="shared" si="42"/>
        <v>508.90219646137666</v>
      </c>
      <c r="AF52" s="87">
        <f t="shared" si="43"/>
        <v>166.29348363454767</v>
      </c>
      <c r="AG52" s="67">
        <f t="shared" si="44"/>
        <v>12164.366885909292</v>
      </c>
      <c r="AH52" s="3">
        <v>240</v>
      </c>
      <c r="AI52" s="30">
        <v>646.23299999999995</v>
      </c>
      <c r="AJ52" s="87">
        <f t="shared" si="45"/>
        <v>567.39257399999997</v>
      </c>
      <c r="AK52" s="87">
        <f t="shared" si="46"/>
        <v>567.39282648969538</v>
      </c>
      <c r="AL52" s="87">
        <f t="shared" si="47"/>
        <v>185.40641082374441</v>
      </c>
      <c r="AM52" s="67">
        <f t="shared" si="48"/>
        <v>13562.477344067727</v>
      </c>
      <c r="AN52" s="88">
        <f t="shared" si="49"/>
        <v>9549.8092456712402</v>
      </c>
      <c r="AO52" s="88">
        <f t="shared" si="50"/>
        <v>10505.598168866944</v>
      </c>
      <c r="AP52" s="88">
        <f t="shared" si="51"/>
        <v>12164.366885909292</v>
      </c>
      <c r="AQ52" s="88">
        <f t="shared" si="52"/>
        <v>13562.477344067727</v>
      </c>
      <c r="AR52" s="71">
        <f t="shared" si="53"/>
        <v>0.98993796746348872</v>
      </c>
      <c r="AS52" s="72">
        <f t="shared" si="54"/>
        <v>22.827955020386351</v>
      </c>
      <c r="AT52" s="89">
        <f t="shared" si="55"/>
        <v>1.3696773012231811</v>
      </c>
    </row>
    <row r="53" spans="1:46" ht="12.75">
      <c r="A53" s="3">
        <f>'Exptl Setup'!A94</f>
        <v>87</v>
      </c>
      <c r="B53" s="3" t="str">
        <f>'Exptl Setup'!C94</f>
        <v>c</v>
      </c>
      <c r="C53" s="3">
        <f>'Exptl Setup'!D94</f>
        <v>24</v>
      </c>
      <c r="D53" s="3" t="str">
        <f>'Exptl Setup'!E94</f>
        <v>-</v>
      </c>
      <c r="E53" s="75">
        <f>'Exptl Setup'!K94</f>
        <v>15.998987624946851</v>
      </c>
      <c r="F53" s="63">
        <f>'Exptl Setup'!F94</f>
        <v>31.998999999999999</v>
      </c>
      <c r="G53" s="64">
        <f>'Exptl Setup'!$C$5</f>
        <v>1.2793390913194711</v>
      </c>
      <c r="H53" s="7">
        <f t="shared" si="56"/>
        <v>25.012133387558112</v>
      </c>
      <c r="I53" s="8">
        <f t="shared" si="57"/>
        <v>9.4385409009653252</v>
      </c>
      <c r="J53" s="8">
        <f t="shared" si="58"/>
        <v>6.9868666124418866</v>
      </c>
      <c r="K53" s="8">
        <f>'Exptl Setup'!H94+'Exptl Setup'!I94+'Exptl Setup'!J94+5</f>
        <v>23.003024686832862</v>
      </c>
      <c r="L53" s="8">
        <f t="shared" si="59"/>
        <v>29.989891299274749</v>
      </c>
      <c r="M53" s="44">
        <v>300</v>
      </c>
      <c r="N53" s="86">
        <f t="shared" si="60"/>
        <v>260.57156779975992</v>
      </c>
      <c r="O53" s="118">
        <v>1</v>
      </c>
      <c r="P53" s="66">
        <v>60</v>
      </c>
      <c r="Q53" s="30">
        <v>459.55200000000002</v>
      </c>
      <c r="R53" s="87">
        <f t="shared" si="33"/>
        <v>403.48665600000004</v>
      </c>
      <c r="S53" s="87">
        <f t="shared" si="34"/>
        <v>403.48683555156197</v>
      </c>
      <c r="T53" s="87">
        <f t="shared" si="35"/>
        <v>131.84671146439496</v>
      </c>
      <c r="U53" s="67">
        <f t="shared" si="36"/>
        <v>9643.9829949059949</v>
      </c>
      <c r="V53" s="66">
        <v>120</v>
      </c>
      <c r="W53" s="30">
        <v>541.601</v>
      </c>
      <c r="X53" s="87">
        <f t="shared" si="37"/>
        <v>475.52567800000003</v>
      </c>
      <c r="Y53" s="87">
        <f t="shared" si="38"/>
        <v>475.52588960892672</v>
      </c>
      <c r="Z53" s="87">
        <f t="shared" si="39"/>
        <v>155.38679143128041</v>
      </c>
      <c r="AA53" s="67">
        <f t="shared" si="40"/>
        <v>11365.832014710159</v>
      </c>
      <c r="AB53" s="66">
        <v>180</v>
      </c>
      <c r="AC53" s="30">
        <v>628.91999999999996</v>
      </c>
      <c r="AD53" s="87">
        <f t="shared" si="41"/>
        <v>552.19175999999993</v>
      </c>
      <c r="AE53" s="87">
        <f t="shared" si="42"/>
        <v>552.19200572533316</v>
      </c>
      <c r="AF53" s="87">
        <f t="shared" si="43"/>
        <v>180.43884864865623</v>
      </c>
      <c r="AG53" s="67">
        <f t="shared" si="44"/>
        <v>13198.275244490893</v>
      </c>
      <c r="AH53" s="3">
        <v>240</v>
      </c>
      <c r="AI53" s="30">
        <v>683.87</v>
      </c>
      <c r="AJ53" s="87">
        <f t="shared" si="45"/>
        <v>600.43786</v>
      </c>
      <c r="AK53" s="87">
        <f t="shared" si="46"/>
        <v>600.43812719484765</v>
      </c>
      <c r="AL53" s="87">
        <f t="shared" si="47"/>
        <v>196.2041522377354</v>
      </c>
      <c r="AM53" s="67">
        <f t="shared" si="48"/>
        <v>14351.434986087241</v>
      </c>
      <c r="AN53" s="88">
        <f t="shared" si="49"/>
        <v>9643.9829949059949</v>
      </c>
      <c r="AO53" s="88">
        <f t="shared" si="50"/>
        <v>11365.832014710159</v>
      </c>
      <c r="AP53" s="88">
        <f t="shared" si="51"/>
        <v>13198.275244490893</v>
      </c>
      <c r="AQ53" s="88">
        <f t="shared" si="52"/>
        <v>14351.434986087241</v>
      </c>
      <c r="AR53" s="71">
        <f t="shared" si="53"/>
        <v>0.99127346473232791</v>
      </c>
      <c r="AS53" s="72">
        <f t="shared" si="54"/>
        <v>26.591332005540785</v>
      </c>
      <c r="AT53" s="89">
        <f t="shared" si="55"/>
        <v>1.5954799203324472</v>
      </c>
    </row>
    <row r="54" spans="1:46" ht="12.75">
      <c r="A54" s="3">
        <f>'Exptl Setup'!A98</f>
        <v>91</v>
      </c>
      <c r="B54" s="3" t="str">
        <f>'Exptl Setup'!C98</f>
        <v>a</v>
      </c>
      <c r="C54" s="3">
        <f>'Exptl Setup'!D98</f>
        <v>24</v>
      </c>
      <c r="D54" s="3" t="str">
        <f>'Exptl Setup'!E98</f>
        <v>-</v>
      </c>
      <c r="E54" s="75">
        <f>'Exptl Setup'!K98</f>
        <v>20.001859919464366</v>
      </c>
      <c r="F54" s="63">
        <f>'Exptl Setup'!F98</f>
        <v>31.994</v>
      </c>
      <c r="G54" s="64">
        <f>'Exptl Setup'!$C$5</f>
        <v>1.2793390913194711</v>
      </c>
      <c r="H54" s="7">
        <f t="shared" si="56"/>
        <v>25.008225119582931</v>
      </c>
      <c r="I54" s="8">
        <f t="shared" si="57"/>
        <v>9.4370660828614845</v>
      </c>
      <c r="J54" s="8">
        <f t="shared" si="58"/>
        <v>6.9857748804170683</v>
      </c>
      <c r="K54" s="8">
        <f>'Exptl Setup'!H98+'Exptl Setup'!I98+'Exptl Setup'!J98+5</f>
        <v>23.003024686832859</v>
      </c>
      <c r="L54" s="8">
        <f t="shared" si="59"/>
        <v>29.988799567249927</v>
      </c>
      <c r="M54" s="44">
        <v>300</v>
      </c>
      <c r="N54" s="86">
        <f t="shared" si="60"/>
        <v>260.5741343498886</v>
      </c>
      <c r="O54" s="118">
        <v>1</v>
      </c>
      <c r="P54" s="66">
        <v>60</v>
      </c>
      <c r="Q54" s="30">
        <v>114.041</v>
      </c>
      <c r="R54" s="87">
        <f t="shared" si="33"/>
        <v>100.12799799999999</v>
      </c>
      <c r="S54" s="87">
        <f t="shared" si="34"/>
        <v>100.1280425569591</v>
      </c>
      <c r="T54" s="87">
        <f t="shared" si="35"/>
        <v>32.71885465469736</v>
      </c>
      <c r="U54" s="67">
        <f t="shared" si="36"/>
        <v>2393.6083561035266</v>
      </c>
      <c r="V54" s="66">
        <v>120</v>
      </c>
      <c r="W54" s="30">
        <v>83.179000000000002</v>
      </c>
      <c r="X54" s="87">
        <f t="shared" si="37"/>
        <v>73.031162000000009</v>
      </c>
      <c r="Y54" s="87">
        <f t="shared" si="38"/>
        <v>73.031194498867094</v>
      </c>
      <c r="Z54" s="87">
        <f t="shared" si="39"/>
        <v>23.864413775072752</v>
      </c>
      <c r="AA54" s="67">
        <f t="shared" si="40"/>
        <v>1745.8453490616114</v>
      </c>
      <c r="AB54" s="66">
        <v>180</v>
      </c>
      <c r="AC54" s="30">
        <v>83.179000000000002</v>
      </c>
      <c r="AD54" s="87">
        <f t="shared" si="41"/>
        <v>73.031162000000009</v>
      </c>
      <c r="AE54" s="87">
        <f t="shared" si="42"/>
        <v>73.031194498867094</v>
      </c>
      <c r="AF54" s="87">
        <f t="shared" si="43"/>
        <v>23.864413775072752</v>
      </c>
      <c r="AG54" s="67">
        <f t="shared" si="44"/>
        <v>1745.8453490616114</v>
      </c>
      <c r="AH54" s="3">
        <v>240</v>
      </c>
      <c r="AI54" s="30">
        <v>83.555000000000007</v>
      </c>
      <c r="AJ54" s="87">
        <f t="shared" si="45"/>
        <v>73.361290000000011</v>
      </c>
      <c r="AK54" s="87">
        <f t="shared" si="46"/>
        <v>73.361322645774052</v>
      </c>
      <c r="AL54" s="87">
        <f t="shared" si="47"/>
        <v>23.972289796417414</v>
      </c>
      <c r="AM54" s="67">
        <f t="shared" si="48"/>
        <v>1753.7372190197402</v>
      </c>
      <c r="AN54" s="88">
        <f t="shared" si="49"/>
        <v>2393.6083561035266</v>
      </c>
      <c r="AO54" s="88">
        <f t="shared" si="50"/>
        <v>1745.8453490616114</v>
      </c>
      <c r="AP54" s="88">
        <f t="shared" si="51"/>
        <v>1745.8453490616114</v>
      </c>
      <c r="AQ54" s="88">
        <f t="shared" si="52"/>
        <v>1753.7372190197402</v>
      </c>
      <c r="AR54" s="71">
        <f t="shared" si="53"/>
        <v>0.59017504433728785</v>
      </c>
      <c r="AS54" s="72">
        <f t="shared" si="54"/>
        <v>-3.1993556854189324</v>
      </c>
      <c r="AT54" s="89">
        <f t="shared" si="55"/>
        <v>-0.19196134112513596</v>
      </c>
    </row>
    <row r="55" spans="1:46" ht="12.75">
      <c r="A55" s="3">
        <f>'Exptl Setup'!A99</f>
        <v>92</v>
      </c>
      <c r="B55" s="3" t="str">
        <f>'Exptl Setup'!C99</f>
        <v>b</v>
      </c>
      <c r="C55" s="3">
        <f>'Exptl Setup'!D99</f>
        <v>24</v>
      </c>
      <c r="D55" s="3" t="str">
        <f>'Exptl Setup'!E99</f>
        <v>-</v>
      </c>
      <c r="E55" s="75">
        <f>'Exptl Setup'!K99</f>
        <v>19.992486683849631</v>
      </c>
      <c r="F55" s="63">
        <f>'Exptl Setup'!F99</f>
        <v>32.009</v>
      </c>
      <c r="G55" s="64">
        <f>'Exptl Setup'!$C$5</f>
        <v>1.2793390913194711</v>
      </c>
      <c r="H55" s="7">
        <f t="shared" si="56"/>
        <v>25.019949923508474</v>
      </c>
      <c r="I55" s="8">
        <f t="shared" si="57"/>
        <v>9.44149053717301</v>
      </c>
      <c r="J55" s="8">
        <f t="shared" si="58"/>
        <v>6.9890500764915267</v>
      </c>
      <c r="K55" s="8">
        <f>'Exptl Setup'!H99+'Exptl Setup'!I99+'Exptl Setup'!J99+5</f>
        <v>23.003024686832859</v>
      </c>
      <c r="L55" s="8">
        <f t="shared" si="59"/>
        <v>29.992074763324386</v>
      </c>
      <c r="M55" s="44">
        <v>300</v>
      </c>
      <c r="N55" s="86">
        <f t="shared" si="60"/>
        <v>260.56643469950262</v>
      </c>
      <c r="O55" s="118">
        <v>1</v>
      </c>
      <c r="P55" s="66">
        <v>60</v>
      </c>
      <c r="Q55" s="30">
        <v>80.168000000000006</v>
      </c>
      <c r="R55" s="87">
        <f t="shared" si="33"/>
        <v>70.387504000000007</v>
      </c>
      <c r="S55" s="87">
        <f t="shared" si="34"/>
        <v>70.387535322439291</v>
      </c>
      <c r="T55" s="87">
        <f t="shared" si="35"/>
        <v>23.000158158786462</v>
      </c>
      <c r="U55" s="67">
        <f t="shared" si="36"/>
        <v>1681.8306242606143</v>
      </c>
      <c r="V55" s="66">
        <v>120</v>
      </c>
      <c r="W55" s="30">
        <v>101.621</v>
      </c>
      <c r="X55" s="87">
        <f t="shared" si="37"/>
        <v>89.223237999999995</v>
      </c>
      <c r="Y55" s="87">
        <f t="shared" si="38"/>
        <v>89.223277704340902</v>
      </c>
      <c r="Z55" s="87">
        <f t="shared" si="39"/>
        <v>29.155012876135604</v>
      </c>
      <c r="AA55" s="67">
        <f t="shared" si="40"/>
        <v>2131.8894055980923</v>
      </c>
      <c r="AB55" s="66">
        <v>180</v>
      </c>
      <c r="AC55" s="30">
        <v>86.566000000000003</v>
      </c>
      <c r="AD55" s="87">
        <f t="shared" si="41"/>
        <v>76.004947999999999</v>
      </c>
      <c r="AE55" s="87">
        <f t="shared" si="42"/>
        <v>76.004981822201856</v>
      </c>
      <c r="AF55" s="87">
        <f t="shared" si="43"/>
        <v>24.835741083393732</v>
      </c>
      <c r="AG55" s="67">
        <f t="shared" si="44"/>
        <v>1816.0531611084759</v>
      </c>
      <c r="AH55" s="3">
        <v>240</v>
      </c>
      <c r="AI55" s="30">
        <v>83.930999999999997</v>
      </c>
      <c r="AJ55" s="87">
        <f t="shared" si="45"/>
        <v>73.691417999999999</v>
      </c>
      <c r="AK55" s="87">
        <f t="shared" si="46"/>
        <v>73.69145079268101</v>
      </c>
      <c r="AL55" s="87">
        <f t="shared" si="47"/>
        <v>24.079760932355882</v>
      </c>
      <c r="AM55" s="67">
        <f t="shared" si="48"/>
        <v>1760.7739512625683</v>
      </c>
      <c r="AN55" s="88">
        <f t="shared" si="49"/>
        <v>1681.8306242606143</v>
      </c>
      <c r="AO55" s="88">
        <f t="shared" si="50"/>
        <v>2131.8894055980923</v>
      </c>
      <c r="AP55" s="88">
        <f t="shared" si="51"/>
        <v>1816.0531611084759</v>
      </c>
      <c r="AQ55" s="88">
        <f t="shared" si="52"/>
        <v>1760.7739512625683</v>
      </c>
      <c r="AR55" s="71">
        <f t="shared" si="53"/>
        <v>2.6713090143760661E-3</v>
      </c>
      <c r="AS55" s="72">
        <f t="shared" si="54"/>
        <v>-0.13167710580625722</v>
      </c>
      <c r="AT55" s="89">
        <f t="shared" si="55"/>
        <v>-7.9006263483754335E-3</v>
      </c>
    </row>
    <row r="56" spans="1:46" ht="13.5" thickBot="1">
      <c r="A56" s="135">
        <f>'Exptl Setup'!A100</f>
        <v>93</v>
      </c>
      <c r="B56" s="135" t="str">
        <f>'Exptl Setup'!C100</f>
        <v>c</v>
      </c>
      <c r="C56" s="135">
        <f>'Exptl Setup'!D100</f>
        <v>24</v>
      </c>
      <c r="D56" s="135" t="str">
        <f>'Exptl Setup'!E100</f>
        <v>-</v>
      </c>
      <c r="E56" s="151">
        <f>'Exptl Setup'!K100</f>
        <v>19.999984569282837</v>
      </c>
      <c r="F56" s="137">
        <f>'Exptl Setup'!F100</f>
        <v>31.997</v>
      </c>
      <c r="G56" s="138">
        <f>'Exptl Setup'!$C$5</f>
        <v>1.2793390913194711</v>
      </c>
      <c r="H56" s="139">
        <f t="shared" si="56"/>
        <v>25.010570080368041</v>
      </c>
      <c r="I56" s="140">
        <f t="shared" si="57"/>
        <v>9.4379509737237886</v>
      </c>
      <c r="J56" s="140">
        <f t="shared" si="58"/>
        <v>6.9864299196319593</v>
      </c>
      <c r="K56" s="140">
        <f>'Exptl Setup'!H100+'Exptl Setup'!I100+'Exptl Setup'!J100+5</f>
        <v>23.003024686832859</v>
      </c>
      <c r="L56" s="140">
        <f t="shared" si="59"/>
        <v>29.989454606464818</v>
      </c>
      <c r="M56" s="141">
        <v>300</v>
      </c>
      <c r="N56" s="140">
        <f t="shared" si="60"/>
        <v>260.57259441981137</v>
      </c>
      <c r="O56" s="152">
        <v>1</v>
      </c>
      <c r="P56" s="143">
        <v>60</v>
      </c>
      <c r="Q56" s="135">
        <v>101.997</v>
      </c>
      <c r="R56" s="153">
        <f t="shared" si="33"/>
        <v>89.553365999999997</v>
      </c>
      <c r="S56" s="153">
        <f t="shared" si="34"/>
        <v>89.553405851247859</v>
      </c>
      <c r="T56" s="153">
        <f t="shared" si="35"/>
        <v>29.263280712667822</v>
      </c>
      <c r="U56" s="144">
        <f t="shared" si="36"/>
        <v>2140.6087303849795</v>
      </c>
      <c r="V56" s="143">
        <v>120</v>
      </c>
      <c r="W56" s="135">
        <v>82.802000000000007</v>
      </c>
      <c r="X56" s="153">
        <f t="shared" si="37"/>
        <v>72.700156000000007</v>
      </c>
      <c r="Y56" s="153">
        <f t="shared" si="38"/>
        <v>72.700188351569423</v>
      </c>
      <c r="Z56" s="153">
        <f t="shared" si="39"/>
        <v>23.756170961600056</v>
      </c>
      <c r="AA56" s="144">
        <f t="shared" si="40"/>
        <v>1737.7636998474177</v>
      </c>
      <c r="AB56" s="143">
        <v>180</v>
      </c>
      <c r="AC56" s="135">
        <v>92.587999999999994</v>
      </c>
      <c r="AD56" s="153">
        <f t="shared" si="41"/>
        <v>81.292263999999989</v>
      </c>
      <c r="AE56" s="153">
        <f t="shared" si="42"/>
        <v>81.292300175057463</v>
      </c>
      <c r="AF56" s="153">
        <f t="shared" si="43"/>
        <v>26.563807118096495</v>
      </c>
      <c r="AG56" s="144">
        <f t="shared" si="44"/>
        <v>1943.1422603496621</v>
      </c>
      <c r="AH56" s="135">
        <v>240</v>
      </c>
      <c r="AI56" s="135">
        <v>82.802000000000007</v>
      </c>
      <c r="AJ56" s="153">
        <f t="shared" si="45"/>
        <v>72.700156000000007</v>
      </c>
      <c r="AK56" s="153">
        <f t="shared" si="46"/>
        <v>72.700188351569423</v>
      </c>
      <c r="AL56" s="153">
        <f t="shared" si="47"/>
        <v>23.756170961600056</v>
      </c>
      <c r="AM56" s="144">
        <f t="shared" si="48"/>
        <v>1737.7636998474177</v>
      </c>
      <c r="AN56" s="154">
        <f t="shared" si="49"/>
        <v>2140.6087303849795</v>
      </c>
      <c r="AO56" s="154">
        <f t="shared" si="50"/>
        <v>1737.7636998474177</v>
      </c>
      <c r="AP56" s="154">
        <f t="shared" si="51"/>
        <v>1943.1422603496621</v>
      </c>
      <c r="AQ56" s="154">
        <f t="shared" si="52"/>
        <v>1737.7636998474177</v>
      </c>
      <c r="AR56" s="148">
        <f t="shared" si="53"/>
        <v>0.44932963222474681</v>
      </c>
      <c r="AS56" s="149">
        <f t="shared" si="54"/>
        <v>-1.671927551850735</v>
      </c>
      <c r="AT56" s="155">
        <f t="shared" si="55"/>
        <v>-0.1003156531110441</v>
      </c>
    </row>
    <row r="57" spans="1:46" ht="12.75">
      <c r="A57" s="3">
        <f>'Exptl Setup'!A104</f>
        <v>97</v>
      </c>
      <c r="B57" s="3" t="str">
        <f>'Exptl Setup'!C104</f>
        <v>a</v>
      </c>
      <c r="C57" s="3">
        <f>'Exptl Setup'!D104</f>
        <v>32</v>
      </c>
      <c r="D57" s="3" t="str">
        <f>'Exptl Setup'!E104</f>
        <v>+</v>
      </c>
      <c r="E57" s="75">
        <f>'Exptl Setup'!K104</f>
        <v>0</v>
      </c>
      <c r="F57" s="63">
        <f>'Exptl Setup'!F104</f>
        <v>31.995999999999999</v>
      </c>
      <c r="G57" s="64">
        <f>'Exptl Setup'!$C$5</f>
        <v>1.2793390913194711</v>
      </c>
      <c r="H57" s="7">
        <f t="shared" si="56"/>
        <v>25.009788426773003</v>
      </c>
      <c r="I57" s="8">
        <f t="shared" si="57"/>
        <v>9.4376560101030211</v>
      </c>
      <c r="J57" s="8">
        <f t="shared" si="58"/>
        <v>6.9862115732269956</v>
      </c>
      <c r="K57" s="8">
        <f>'Exptl Setup'!H104+'Exptl Setup'!I104+'Exptl Setup'!J104+5</f>
        <v>23.003024686832859</v>
      </c>
      <c r="L57" s="8">
        <f t="shared" si="59"/>
        <v>29.989236260059855</v>
      </c>
      <c r="M57" s="44">
        <v>300</v>
      </c>
      <c r="N57" s="86">
        <f t="shared" si="60"/>
        <v>260.57310772983715</v>
      </c>
      <c r="O57" s="118">
        <v>1</v>
      </c>
      <c r="P57" s="66">
        <v>60</v>
      </c>
      <c r="Q57" s="30">
        <v>513.22299999999996</v>
      </c>
      <c r="R57" s="87">
        <f t="shared" si="33"/>
        <v>450.60979399999997</v>
      </c>
      <c r="S57" s="87">
        <f t="shared" si="34"/>
        <v>450.60999452135826</v>
      </c>
      <c r="T57" s="87">
        <f t="shared" si="35"/>
        <v>147.24556165527551</v>
      </c>
      <c r="U57" s="67">
        <f t="shared" si="36"/>
        <v>10771.348194483884</v>
      </c>
      <c r="V57" s="66">
        <v>120</v>
      </c>
      <c r="W57" s="30">
        <v>701.51099999999997</v>
      </c>
      <c r="X57" s="87">
        <f t="shared" si="37"/>
        <v>615.92665799999997</v>
      </c>
      <c r="Y57" s="87">
        <f t="shared" si="38"/>
        <v>615.92693208736273</v>
      </c>
      <c r="Z57" s="87">
        <f t="shared" si="39"/>
        <v>201.26607966196755</v>
      </c>
      <c r="AA57" s="67">
        <f t="shared" si="40"/>
        <v>14723.072121203812</v>
      </c>
      <c r="AB57" s="66">
        <v>180</v>
      </c>
      <c r="AC57" s="30">
        <v>904.42399999999998</v>
      </c>
      <c r="AD57" s="87">
        <f t="shared" si="41"/>
        <v>794.08427199999994</v>
      </c>
      <c r="AE57" s="87">
        <f t="shared" si="42"/>
        <v>794.08462536750096</v>
      </c>
      <c r="AF57" s="87">
        <f t="shared" si="43"/>
        <v>259.48256382607735</v>
      </c>
      <c r="AG57" s="67">
        <f t="shared" si="44"/>
        <v>18981.740528869308</v>
      </c>
      <c r="AH57" s="3">
        <v>240</v>
      </c>
      <c r="AI57" s="30">
        <v>1016.391</v>
      </c>
      <c r="AJ57" s="87">
        <f t="shared" si="45"/>
        <v>892.39129800000001</v>
      </c>
      <c r="AK57" s="87">
        <f t="shared" si="46"/>
        <v>892.39169511412763</v>
      </c>
      <c r="AL57" s="87">
        <f t="shared" si="47"/>
        <v>291.60630691992981</v>
      </c>
      <c r="AM57" s="67">
        <f t="shared" si="48"/>
        <v>21331.665499674942</v>
      </c>
      <c r="AN57" s="88">
        <f t="shared" si="49"/>
        <v>10771.348194483884</v>
      </c>
      <c r="AO57" s="88">
        <f t="shared" si="50"/>
        <v>14723.072121203812</v>
      </c>
      <c r="AP57" s="88">
        <f t="shared" si="51"/>
        <v>18981.740528869308</v>
      </c>
      <c r="AQ57" s="88">
        <f t="shared" si="52"/>
        <v>21331.665499674942</v>
      </c>
      <c r="AR57" s="71">
        <f t="shared" si="53"/>
        <v>0.98645322396607804</v>
      </c>
      <c r="AS57" s="72">
        <f t="shared" si="54"/>
        <v>59.899367205397795</v>
      </c>
      <c r="AT57" s="89">
        <f t="shared" si="55"/>
        <v>3.5939620323238679</v>
      </c>
    </row>
    <row r="58" spans="1:46" ht="12.75">
      <c r="A58" s="3">
        <f>'Exptl Setup'!A105</f>
        <v>98</v>
      </c>
      <c r="B58" s="3" t="str">
        <f>'Exptl Setup'!C105</f>
        <v>b</v>
      </c>
      <c r="C58" s="3">
        <f>'Exptl Setup'!D105</f>
        <v>32</v>
      </c>
      <c r="D58" s="3" t="str">
        <f>'Exptl Setup'!E105</f>
        <v>+</v>
      </c>
      <c r="E58" s="75">
        <f>'Exptl Setup'!K105</f>
        <v>0</v>
      </c>
      <c r="F58" s="63">
        <f>'Exptl Setup'!F105</f>
        <v>32.006999999999998</v>
      </c>
      <c r="G58" s="64">
        <f>'Exptl Setup'!$C$5</f>
        <v>1.2793390913194711</v>
      </c>
      <c r="H58" s="7">
        <f t="shared" si="56"/>
        <v>25.018386616318399</v>
      </c>
      <c r="I58" s="8">
        <f t="shared" si="57"/>
        <v>9.4409006099314716</v>
      </c>
      <c r="J58" s="8">
        <f t="shared" si="58"/>
        <v>6.9886133836815993</v>
      </c>
      <c r="K58" s="8">
        <f>'Exptl Setup'!H105+'Exptl Setup'!I105+'Exptl Setup'!J105+5</f>
        <v>23.003024686832859</v>
      </c>
      <c r="L58" s="8">
        <f t="shared" si="59"/>
        <v>29.991638070514458</v>
      </c>
      <c r="M58" s="44">
        <v>300</v>
      </c>
      <c r="N58" s="86">
        <f t="shared" si="60"/>
        <v>260.56746131955407</v>
      </c>
      <c r="O58" s="118">
        <v>1</v>
      </c>
      <c r="P58" s="66">
        <v>60</v>
      </c>
      <c r="Q58" s="30">
        <v>656.72400000000005</v>
      </c>
      <c r="R58" s="87">
        <f t="shared" si="33"/>
        <v>576.60367200000007</v>
      </c>
      <c r="S58" s="87">
        <f t="shared" si="34"/>
        <v>576.60392858863406</v>
      </c>
      <c r="T58" s="87">
        <f t="shared" si="35"/>
        <v>188.41420180388991</v>
      </c>
      <c r="U58" s="67">
        <f t="shared" si="36"/>
        <v>13778.19113975736</v>
      </c>
      <c r="V58" s="66">
        <v>120</v>
      </c>
      <c r="W58" s="30">
        <v>887.05700000000002</v>
      </c>
      <c r="X58" s="87">
        <f t="shared" si="37"/>
        <v>778.83604600000001</v>
      </c>
      <c r="Y58" s="87">
        <f t="shared" si="38"/>
        <v>778.8363925820405</v>
      </c>
      <c r="Z58" s="87">
        <f t="shared" si="39"/>
        <v>254.49676973820536</v>
      </c>
      <c r="AA58" s="67">
        <f t="shared" si="40"/>
        <v>18610.620135490321</v>
      </c>
      <c r="AB58" s="66">
        <v>180</v>
      </c>
      <c r="AC58" s="30">
        <v>1125.1600000000001</v>
      </c>
      <c r="AD58" s="87">
        <f t="shared" si="41"/>
        <v>987.89048000000003</v>
      </c>
      <c r="AE58" s="87">
        <f t="shared" si="42"/>
        <v>987.8909196112636</v>
      </c>
      <c r="AF58" s="87">
        <f t="shared" si="43"/>
        <v>322.80855169243813</v>
      </c>
      <c r="AG58" s="67">
        <f t="shared" si="44"/>
        <v>23606.065170161881</v>
      </c>
      <c r="AH58" s="3">
        <v>240</v>
      </c>
      <c r="AI58" s="30">
        <v>1292.425</v>
      </c>
      <c r="AJ58" s="87">
        <f t="shared" si="45"/>
        <v>1134.7491499999999</v>
      </c>
      <c r="AK58" s="87">
        <f t="shared" si="46"/>
        <v>1134.7496549633715</v>
      </c>
      <c r="AL58" s="87">
        <f t="shared" si="47"/>
        <v>370.79690214822728</v>
      </c>
      <c r="AM58" s="67">
        <f t="shared" si="48"/>
        <v>27115.315846232068</v>
      </c>
      <c r="AN58" s="88">
        <f t="shared" si="49"/>
        <v>13778.19113975736</v>
      </c>
      <c r="AO58" s="88">
        <f t="shared" si="50"/>
        <v>18610.620135490321</v>
      </c>
      <c r="AP58" s="88">
        <f t="shared" si="51"/>
        <v>23606.065170161881</v>
      </c>
      <c r="AQ58" s="88">
        <f t="shared" si="52"/>
        <v>27115.315846232068</v>
      </c>
      <c r="AR58" s="71">
        <f t="shared" si="53"/>
        <v>0.99436749854484718</v>
      </c>
      <c r="AS58" s="72">
        <f t="shared" si="54"/>
        <v>75.011365256826139</v>
      </c>
      <c r="AT58" s="89">
        <f t="shared" si="55"/>
        <v>4.5006819154095687</v>
      </c>
    </row>
    <row r="59" spans="1:46" ht="12.75">
      <c r="A59" s="3">
        <f>'Exptl Setup'!A106</f>
        <v>99</v>
      </c>
      <c r="B59" s="3" t="str">
        <f>'Exptl Setup'!C106</f>
        <v>c</v>
      </c>
      <c r="C59" s="3">
        <f>'Exptl Setup'!D106</f>
        <v>32</v>
      </c>
      <c r="D59" s="3" t="str">
        <f>'Exptl Setup'!E106</f>
        <v>+</v>
      </c>
      <c r="E59" s="75">
        <f>'Exptl Setup'!K106</f>
        <v>0</v>
      </c>
      <c r="F59" s="63">
        <f>'Exptl Setup'!F106</f>
        <v>31.991</v>
      </c>
      <c r="G59" s="64">
        <f>'Exptl Setup'!$C$5</f>
        <v>1.2793390913194711</v>
      </c>
      <c r="H59" s="7">
        <f t="shared" si="56"/>
        <v>25.005880158797822</v>
      </c>
      <c r="I59" s="8">
        <f t="shared" si="57"/>
        <v>9.4361811919991787</v>
      </c>
      <c r="J59" s="8">
        <f t="shared" si="58"/>
        <v>6.9851198412021773</v>
      </c>
      <c r="K59" s="8">
        <f>'Exptl Setup'!H106+'Exptl Setup'!I106+'Exptl Setup'!J106+5</f>
        <v>23.003024686832859</v>
      </c>
      <c r="L59" s="8">
        <f t="shared" si="59"/>
        <v>29.988144528035036</v>
      </c>
      <c r="M59" s="44">
        <v>300</v>
      </c>
      <c r="N59" s="86">
        <f t="shared" si="60"/>
        <v>260.57567427996577</v>
      </c>
      <c r="O59" s="118">
        <v>1</v>
      </c>
      <c r="P59" s="66">
        <v>60</v>
      </c>
      <c r="Q59" s="30">
        <v>491.74299999999999</v>
      </c>
      <c r="R59" s="87">
        <f t="shared" si="33"/>
        <v>431.75035400000002</v>
      </c>
      <c r="S59" s="87">
        <f t="shared" si="34"/>
        <v>431.7505461289075</v>
      </c>
      <c r="T59" s="87">
        <f t="shared" si="35"/>
        <v>141.08366157482496</v>
      </c>
      <c r="U59" s="67">
        <f t="shared" si="36"/>
        <v>10322.204215591479</v>
      </c>
      <c r="V59" s="66">
        <v>120</v>
      </c>
      <c r="W59" s="30">
        <v>718.42</v>
      </c>
      <c r="X59" s="87">
        <f t="shared" si="37"/>
        <v>630.77275999999995</v>
      </c>
      <c r="Y59" s="87">
        <f t="shared" si="38"/>
        <v>630.7730406938781</v>
      </c>
      <c r="Z59" s="87">
        <f t="shared" si="39"/>
        <v>206.11848902492915</v>
      </c>
      <c r="AA59" s="67">
        <f t="shared" si="40"/>
        <v>15080.393523782195</v>
      </c>
      <c r="AB59" s="66">
        <v>180</v>
      </c>
      <c r="AC59" s="30">
        <v>837.24300000000005</v>
      </c>
      <c r="AD59" s="87">
        <f t="shared" si="41"/>
        <v>735.09935400000006</v>
      </c>
      <c r="AE59" s="87">
        <f t="shared" si="42"/>
        <v>735.09968111921262</v>
      </c>
      <c r="AF59" s="87">
        <f t="shared" si="43"/>
        <v>240.20943474109683</v>
      </c>
      <c r="AG59" s="67">
        <f t="shared" si="44"/>
        <v>17574.613617427105</v>
      </c>
      <c r="AH59" s="3">
        <v>240</v>
      </c>
      <c r="AI59" s="30">
        <v>996.28300000000002</v>
      </c>
      <c r="AJ59" s="87">
        <f t="shared" si="45"/>
        <v>874.73647400000004</v>
      </c>
      <c r="AK59" s="87">
        <f t="shared" si="46"/>
        <v>874.73686325773099</v>
      </c>
      <c r="AL59" s="87">
        <f t="shared" si="47"/>
        <v>285.83884997804</v>
      </c>
      <c r="AM59" s="67">
        <f t="shared" si="48"/>
        <v>20913.030958289437</v>
      </c>
      <c r="AN59" s="88">
        <f t="shared" si="49"/>
        <v>10322.204215591479</v>
      </c>
      <c r="AO59" s="88">
        <f t="shared" si="50"/>
        <v>15080.393523782195</v>
      </c>
      <c r="AP59" s="88">
        <f t="shared" si="51"/>
        <v>17574.613617427105</v>
      </c>
      <c r="AQ59" s="88">
        <f t="shared" si="52"/>
        <v>20913.030958289437</v>
      </c>
      <c r="AR59" s="71">
        <f t="shared" si="53"/>
        <v>0.98346704336132462</v>
      </c>
      <c r="AS59" s="72">
        <f t="shared" si="54"/>
        <v>57.111167202897981</v>
      </c>
      <c r="AT59" s="89">
        <f t="shared" si="55"/>
        <v>3.4266700321738792</v>
      </c>
    </row>
    <row r="60" spans="1:46" ht="12.75">
      <c r="A60" s="3">
        <f>'Exptl Setup'!A110</f>
        <v>103</v>
      </c>
      <c r="B60" s="3" t="str">
        <f>'Exptl Setup'!C110</f>
        <v>a</v>
      </c>
      <c r="C60" s="3">
        <f>'Exptl Setup'!D110</f>
        <v>32</v>
      </c>
      <c r="D60" s="3" t="str">
        <f>'Exptl Setup'!E110</f>
        <v>+</v>
      </c>
      <c r="E60" s="75">
        <f>'Exptl Setup'!K110</f>
        <v>6.0009331044949628</v>
      </c>
      <c r="F60" s="63">
        <f>'Exptl Setup'!F110</f>
        <v>31.992000000000001</v>
      </c>
      <c r="G60" s="64">
        <f>'Exptl Setup'!$C$5</f>
        <v>1.2793390913194711</v>
      </c>
      <c r="H60" s="7">
        <f t="shared" si="56"/>
        <v>25.00666181239286</v>
      </c>
      <c r="I60" s="8">
        <f t="shared" si="57"/>
        <v>9.4364761556199479</v>
      </c>
      <c r="J60" s="8">
        <f t="shared" si="58"/>
        <v>6.985338187607141</v>
      </c>
      <c r="K60" s="8">
        <f>'Exptl Setup'!H110+'Exptl Setup'!I110+'Exptl Setup'!J110+5</f>
        <v>23.003024686832859</v>
      </c>
      <c r="L60" s="8">
        <f t="shared" si="59"/>
        <v>29.98836287444</v>
      </c>
      <c r="M60" s="44">
        <v>300</v>
      </c>
      <c r="N60" s="86">
        <f t="shared" si="60"/>
        <v>260.57516096994004</v>
      </c>
      <c r="O60" s="118">
        <v>1</v>
      </c>
      <c r="P60" s="66">
        <v>60</v>
      </c>
      <c r="Q60" s="30">
        <v>107.39700000000001</v>
      </c>
      <c r="R60" s="87">
        <f t="shared" si="33"/>
        <v>94.294566000000003</v>
      </c>
      <c r="S60" s="87">
        <f t="shared" si="34"/>
        <v>94.294607961081866</v>
      </c>
      <c r="T60" s="87">
        <f t="shared" si="35"/>
        <v>30.812731483328637</v>
      </c>
      <c r="U60" s="67">
        <f t="shared" si="36"/>
        <v>2254.303308740386</v>
      </c>
      <c r="V60" s="66">
        <v>120</v>
      </c>
      <c r="W60" s="30">
        <v>2984.7350000000001</v>
      </c>
      <c r="X60" s="87">
        <f t="shared" si="37"/>
        <v>2620.5973300000001</v>
      </c>
      <c r="Y60" s="87">
        <f t="shared" si="38"/>
        <v>2620.5984961658119</v>
      </c>
      <c r="Z60" s="87">
        <f t="shared" si="39"/>
        <v>856.33526172884626</v>
      </c>
      <c r="AA60" s="67">
        <f t="shared" si="40"/>
        <v>62650.707060841894</v>
      </c>
      <c r="AB60" s="66">
        <v>180</v>
      </c>
      <c r="AC60" s="30">
        <v>3401.9850000000001</v>
      </c>
      <c r="AD60" s="87">
        <f t="shared" si="41"/>
        <v>2986.94283</v>
      </c>
      <c r="AE60" s="87">
        <f t="shared" si="42"/>
        <v>2986.9441591895593</v>
      </c>
      <c r="AF60" s="87">
        <f t="shared" si="43"/>
        <v>976.04635432378711</v>
      </c>
      <c r="AG60" s="67">
        <f t="shared" si="44"/>
        <v>71408.941048494482</v>
      </c>
      <c r="AH60" s="3">
        <v>240</v>
      </c>
      <c r="AI60" s="30">
        <v>3741.087</v>
      </c>
      <c r="AJ60" s="87">
        <f t="shared" si="45"/>
        <v>3284.6743860000001</v>
      </c>
      <c r="AK60" s="87">
        <f t="shared" si="46"/>
        <v>3284.6758476801019</v>
      </c>
      <c r="AL60" s="87">
        <f t="shared" si="47"/>
        <v>1073.3363984726898</v>
      </c>
      <c r="AM60" s="67">
        <f t="shared" si="48"/>
        <v>78526.819207106761</v>
      </c>
      <c r="AN60" s="88">
        <f t="shared" si="49"/>
        <v>2254.303308740386</v>
      </c>
      <c r="AO60" s="88">
        <f t="shared" si="50"/>
        <v>62650.707060841894</v>
      </c>
      <c r="AP60" s="88">
        <f t="shared" si="51"/>
        <v>71408.941048494482</v>
      </c>
      <c r="AQ60" s="88">
        <f t="shared" si="52"/>
        <v>78526.819207106761</v>
      </c>
      <c r="AR60" s="71">
        <f t="shared" si="53"/>
        <v>0.77175389702307262</v>
      </c>
      <c r="AS60" s="72">
        <f t="shared" si="54"/>
        <v>395.95963613791957</v>
      </c>
      <c r="AT60" s="89">
        <f t="shared" si="55"/>
        <v>23.757578168275174</v>
      </c>
    </row>
    <row r="61" spans="1:46" ht="12.75">
      <c r="A61" s="3">
        <f>'Exptl Setup'!A111</f>
        <v>104</v>
      </c>
      <c r="B61" s="3" t="str">
        <f>'Exptl Setup'!C111</f>
        <v>b</v>
      </c>
      <c r="C61" s="3">
        <f>'Exptl Setup'!D111</f>
        <v>32</v>
      </c>
      <c r="D61" s="3" t="str">
        <f>'Exptl Setup'!E111</f>
        <v>+</v>
      </c>
      <c r="E61" s="75">
        <f>'Exptl Setup'!K111</f>
        <v>6.0005579758393095</v>
      </c>
      <c r="F61" s="63">
        <f>'Exptl Setup'!F111</f>
        <v>31.994</v>
      </c>
      <c r="G61" s="64">
        <f>'Exptl Setup'!$C$5</f>
        <v>1.2793390913194711</v>
      </c>
      <c r="H61" s="7">
        <f t="shared" si="56"/>
        <v>25.008225119582931</v>
      </c>
      <c r="I61" s="8">
        <f t="shared" si="57"/>
        <v>9.4370660828614845</v>
      </c>
      <c r="J61" s="8">
        <f t="shared" si="58"/>
        <v>6.9857748804170683</v>
      </c>
      <c r="K61" s="8">
        <f>'Exptl Setup'!H111+'Exptl Setup'!I111+'Exptl Setup'!J111+5</f>
        <v>23.003024686832859</v>
      </c>
      <c r="L61" s="8">
        <f t="shared" si="59"/>
        <v>29.988799567249927</v>
      </c>
      <c r="M61" s="44">
        <v>300</v>
      </c>
      <c r="N61" s="86">
        <f t="shared" si="60"/>
        <v>260.5741343498886</v>
      </c>
      <c r="O61" s="118">
        <v>1</v>
      </c>
      <c r="P61" s="66">
        <v>60</v>
      </c>
      <c r="Q61" s="30">
        <v>2723.3249999999998</v>
      </c>
      <c r="R61" s="87">
        <f t="shared" si="33"/>
        <v>2391.07935</v>
      </c>
      <c r="S61" s="87">
        <f t="shared" si="34"/>
        <v>2391.0804140303107</v>
      </c>
      <c r="T61" s="87">
        <f t="shared" si="35"/>
        <v>781.33368571394226</v>
      </c>
      <c r="U61" s="67">
        <f t="shared" si="36"/>
        <v>57159.91157904295</v>
      </c>
      <c r="V61" s="66">
        <v>120</v>
      </c>
      <c r="W61" s="30">
        <v>3125.0369999999998</v>
      </c>
      <c r="X61" s="87">
        <f t="shared" si="37"/>
        <v>2743.7824860000001</v>
      </c>
      <c r="Y61" s="87">
        <f t="shared" si="38"/>
        <v>2743.7837069832062</v>
      </c>
      <c r="Z61" s="87">
        <f t="shared" si="39"/>
        <v>896.58659073097817</v>
      </c>
      <c r="AA61" s="67">
        <f t="shared" si="40"/>
        <v>65591.451112605966</v>
      </c>
      <c r="AB61" s="66">
        <v>180</v>
      </c>
      <c r="AC61" s="30">
        <v>3589.8159999999998</v>
      </c>
      <c r="AD61" s="87">
        <f t="shared" si="41"/>
        <v>3151.858448</v>
      </c>
      <c r="AE61" s="87">
        <f t="shared" si="42"/>
        <v>3151.8598505770092</v>
      </c>
      <c r="AF61" s="87">
        <f t="shared" si="43"/>
        <v>1029.9336899983959</v>
      </c>
      <c r="AG61" s="67">
        <f t="shared" si="44"/>
        <v>75346.704908534128</v>
      </c>
      <c r="AH61" s="3">
        <v>240</v>
      </c>
      <c r="AI61" s="30">
        <v>3923.4340000000002</v>
      </c>
      <c r="AJ61" s="87">
        <f t="shared" si="45"/>
        <v>3444.775052</v>
      </c>
      <c r="AK61" s="87">
        <f t="shared" si="46"/>
        <v>3444.7765849248981</v>
      </c>
      <c r="AL61" s="87">
        <f t="shared" si="47"/>
        <v>1125.6501327881895</v>
      </c>
      <c r="AM61" s="67">
        <f t="shared" si="48"/>
        <v>82349.018397073756</v>
      </c>
      <c r="AN61" s="88">
        <f t="shared" si="49"/>
        <v>57159.91157904295</v>
      </c>
      <c r="AO61" s="88">
        <f t="shared" si="50"/>
        <v>65591.451112605966</v>
      </c>
      <c r="AP61" s="88">
        <f t="shared" si="51"/>
        <v>75346.704908534128</v>
      </c>
      <c r="AQ61" s="88">
        <f t="shared" si="52"/>
        <v>82349.018397073756</v>
      </c>
      <c r="AR61" s="71">
        <f t="shared" si="53"/>
        <v>0.99632771629514283</v>
      </c>
      <c r="AS61" s="72">
        <f t="shared" si="54"/>
        <v>142.20429041670099</v>
      </c>
      <c r="AT61" s="89">
        <f t="shared" si="55"/>
        <v>8.5322574250020597</v>
      </c>
    </row>
    <row r="62" spans="1:46" ht="12.75">
      <c r="A62" s="3">
        <f>'Exptl Setup'!A112</f>
        <v>105</v>
      </c>
      <c r="B62" s="3" t="str">
        <f>'Exptl Setup'!C112</f>
        <v>c</v>
      </c>
      <c r="C62" s="3">
        <f>'Exptl Setup'!D112</f>
        <v>32</v>
      </c>
      <c r="D62" s="3" t="str">
        <f>'Exptl Setup'!E112</f>
        <v>+</v>
      </c>
      <c r="E62" s="75">
        <f>'Exptl Setup'!K112</f>
        <v>5.9981207822977121</v>
      </c>
      <c r="F62" s="63">
        <f>'Exptl Setup'!F112</f>
        <v>32.006999999999998</v>
      </c>
      <c r="G62" s="64">
        <f>'Exptl Setup'!$C$5</f>
        <v>1.2793390913194711</v>
      </c>
      <c r="H62" s="7">
        <f t="shared" si="56"/>
        <v>25.018386616318399</v>
      </c>
      <c r="I62" s="8">
        <f t="shared" si="57"/>
        <v>9.4409006099314716</v>
      </c>
      <c r="J62" s="8">
        <f t="shared" si="58"/>
        <v>6.9886133836815993</v>
      </c>
      <c r="K62" s="8">
        <f>'Exptl Setup'!H112+'Exptl Setup'!I112+'Exptl Setup'!J112+5</f>
        <v>23.003024686832859</v>
      </c>
      <c r="L62" s="8">
        <f t="shared" si="59"/>
        <v>29.991638070514458</v>
      </c>
      <c r="M62" s="44">
        <v>300</v>
      </c>
      <c r="N62" s="86">
        <f t="shared" si="60"/>
        <v>260.56746131955407</v>
      </c>
      <c r="O62" s="118">
        <v>1</v>
      </c>
      <c r="P62" s="66">
        <v>60</v>
      </c>
      <c r="Q62" s="30">
        <v>2613.6419999999998</v>
      </c>
      <c r="R62" s="87">
        <f t="shared" si="33"/>
        <v>2294.7776759999997</v>
      </c>
      <c r="S62" s="87">
        <f t="shared" si="34"/>
        <v>2294.7786971760656</v>
      </c>
      <c r="T62" s="87">
        <f t="shared" si="35"/>
        <v>749.85423287579317</v>
      </c>
      <c r="U62" s="67">
        <f t="shared" si="36"/>
        <v>54834.693184500196</v>
      </c>
      <c r="V62" s="66">
        <v>120</v>
      </c>
      <c r="W62" s="30">
        <v>3058.3130000000001</v>
      </c>
      <c r="X62" s="87">
        <f t="shared" si="37"/>
        <v>2685.1988140000003</v>
      </c>
      <c r="Y62" s="87">
        <f t="shared" si="38"/>
        <v>2685.2000089134726</v>
      </c>
      <c r="Z62" s="87">
        <f t="shared" si="39"/>
        <v>877.4304011448645</v>
      </c>
      <c r="AA62" s="67">
        <f t="shared" si="40"/>
        <v>64163.97311382676</v>
      </c>
      <c r="AB62" s="66">
        <v>180</v>
      </c>
      <c r="AC62" s="30">
        <v>3511.2109999999998</v>
      </c>
      <c r="AD62" s="87">
        <f t="shared" si="41"/>
        <v>3082.8432579999999</v>
      </c>
      <c r="AE62" s="87">
        <f t="shared" si="42"/>
        <v>3082.8446298652498</v>
      </c>
      <c r="AF62" s="87">
        <f t="shared" si="43"/>
        <v>1007.3668967938403</v>
      </c>
      <c r="AG62" s="67">
        <f t="shared" si="44"/>
        <v>73665.857026724421</v>
      </c>
      <c r="AH62" s="3">
        <v>240</v>
      </c>
      <c r="AI62" s="30">
        <v>3864.0230000000001</v>
      </c>
      <c r="AJ62" s="87">
        <f t="shared" si="45"/>
        <v>3392.6121940000003</v>
      </c>
      <c r="AK62" s="87">
        <f t="shared" si="46"/>
        <v>3392.6137037124263</v>
      </c>
      <c r="AL62" s="87">
        <f t="shared" si="47"/>
        <v>1108.5887059051779</v>
      </c>
      <c r="AM62" s="67">
        <f t="shared" si="48"/>
        <v>81067.918124537347</v>
      </c>
      <c r="AN62" s="88">
        <f t="shared" si="49"/>
        <v>54834.693184500196</v>
      </c>
      <c r="AO62" s="88">
        <f t="shared" si="50"/>
        <v>64163.97311382676</v>
      </c>
      <c r="AP62" s="88">
        <f t="shared" si="51"/>
        <v>73665.857026724421</v>
      </c>
      <c r="AQ62" s="88">
        <f t="shared" si="52"/>
        <v>81067.918124537347</v>
      </c>
      <c r="AR62" s="71">
        <f t="shared" si="53"/>
        <v>0.99695834601703215</v>
      </c>
      <c r="AS62" s="72">
        <f t="shared" si="54"/>
        <v>147.00259788834853</v>
      </c>
      <c r="AT62" s="89">
        <f t="shared" si="55"/>
        <v>8.8201558733009122</v>
      </c>
    </row>
    <row r="63" spans="1:46" ht="12.75">
      <c r="A63" s="3">
        <f>'Exptl Setup'!A116</f>
        <v>109</v>
      </c>
      <c r="B63" s="3" t="str">
        <f>'Exptl Setup'!C116</f>
        <v>a</v>
      </c>
      <c r="C63" s="3">
        <f>'Exptl Setup'!D116</f>
        <v>32</v>
      </c>
      <c r="D63" s="3" t="str">
        <f>'Exptl Setup'!E116</f>
        <v>+</v>
      </c>
      <c r="E63" s="75">
        <f>'Exptl Setup'!K116</f>
        <v>16.000987810929029</v>
      </c>
      <c r="F63" s="63">
        <f>'Exptl Setup'!F116</f>
        <v>31.995000000000001</v>
      </c>
      <c r="G63" s="64">
        <f>'Exptl Setup'!$C$5</f>
        <v>1.2793390913194711</v>
      </c>
      <c r="H63" s="7">
        <f t="shared" si="56"/>
        <v>25.009006773177969</v>
      </c>
      <c r="I63" s="8">
        <f t="shared" si="57"/>
        <v>9.4373610464822519</v>
      </c>
      <c r="J63" s="8">
        <f t="shared" si="58"/>
        <v>6.9859932268220319</v>
      </c>
      <c r="K63" s="8">
        <f>'Exptl Setup'!H116+'Exptl Setup'!I116+'Exptl Setup'!J116+5</f>
        <v>23.003024686832862</v>
      </c>
      <c r="L63" s="8">
        <f t="shared" si="59"/>
        <v>29.989017913654894</v>
      </c>
      <c r="M63" s="44">
        <v>300</v>
      </c>
      <c r="N63" s="86">
        <f t="shared" si="60"/>
        <v>260.57362103986287</v>
      </c>
      <c r="O63" s="118">
        <v>1</v>
      </c>
      <c r="P63" s="66">
        <v>60</v>
      </c>
      <c r="Q63" s="30">
        <v>1382.913</v>
      </c>
      <c r="R63" s="87">
        <f t="shared" si="33"/>
        <v>1214.1976139999999</v>
      </c>
      <c r="S63" s="87">
        <f t="shared" si="34"/>
        <v>1214.1981543179381</v>
      </c>
      <c r="T63" s="87">
        <f t="shared" si="35"/>
        <v>396.76325819366724</v>
      </c>
      <c r="U63" s="67">
        <f t="shared" si="36"/>
        <v>29025.043131748236</v>
      </c>
      <c r="V63" s="66">
        <v>120</v>
      </c>
      <c r="W63" s="30">
        <v>1554.749</v>
      </c>
      <c r="X63" s="87">
        <f t="shared" si="37"/>
        <v>1365.069622</v>
      </c>
      <c r="Y63" s="87">
        <f t="shared" si="38"/>
        <v>1365.0702294559817</v>
      </c>
      <c r="Z63" s="87">
        <f t="shared" si="39"/>
        <v>446.06369230265818</v>
      </c>
      <c r="AA63" s="67">
        <f t="shared" si="40"/>
        <v>32631.594889947843</v>
      </c>
      <c r="AB63" s="66">
        <v>180</v>
      </c>
      <c r="AC63" s="30">
        <v>1686.3679999999999</v>
      </c>
      <c r="AD63" s="87">
        <f t="shared" si="41"/>
        <v>1480.6311040000001</v>
      </c>
      <c r="AE63" s="87">
        <f t="shared" si="42"/>
        <v>1480.6317628808413</v>
      </c>
      <c r="AF63" s="87">
        <f t="shared" si="43"/>
        <v>483.82570862631144</v>
      </c>
      <c r="AG63" s="67">
        <f t="shared" si="44"/>
        <v>35394.058726760115</v>
      </c>
      <c r="AH63" s="3">
        <v>240</v>
      </c>
      <c r="AI63" s="30">
        <v>1759.9469999999999</v>
      </c>
      <c r="AJ63" s="87">
        <f t="shared" si="45"/>
        <v>1545.2334659999999</v>
      </c>
      <c r="AK63" s="87">
        <f t="shared" si="46"/>
        <v>1545.2341536288923</v>
      </c>
      <c r="AL63" s="87">
        <f t="shared" si="47"/>
        <v>504.93581734221175</v>
      </c>
      <c r="AM63" s="67">
        <f t="shared" si="48"/>
        <v>36938.359524128362</v>
      </c>
      <c r="AN63" s="88">
        <f t="shared" si="49"/>
        <v>29025.043131748236</v>
      </c>
      <c r="AO63" s="88">
        <f t="shared" si="50"/>
        <v>32631.594889947843</v>
      </c>
      <c r="AP63" s="88">
        <f t="shared" si="51"/>
        <v>35394.058726760115</v>
      </c>
      <c r="AQ63" s="88">
        <f t="shared" si="52"/>
        <v>36938.359524128362</v>
      </c>
      <c r="AR63" s="71">
        <f t="shared" si="53"/>
        <v>0.97042711654905001</v>
      </c>
      <c r="AS63" s="72">
        <f t="shared" si="54"/>
        <v>44.170688356587753</v>
      </c>
      <c r="AT63" s="89">
        <f t="shared" si="55"/>
        <v>2.650241301395265</v>
      </c>
    </row>
    <row r="64" spans="1:46" ht="12.75">
      <c r="A64" s="3">
        <f>'Exptl Setup'!A117</f>
        <v>110</v>
      </c>
      <c r="B64" s="3" t="str">
        <f>'Exptl Setup'!C117</f>
        <v>b</v>
      </c>
      <c r="C64" s="3">
        <f>'Exptl Setup'!D117</f>
        <v>32</v>
      </c>
      <c r="D64" s="3" t="str">
        <f>'Exptl Setup'!E117</f>
        <v>+</v>
      </c>
      <c r="E64" s="75">
        <f>'Exptl Setup'!K117</f>
        <v>15.999487624560107</v>
      </c>
      <c r="F64" s="63">
        <f>'Exptl Setup'!F117</f>
        <v>31.998000000000001</v>
      </c>
      <c r="G64" s="64">
        <f>'Exptl Setup'!$C$5</f>
        <v>1.2793390913194711</v>
      </c>
      <c r="H64" s="7">
        <f t="shared" si="56"/>
        <v>25.011351733963078</v>
      </c>
      <c r="I64" s="8">
        <f t="shared" si="57"/>
        <v>9.4382459373445577</v>
      </c>
      <c r="J64" s="8">
        <f t="shared" si="58"/>
        <v>6.9866482660369229</v>
      </c>
      <c r="K64" s="8">
        <f>'Exptl Setup'!H117+'Exptl Setup'!I117+'Exptl Setup'!J117+5</f>
        <v>23.003024686832862</v>
      </c>
      <c r="L64" s="8">
        <f t="shared" si="59"/>
        <v>29.989672952869785</v>
      </c>
      <c r="M64" s="44">
        <v>300</v>
      </c>
      <c r="N64" s="86">
        <f t="shared" si="60"/>
        <v>260.57208110978564</v>
      </c>
      <c r="O64" s="118">
        <v>1</v>
      </c>
      <c r="P64" s="66">
        <v>60</v>
      </c>
      <c r="Q64" s="30">
        <v>1745.78</v>
      </c>
      <c r="R64" s="87">
        <f t="shared" si="33"/>
        <v>1532.79484</v>
      </c>
      <c r="S64" s="87">
        <f t="shared" si="34"/>
        <v>1532.7955220937038</v>
      </c>
      <c r="T64" s="87">
        <f t="shared" si="35"/>
        <v>500.86956417105506</v>
      </c>
      <c r="U64" s="67">
        <f t="shared" si="36"/>
        <v>36637.459248043262</v>
      </c>
      <c r="V64" s="66">
        <v>120</v>
      </c>
      <c r="W64" s="30">
        <v>1963.317</v>
      </c>
      <c r="X64" s="87">
        <f t="shared" si="37"/>
        <v>1723.792326</v>
      </c>
      <c r="Y64" s="87">
        <f t="shared" si="38"/>
        <v>1723.793093087585</v>
      </c>
      <c r="Z64" s="87">
        <f t="shared" si="39"/>
        <v>563.28158766833349</v>
      </c>
      <c r="AA64" s="67">
        <f t="shared" si="40"/>
        <v>41202.755546798886</v>
      </c>
      <c r="AB64" s="66">
        <v>180</v>
      </c>
      <c r="AC64" s="30">
        <v>2098.5920000000001</v>
      </c>
      <c r="AD64" s="87">
        <f t="shared" si="41"/>
        <v>1842.5637760000002</v>
      </c>
      <c r="AE64" s="87">
        <f t="shared" si="42"/>
        <v>1842.5645959408805</v>
      </c>
      <c r="AF64" s="87">
        <f t="shared" si="43"/>
        <v>602.09239446715094</v>
      </c>
      <c r="AG64" s="67">
        <f t="shared" si="44"/>
        <v>44041.677002984114</v>
      </c>
      <c r="AH64" s="3">
        <v>240</v>
      </c>
      <c r="AI64" s="30">
        <v>2183.1379999999999</v>
      </c>
      <c r="AJ64" s="87">
        <f t="shared" si="45"/>
        <v>1916.7951639999999</v>
      </c>
      <c r="AK64" s="87">
        <f t="shared" si="46"/>
        <v>1916.7960169738478</v>
      </c>
      <c r="AL64" s="87">
        <f t="shared" si="47"/>
        <v>626.3488976762643</v>
      </c>
      <c r="AM64" s="67">
        <f t="shared" si="48"/>
        <v>45815.984550089168</v>
      </c>
      <c r="AN64" s="88">
        <f t="shared" si="49"/>
        <v>36637.459248043262</v>
      </c>
      <c r="AO64" s="88">
        <f t="shared" si="50"/>
        <v>41202.755546798886</v>
      </c>
      <c r="AP64" s="88">
        <f t="shared" si="51"/>
        <v>44041.677002984114</v>
      </c>
      <c r="AQ64" s="88">
        <f t="shared" si="52"/>
        <v>45815.984550089168</v>
      </c>
      <c r="AR64" s="71">
        <f t="shared" si="53"/>
        <v>0.95905802711679922</v>
      </c>
      <c r="AS64" s="72">
        <f t="shared" si="54"/>
        <v>50.624162270538243</v>
      </c>
      <c r="AT64" s="89">
        <f t="shared" si="55"/>
        <v>3.0374497362322943</v>
      </c>
    </row>
    <row r="65" spans="1:46" ht="12.75">
      <c r="A65" s="3">
        <f>'Exptl Setup'!A118</f>
        <v>111</v>
      </c>
      <c r="B65" s="3" t="str">
        <f>'Exptl Setup'!C118</f>
        <v>c</v>
      </c>
      <c r="C65" s="3">
        <f>'Exptl Setup'!D118</f>
        <v>32</v>
      </c>
      <c r="D65" s="3" t="str">
        <f>'Exptl Setup'!E118</f>
        <v>+</v>
      </c>
      <c r="E65" s="75">
        <f>'Exptl Setup'!K118</f>
        <v>16.000487717548268</v>
      </c>
      <c r="F65" s="63">
        <f>'Exptl Setup'!F118</f>
        <v>31.995999999999999</v>
      </c>
      <c r="G65" s="64">
        <f>'Exptl Setup'!$C$5</f>
        <v>1.2793390913194711</v>
      </c>
      <c r="H65" s="7">
        <f t="shared" si="56"/>
        <v>25.009788426773003</v>
      </c>
      <c r="I65" s="8">
        <f t="shared" si="57"/>
        <v>9.4376560101030211</v>
      </c>
      <c r="J65" s="8">
        <f t="shared" si="58"/>
        <v>6.9862115732269956</v>
      </c>
      <c r="K65" s="8">
        <f>'Exptl Setup'!H118+'Exptl Setup'!I118+'Exptl Setup'!J118+5</f>
        <v>23.003024686832862</v>
      </c>
      <c r="L65" s="8">
        <f t="shared" si="59"/>
        <v>29.989236260059858</v>
      </c>
      <c r="M65" s="44">
        <v>300</v>
      </c>
      <c r="N65" s="86">
        <f t="shared" si="60"/>
        <v>260.57310772983715</v>
      </c>
      <c r="O65" s="118">
        <v>1</v>
      </c>
      <c r="P65" s="66">
        <v>60</v>
      </c>
      <c r="Q65" s="30">
        <v>3417.067</v>
      </c>
      <c r="R65" s="87">
        <f t="shared" si="33"/>
        <v>3000.1848260000002</v>
      </c>
      <c r="S65" s="87">
        <f t="shared" si="34"/>
        <v>3000.1861610822475</v>
      </c>
      <c r="T65" s="87">
        <f t="shared" si="35"/>
        <v>980.36905911992892</v>
      </c>
      <c r="U65" s="67">
        <f t="shared" si="36"/>
        <v>71716.229515981278</v>
      </c>
      <c r="V65" s="66">
        <v>120</v>
      </c>
      <c r="W65" s="30">
        <v>3666.5940000000001</v>
      </c>
      <c r="X65" s="87">
        <f t="shared" si="37"/>
        <v>3219.2695320000003</v>
      </c>
      <c r="Y65" s="87">
        <f t="shared" si="38"/>
        <v>3219.2709645749419</v>
      </c>
      <c r="Z65" s="87">
        <f t="shared" si="39"/>
        <v>1051.9592709053634</v>
      </c>
      <c r="AA65" s="67">
        <f t="shared" si="40"/>
        <v>76953.216558504675</v>
      </c>
      <c r="AB65" s="66">
        <v>180</v>
      </c>
      <c r="AC65" s="30">
        <v>3716.4079999999999</v>
      </c>
      <c r="AD65" s="87">
        <f t="shared" si="41"/>
        <v>3263.0062239999997</v>
      </c>
      <c r="AE65" s="87">
        <f t="shared" si="42"/>
        <v>3263.0076760377692</v>
      </c>
      <c r="AF65" s="87">
        <f t="shared" si="43"/>
        <v>1066.2510902671143</v>
      </c>
      <c r="AG65" s="67">
        <f t="shared" si="44"/>
        <v>77998.695695176313</v>
      </c>
      <c r="AH65" s="3">
        <v>240</v>
      </c>
      <c r="AI65" s="30">
        <v>3810.0949999999998</v>
      </c>
      <c r="AJ65" s="87">
        <f t="shared" si="45"/>
        <v>3345.26341</v>
      </c>
      <c r="AK65" s="87">
        <f t="shared" si="46"/>
        <v>3345.2648986422173</v>
      </c>
      <c r="AL65" s="87">
        <f t="shared" si="47"/>
        <v>1093.1302342937804</v>
      </c>
      <c r="AM65" s="67">
        <f t="shared" si="48"/>
        <v>79964.966299370979</v>
      </c>
      <c r="AN65" s="88">
        <f t="shared" si="49"/>
        <v>71716.229515981278</v>
      </c>
      <c r="AO65" s="88">
        <f t="shared" si="50"/>
        <v>76953.216558504675</v>
      </c>
      <c r="AP65" s="88">
        <f t="shared" si="51"/>
        <v>77998.695695176313</v>
      </c>
      <c r="AQ65" s="88">
        <f t="shared" si="52"/>
        <v>79964.966299370979</v>
      </c>
      <c r="AR65" s="71">
        <f t="shared" si="53"/>
        <v>0.89309906444605758</v>
      </c>
      <c r="AS65" s="72">
        <f t="shared" si="54"/>
        <v>42.986149144734568</v>
      </c>
      <c r="AT65" s="89">
        <f t="shared" si="55"/>
        <v>2.5791689486840741</v>
      </c>
    </row>
    <row r="66" spans="1:46" ht="12.75">
      <c r="A66" s="3">
        <f>'Exptl Setup'!A122</f>
        <v>115</v>
      </c>
      <c r="B66" s="3" t="str">
        <f>'Exptl Setup'!C122</f>
        <v>a</v>
      </c>
      <c r="C66" s="3">
        <f>'Exptl Setup'!D122</f>
        <v>32</v>
      </c>
      <c r="D66" s="3" t="str">
        <f>'Exptl Setup'!E122</f>
        <v>+</v>
      </c>
      <c r="E66" s="75">
        <f>'Exptl Setup'!K122</f>
        <v>19.994985354267858</v>
      </c>
      <c r="F66" s="63">
        <f>'Exptl Setup'!F122</f>
        <v>32.005000000000003</v>
      </c>
      <c r="G66" s="64">
        <f>'Exptl Setup'!$C$5</f>
        <v>1.2793390913194711</v>
      </c>
      <c r="H66" s="7">
        <f t="shared" si="56"/>
        <v>25.016823309128331</v>
      </c>
      <c r="I66" s="8">
        <f t="shared" si="57"/>
        <v>9.4403106826899368</v>
      </c>
      <c r="J66" s="8">
        <f t="shared" si="58"/>
        <v>6.988176690871672</v>
      </c>
      <c r="K66" s="8">
        <f>'Exptl Setup'!H122+'Exptl Setup'!I122+'Exptl Setup'!J122+5</f>
        <v>23.003024686832859</v>
      </c>
      <c r="L66" s="8">
        <f t="shared" si="59"/>
        <v>29.991201377704531</v>
      </c>
      <c r="M66" s="44">
        <v>300</v>
      </c>
      <c r="N66" s="86">
        <f t="shared" si="60"/>
        <v>260.56848793960552</v>
      </c>
      <c r="O66" s="118">
        <v>1</v>
      </c>
      <c r="P66" s="66">
        <v>60</v>
      </c>
      <c r="Q66" s="30">
        <v>153.55500000000001</v>
      </c>
      <c r="R66" s="87">
        <f t="shared" si="33"/>
        <v>134.82129</v>
      </c>
      <c r="S66" s="87">
        <f t="shared" si="34"/>
        <v>134.82134999547404</v>
      </c>
      <c r="T66" s="87">
        <f t="shared" si="35"/>
        <v>44.05504842329438</v>
      </c>
      <c r="U66" s="67">
        <f t="shared" si="36"/>
        <v>3221.8208794171251</v>
      </c>
      <c r="V66" s="66">
        <v>120</v>
      </c>
      <c r="W66" s="30">
        <v>137.10300000000001</v>
      </c>
      <c r="X66" s="87">
        <f t="shared" si="37"/>
        <v>120.376434</v>
      </c>
      <c r="Y66" s="87">
        <f t="shared" si="38"/>
        <v>120.37648756751312</v>
      </c>
      <c r="Z66" s="87">
        <f t="shared" si="39"/>
        <v>39.334956881761777</v>
      </c>
      <c r="AA66" s="67">
        <f t="shared" si="40"/>
        <v>2876.6325292613465</v>
      </c>
      <c r="AB66" s="66">
        <v>180</v>
      </c>
      <c r="AC66" s="30">
        <v>186.46</v>
      </c>
      <c r="AD66" s="87">
        <f t="shared" si="41"/>
        <v>163.71188000000001</v>
      </c>
      <c r="AE66" s="87">
        <f t="shared" si="42"/>
        <v>163.71195285178661</v>
      </c>
      <c r="AF66" s="87">
        <f t="shared" si="43"/>
        <v>53.495518407134043</v>
      </c>
      <c r="AG66" s="67">
        <f t="shared" si="44"/>
        <v>3912.2185612719672</v>
      </c>
      <c r="AH66" s="3">
        <v>240</v>
      </c>
      <c r="AI66" s="30">
        <v>143.04400000000001</v>
      </c>
      <c r="AJ66" s="87">
        <f t="shared" si="45"/>
        <v>125.59263200000001</v>
      </c>
      <c r="AK66" s="87">
        <f t="shared" si="46"/>
        <v>125.59268788872124</v>
      </c>
      <c r="AL66" s="87">
        <f t="shared" si="47"/>
        <v>41.039434382870766</v>
      </c>
      <c r="AM66" s="67">
        <f t="shared" si="48"/>
        <v>3001.2838779287099</v>
      </c>
      <c r="AN66" s="88">
        <f t="shared" si="49"/>
        <v>3221.8208794171251</v>
      </c>
      <c r="AO66" s="88">
        <f t="shared" si="50"/>
        <v>2876.6325292613465</v>
      </c>
      <c r="AP66" s="88">
        <f t="shared" si="51"/>
        <v>3912.2185612719672</v>
      </c>
      <c r="AQ66" s="88">
        <f t="shared" si="52"/>
        <v>3001.2838779287099</v>
      </c>
      <c r="AR66" s="71">
        <f t="shared" si="53"/>
        <v>1.0916890873724942E-2</v>
      </c>
      <c r="AS66" s="72">
        <f t="shared" si="54"/>
        <v>0.62329171257562566</v>
      </c>
      <c r="AT66" s="89">
        <f t="shared" si="55"/>
        <v>3.7397502754537543E-2</v>
      </c>
    </row>
    <row r="67" spans="1:46" ht="12.75">
      <c r="A67" s="3">
        <f>'Exptl Setup'!A123</f>
        <v>116</v>
      </c>
      <c r="B67" s="3" t="str">
        <f>'Exptl Setup'!C123</f>
        <v>b</v>
      </c>
      <c r="C67" s="3">
        <f>'Exptl Setup'!D123</f>
        <v>32</v>
      </c>
      <c r="D67" s="3" t="str">
        <f>'Exptl Setup'!E123</f>
        <v>+</v>
      </c>
      <c r="E67" s="75">
        <f>'Exptl Setup'!K123</f>
        <v>19.999984569282837</v>
      </c>
      <c r="F67" s="63">
        <f>'Exptl Setup'!F123</f>
        <v>31.997</v>
      </c>
      <c r="G67" s="64">
        <f>'Exptl Setup'!$C$5</f>
        <v>1.2793390913194711</v>
      </c>
      <c r="H67" s="7">
        <f t="shared" si="56"/>
        <v>25.010570080368041</v>
      </c>
      <c r="I67" s="8">
        <f t="shared" si="57"/>
        <v>9.4379509737237886</v>
      </c>
      <c r="J67" s="8">
        <f t="shared" si="58"/>
        <v>6.9864299196319593</v>
      </c>
      <c r="K67" s="8">
        <f>'Exptl Setup'!H123+'Exptl Setup'!I123+'Exptl Setup'!J123+5</f>
        <v>23.003024686832859</v>
      </c>
      <c r="L67" s="8">
        <f t="shared" si="59"/>
        <v>29.989454606464818</v>
      </c>
      <c r="M67" s="44">
        <v>300</v>
      </c>
      <c r="N67" s="86">
        <f t="shared" si="60"/>
        <v>260.57259441981137</v>
      </c>
      <c r="O67" s="118">
        <v>1</v>
      </c>
      <c r="P67" s="66">
        <v>60</v>
      </c>
      <c r="Q67" s="30">
        <v>291.11599999999999</v>
      </c>
      <c r="R67" s="87">
        <f t="shared" si="33"/>
        <v>255.59984799999998</v>
      </c>
      <c r="S67" s="87">
        <f t="shared" si="34"/>
        <v>255.59996174193233</v>
      </c>
      <c r="T67" s="87">
        <f t="shared" si="35"/>
        <v>83.522154847191629</v>
      </c>
      <c r="U67" s="67">
        <f t="shared" si="36"/>
        <v>6109.6449028378638</v>
      </c>
      <c r="V67" s="66">
        <v>120</v>
      </c>
      <c r="W67" s="30">
        <v>132.99</v>
      </c>
      <c r="X67" s="87">
        <f t="shared" si="37"/>
        <v>116.76522000000001</v>
      </c>
      <c r="Y67" s="87">
        <f t="shared" si="38"/>
        <v>116.76527196052291</v>
      </c>
      <c r="Z67" s="87">
        <f t="shared" si="39"/>
        <v>38.155276154962337</v>
      </c>
      <c r="AA67" s="67">
        <f t="shared" si="40"/>
        <v>2791.0581198848831</v>
      </c>
      <c r="AB67" s="66">
        <v>180</v>
      </c>
      <c r="AC67" s="30">
        <v>152.64099999999999</v>
      </c>
      <c r="AD67" s="87">
        <f t="shared" si="41"/>
        <v>134.018798</v>
      </c>
      <c r="AE67" s="87">
        <f t="shared" si="42"/>
        <v>134.01885763836512</v>
      </c>
      <c r="AF67" s="87">
        <f t="shared" si="43"/>
        <v>43.79321383239045</v>
      </c>
      <c r="AG67" s="67">
        <f t="shared" si="44"/>
        <v>3203.4732121012739</v>
      </c>
      <c r="AH67" s="3">
        <v>240</v>
      </c>
      <c r="AI67" s="30">
        <v>180.06200000000001</v>
      </c>
      <c r="AJ67" s="87">
        <f t="shared" si="45"/>
        <v>158.094436</v>
      </c>
      <c r="AK67" s="87">
        <f t="shared" si="46"/>
        <v>158.09450635202401</v>
      </c>
      <c r="AL67" s="87">
        <f t="shared" si="47"/>
        <v>51.66039051819557</v>
      </c>
      <c r="AM67" s="67">
        <f t="shared" si="48"/>
        <v>3778.9571184503488</v>
      </c>
      <c r="AN67" s="88">
        <f t="shared" si="49"/>
        <v>6109.6449028378638</v>
      </c>
      <c r="AO67" s="88">
        <f t="shared" si="50"/>
        <v>2791.0581198848831</v>
      </c>
      <c r="AP67" s="88">
        <f t="shared" si="51"/>
        <v>3203.4732121012739</v>
      </c>
      <c r="AQ67" s="88">
        <f t="shared" si="52"/>
        <v>3778.9571184503488</v>
      </c>
      <c r="AR67" s="71">
        <f t="shared" si="53"/>
        <v>0.32836386568745568</v>
      </c>
      <c r="AS67" s="72">
        <f t="shared" si="54"/>
        <v>-10.966080434910257</v>
      </c>
      <c r="AT67" s="89">
        <f t="shared" si="55"/>
        <v>-0.65796482609461548</v>
      </c>
    </row>
    <row r="68" spans="1:46" ht="12.75">
      <c r="A68" s="3">
        <f>'Exptl Setup'!A124</f>
        <v>117</v>
      </c>
      <c r="B68" s="3" t="str">
        <f>'Exptl Setup'!C124</f>
        <v>c</v>
      </c>
      <c r="C68" s="3">
        <f>'Exptl Setup'!D124</f>
        <v>32</v>
      </c>
      <c r="D68" s="3" t="str">
        <f>'Exptl Setup'!E124</f>
        <v>+</v>
      </c>
      <c r="E68" s="75">
        <f>'Exptl Setup'!K124</f>
        <v>20.000609646935334</v>
      </c>
      <c r="F68" s="63">
        <f>'Exptl Setup'!F124</f>
        <v>31.995999999999999</v>
      </c>
      <c r="G68" s="64">
        <f>'Exptl Setup'!$C$5</f>
        <v>1.2793390913194711</v>
      </c>
      <c r="H68" s="7">
        <f t="shared" si="56"/>
        <v>25.009788426773003</v>
      </c>
      <c r="I68" s="8">
        <f t="shared" si="57"/>
        <v>9.4376560101030211</v>
      </c>
      <c r="J68" s="8">
        <f t="shared" si="58"/>
        <v>6.9862115732269956</v>
      </c>
      <c r="K68" s="8">
        <f>'Exptl Setup'!H124+'Exptl Setup'!I124+'Exptl Setup'!J124+5</f>
        <v>23.003024686832859</v>
      </c>
      <c r="L68" s="8">
        <f t="shared" si="59"/>
        <v>29.989236260059855</v>
      </c>
      <c r="M68" s="44">
        <v>300</v>
      </c>
      <c r="N68" s="86">
        <f t="shared" si="60"/>
        <v>260.57310772983715</v>
      </c>
      <c r="O68" s="118">
        <v>1</v>
      </c>
      <c r="P68" s="66">
        <v>60</v>
      </c>
      <c r="Q68" s="30">
        <v>123.393</v>
      </c>
      <c r="R68" s="87">
        <f t="shared" si="33"/>
        <v>108.339054</v>
      </c>
      <c r="S68" s="87">
        <f t="shared" si="34"/>
        <v>108.33910221087903</v>
      </c>
      <c r="T68" s="87">
        <f t="shared" si="35"/>
        <v>35.401904414512622</v>
      </c>
      <c r="U68" s="67">
        <f t="shared" si="36"/>
        <v>2589.7299375942816</v>
      </c>
      <c r="V68" s="66">
        <v>120</v>
      </c>
      <c r="W68" s="30">
        <v>137.10300000000001</v>
      </c>
      <c r="X68" s="87">
        <f t="shared" si="37"/>
        <v>120.376434</v>
      </c>
      <c r="Y68" s="87">
        <f t="shared" si="38"/>
        <v>120.37648756751312</v>
      </c>
      <c r="Z68" s="87">
        <f t="shared" si="39"/>
        <v>39.335353714902176</v>
      </c>
      <c r="AA68" s="67">
        <f t="shared" si="40"/>
        <v>2877.4707125524856</v>
      </c>
      <c r="AB68" s="66">
        <v>180</v>
      </c>
      <c r="AC68" s="30">
        <v>220.279</v>
      </c>
      <c r="AD68" s="87">
        <f t="shared" si="41"/>
        <v>193.40496199999998</v>
      </c>
      <c r="AE68" s="87">
        <f t="shared" si="42"/>
        <v>193.40504806520806</v>
      </c>
      <c r="AF68" s="87">
        <f t="shared" si="43"/>
        <v>63.19885327793655</v>
      </c>
      <c r="AG68" s="67">
        <f t="shared" si="44"/>
        <v>4623.1400559458862</v>
      </c>
      <c r="AH68" s="3">
        <v>240</v>
      </c>
      <c r="AI68" s="30">
        <v>116.995</v>
      </c>
      <c r="AJ68" s="87">
        <f t="shared" si="45"/>
        <v>102.72161</v>
      </c>
      <c r="AK68" s="87">
        <f t="shared" si="46"/>
        <v>102.72165571111644</v>
      </c>
      <c r="AL68" s="87">
        <f t="shared" si="47"/>
        <v>33.566294740997492</v>
      </c>
      <c r="AM68" s="67">
        <f t="shared" si="48"/>
        <v>2455.4509092804533</v>
      </c>
      <c r="AN68" s="88">
        <f t="shared" si="49"/>
        <v>2589.7299375942816</v>
      </c>
      <c r="AO68" s="88">
        <f t="shared" si="50"/>
        <v>2877.4707125524856</v>
      </c>
      <c r="AP68" s="88">
        <f t="shared" si="51"/>
        <v>4623.1400559458862</v>
      </c>
      <c r="AQ68" s="88">
        <f t="shared" si="52"/>
        <v>2455.4509092804533</v>
      </c>
      <c r="AR68" s="71">
        <f t="shared" si="53"/>
        <v>2.9658062987423982E-2</v>
      </c>
      <c r="AS68" s="72">
        <f t="shared" si="54"/>
        <v>2.2380537640865255</v>
      </c>
      <c r="AT68" s="89">
        <f t="shared" si="55"/>
        <v>0.13428322584519153</v>
      </c>
    </row>
    <row r="69" spans="1:46" ht="12.75">
      <c r="A69" s="3">
        <f>'Exptl Setup'!A128</f>
        <v>121</v>
      </c>
      <c r="B69" s="3" t="str">
        <f>'Exptl Setup'!C128</f>
        <v>a</v>
      </c>
      <c r="C69" s="3">
        <f>'Exptl Setup'!D128</f>
        <v>32</v>
      </c>
      <c r="D69" s="3" t="str">
        <f>'Exptl Setup'!E128</f>
        <v>-</v>
      </c>
      <c r="E69" s="75">
        <f>'Exptl Setup'!K128</f>
        <v>0</v>
      </c>
      <c r="F69" s="63">
        <f>'Exptl Setup'!F128</f>
        <v>31.995999999999999</v>
      </c>
      <c r="G69" s="64">
        <f>'Exptl Setup'!$C$5</f>
        <v>1.2793390913194711</v>
      </c>
      <c r="H69" s="7">
        <f t="shared" si="56"/>
        <v>25.009788426773003</v>
      </c>
      <c r="I69" s="8">
        <f t="shared" si="57"/>
        <v>9.4376560101030211</v>
      </c>
      <c r="J69" s="8">
        <f t="shared" si="58"/>
        <v>6.9862115732269956</v>
      </c>
      <c r="K69" s="8">
        <f>'Exptl Setup'!H128+'Exptl Setup'!I128+'Exptl Setup'!J128+5</f>
        <v>23.003024686832859</v>
      </c>
      <c r="L69" s="8">
        <f t="shared" si="59"/>
        <v>29.989236260059855</v>
      </c>
      <c r="M69" s="44">
        <v>300</v>
      </c>
      <c r="N69" s="86">
        <f t="shared" si="60"/>
        <v>260.57310772983715</v>
      </c>
      <c r="O69" s="118">
        <v>1</v>
      </c>
      <c r="P69" s="66">
        <v>60</v>
      </c>
      <c r="Q69" s="30">
        <v>445.12799999999999</v>
      </c>
      <c r="R69" s="87">
        <f t="shared" si="33"/>
        <v>390.822384</v>
      </c>
      <c r="S69" s="87">
        <f t="shared" si="34"/>
        <v>390.82255791596089</v>
      </c>
      <c r="T69" s="87">
        <f t="shared" si="35"/>
        <v>127.70885632266962</v>
      </c>
      <c r="U69" s="67">
        <f t="shared" si="36"/>
        <v>9342.193703544508</v>
      </c>
      <c r="V69" s="66">
        <v>120</v>
      </c>
      <c r="W69" s="30">
        <v>568.06399999999996</v>
      </c>
      <c r="X69" s="87">
        <f t="shared" si="37"/>
        <v>498.76019199999996</v>
      </c>
      <c r="Y69" s="87">
        <f t="shared" si="38"/>
        <v>498.76041394828536</v>
      </c>
      <c r="Z69" s="87">
        <f t="shared" si="39"/>
        <v>162.97964576050259</v>
      </c>
      <c r="AA69" s="67">
        <f t="shared" si="40"/>
        <v>11922.332281973517</v>
      </c>
      <c r="AB69" s="66">
        <v>180</v>
      </c>
      <c r="AC69" s="30">
        <v>729.38900000000001</v>
      </c>
      <c r="AD69" s="87">
        <f t="shared" si="41"/>
        <v>640.40354200000002</v>
      </c>
      <c r="AE69" s="87">
        <f t="shared" si="42"/>
        <v>640.40382697957614</v>
      </c>
      <c r="AF69" s="87">
        <f t="shared" si="43"/>
        <v>209.2643801430952</v>
      </c>
      <c r="AG69" s="67">
        <f t="shared" si="44"/>
        <v>15308.166017942312</v>
      </c>
      <c r="AH69" s="3">
        <v>240</v>
      </c>
      <c r="AI69" s="30">
        <v>934.58600000000001</v>
      </c>
      <c r="AJ69" s="87">
        <f t="shared" si="45"/>
        <v>820.566508</v>
      </c>
      <c r="AK69" s="87">
        <f t="shared" si="46"/>
        <v>820.56687315209604</v>
      </c>
      <c r="AL69" s="87">
        <f t="shared" si="47"/>
        <v>268.13615228693436</v>
      </c>
      <c r="AM69" s="67">
        <f t="shared" si="48"/>
        <v>19614.770233777355</v>
      </c>
      <c r="AN69" s="88">
        <f t="shared" si="49"/>
        <v>9342.193703544508</v>
      </c>
      <c r="AO69" s="88">
        <f t="shared" si="50"/>
        <v>11922.332281973517</v>
      </c>
      <c r="AP69" s="88">
        <f t="shared" si="51"/>
        <v>15308.166017942312</v>
      </c>
      <c r="AQ69" s="88">
        <f t="shared" si="52"/>
        <v>19614.770233777355</v>
      </c>
      <c r="AR69" s="71">
        <f t="shared" si="53"/>
        <v>0.98740998039994243</v>
      </c>
      <c r="AS69" s="72">
        <f t="shared" si="54"/>
        <v>57.005938877778902</v>
      </c>
      <c r="AT69" s="89">
        <f t="shared" si="55"/>
        <v>3.4203563326667341</v>
      </c>
    </row>
    <row r="70" spans="1:46" ht="12.75">
      <c r="A70" s="3">
        <f>'Exptl Setup'!A129</f>
        <v>122</v>
      </c>
      <c r="B70" s="3" t="str">
        <f>'Exptl Setup'!C129</f>
        <v>b</v>
      </c>
      <c r="C70" s="3">
        <f>'Exptl Setup'!D129</f>
        <v>32</v>
      </c>
      <c r="D70" s="3" t="str">
        <f>'Exptl Setup'!E129</f>
        <v>-</v>
      </c>
      <c r="E70" s="75">
        <f>'Exptl Setup'!K129</f>
        <v>0</v>
      </c>
      <c r="F70" s="63">
        <f>'Exptl Setup'!F129</f>
        <v>32.003</v>
      </c>
      <c r="G70" s="64">
        <f>'Exptl Setup'!$C$5</f>
        <v>1.2793390913194711</v>
      </c>
      <c r="H70" s="7">
        <f t="shared" si="56"/>
        <v>25.015260001938255</v>
      </c>
      <c r="I70" s="8">
        <f t="shared" si="57"/>
        <v>9.4397207554483984</v>
      </c>
      <c r="J70" s="8">
        <f t="shared" si="58"/>
        <v>6.9877399980617447</v>
      </c>
      <c r="K70" s="8">
        <f>'Exptl Setup'!H129+'Exptl Setup'!I129+'Exptl Setup'!J129+5</f>
        <v>23.003024686832859</v>
      </c>
      <c r="L70" s="8">
        <f t="shared" si="59"/>
        <v>29.990764684894604</v>
      </c>
      <c r="M70" s="44">
        <v>300</v>
      </c>
      <c r="N70" s="86">
        <f t="shared" si="60"/>
        <v>260.56951455965702</v>
      </c>
      <c r="O70" s="118">
        <v>1</v>
      </c>
      <c r="P70" s="66">
        <v>60</v>
      </c>
      <c r="Q70" s="30">
        <v>669.97699999999998</v>
      </c>
      <c r="R70" s="87">
        <f t="shared" si="33"/>
        <v>588.23980599999993</v>
      </c>
      <c r="S70" s="87">
        <f t="shared" si="34"/>
        <v>588.24006776671354</v>
      </c>
      <c r="T70" s="87">
        <f t="shared" si="35"/>
        <v>192.21735110675331</v>
      </c>
      <c r="U70" s="67">
        <f t="shared" si="36"/>
        <v>14058.061433054831</v>
      </c>
      <c r="V70" s="66">
        <v>120</v>
      </c>
      <c r="W70" s="30">
        <v>812.10699999999997</v>
      </c>
      <c r="X70" s="87">
        <f t="shared" si="37"/>
        <v>713.029946</v>
      </c>
      <c r="Y70" s="87">
        <f t="shared" si="38"/>
        <v>713.03026329832596</v>
      </c>
      <c r="Z70" s="87">
        <f t="shared" si="39"/>
        <v>232.99464960028791</v>
      </c>
      <c r="AA70" s="67">
        <f t="shared" si="40"/>
        <v>17040.361230630089</v>
      </c>
      <c r="AB70" s="66">
        <v>180</v>
      </c>
      <c r="AC70" s="30">
        <v>965.66300000000001</v>
      </c>
      <c r="AD70" s="87">
        <f t="shared" si="41"/>
        <v>847.85211400000003</v>
      </c>
      <c r="AE70" s="87">
        <f t="shared" si="42"/>
        <v>847.85249129419071</v>
      </c>
      <c r="AF70" s="87">
        <f t="shared" si="43"/>
        <v>277.05008369212783</v>
      </c>
      <c r="AG70" s="67">
        <f t="shared" si="44"/>
        <v>20262.411661337665</v>
      </c>
      <c r="AH70" s="3">
        <v>240</v>
      </c>
      <c r="AI70" s="30">
        <v>1141.155</v>
      </c>
      <c r="AJ70" s="87">
        <f t="shared" si="45"/>
        <v>1001.93409</v>
      </c>
      <c r="AK70" s="87">
        <f t="shared" si="46"/>
        <v>1001.9345358606699</v>
      </c>
      <c r="AL70" s="87">
        <f t="shared" si="47"/>
        <v>327.39898728199182</v>
      </c>
      <c r="AM70" s="67">
        <f t="shared" si="48"/>
        <v>23944.743020488284</v>
      </c>
      <c r="AN70" s="88">
        <f t="shared" si="49"/>
        <v>14058.061433054831</v>
      </c>
      <c r="AO70" s="88">
        <f t="shared" si="50"/>
        <v>17040.361230630089</v>
      </c>
      <c r="AP70" s="88">
        <f t="shared" si="51"/>
        <v>20262.411661337665</v>
      </c>
      <c r="AQ70" s="88">
        <f t="shared" si="52"/>
        <v>23944.743020488284</v>
      </c>
      <c r="AR70" s="71">
        <f t="shared" si="53"/>
        <v>0.99769421151777871</v>
      </c>
      <c r="AS70" s="72">
        <f t="shared" si="54"/>
        <v>54.803491988346558</v>
      </c>
      <c r="AT70" s="89">
        <f t="shared" si="55"/>
        <v>3.2882095193007936</v>
      </c>
    </row>
    <row r="71" spans="1:46" ht="12.75">
      <c r="A71" s="3">
        <f>'Exptl Setup'!A130</f>
        <v>123</v>
      </c>
      <c r="B71" s="3" t="str">
        <f>'Exptl Setup'!C130</f>
        <v>c</v>
      </c>
      <c r="C71" s="3">
        <f>'Exptl Setup'!D130</f>
        <v>32</v>
      </c>
      <c r="D71" s="3" t="str">
        <f>'Exptl Setup'!E130</f>
        <v>-</v>
      </c>
      <c r="E71" s="75">
        <f>'Exptl Setup'!K130</f>
        <v>0</v>
      </c>
      <c r="F71" s="63">
        <f>'Exptl Setup'!F130</f>
        <v>31.994</v>
      </c>
      <c r="G71" s="64">
        <f>'Exptl Setup'!$C$5</f>
        <v>1.2793390913194711</v>
      </c>
      <c r="H71" s="7">
        <f t="shared" si="56"/>
        <v>25.008225119582931</v>
      </c>
      <c r="I71" s="8">
        <f t="shared" si="57"/>
        <v>9.4370660828614845</v>
      </c>
      <c r="J71" s="8">
        <f t="shared" si="58"/>
        <v>6.9857748804170683</v>
      </c>
      <c r="K71" s="8">
        <f>'Exptl Setup'!H130+'Exptl Setup'!I130+'Exptl Setup'!J130+5</f>
        <v>23.003024686832859</v>
      </c>
      <c r="L71" s="8">
        <f t="shared" si="59"/>
        <v>29.988799567249927</v>
      </c>
      <c r="M71" s="44">
        <v>300</v>
      </c>
      <c r="N71" s="86">
        <f t="shared" si="60"/>
        <v>260.5741343498886</v>
      </c>
      <c r="O71" s="118">
        <v>1</v>
      </c>
      <c r="P71" s="66">
        <v>60</v>
      </c>
      <c r="Q71" s="30">
        <v>515.05100000000004</v>
      </c>
      <c r="R71" s="87">
        <f t="shared" si="33"/>
        <v>452.21477800000002</v>
      </c>
      <c r="S71" s="87">
        <f t="shared" si="34"/>
        <v>452.21497923557621</v>
      </c>
      <c r="T71" s="87">
        <f t="shared" si="35"/>
        <v>147.77035284464824</v>
      </c>
      <c r="U71" s="67">
        <f t="shared" si="36"/>
        <v>10810.413600542592</v>
      </c>
      <c r="V71" s="66">
        <v>120</v>
      </c>
      <c r="W71" s="30">
        <v>593.19899999999996</v>
      </c>
      <c r="X71" s="87">
        <f t="shared" si="37"/>
        <v>520.82872199999997</v>
      </c>
      <c r="Y71" s="87">
        <f t="shared" si="38"/>
        <v>520.82895376878128</v>
      </c>
      <c r="Z71" s="87">
        <f t="shared" si="39"/>
        <v>170.19135102561199</v>
      </c>
      <c r="AA71" s="67">
        <f t="shared" si="40"/>
        <v>12450.66321088254</v>
      </c>
      <c r="AB71" s="66">
        <v>180</v>
      </c>
      <c r="AC71" s="30">
        <v>736.24400000000003</v>
      </c>
      <c r="AD71" s="87">
        <f t="shared" si="41"/>
        <v>646.42223200000001</v>
      </c>
      <c r="AE71" s="87">
        <f t="shared" si="42"/>
        <v>646.42251965789319</v>
      </c>
      <c r="AF71" s="87">
        <f t="shared" si="43"/>
        <v>211.23157834807662</v>
      </c>
      <c r="AG71" s="67">
        <f t="shared" si="44"/>
        <v>15453.036982585956</v>
      </c>
      <c r="AH71" s="3">
        <v>240</v>
      </c>
      <c r="AI71" s="30">
        <v>886.14300000000003</v>
      </c>
      <c r="AJ71" s="87">
        <f t="shared" si="45"/>
        <v>778.03355399999998</v>
      </c>
      <c r="AK71" s="87">
        <f t="shared" si="46"/>
        <v>778.03390022493147</v>
      </c>
      <c r="AL71" s="87">
        <f t="shared" si="47"/>
        <v>254.23824782558455</v>
      </c>
      <c r="AM71" s="67">
        <f t="shared" si="48"/>
        <v>18599.269468898445</v>
      </c>
      <c r="AN71" s="88">
        <f t="shared" si="49"/>
        <v>10810.413600542592</v>
      </c>
      <c r="AO71" s="88">
        <f t="shared" si="50"/>
        <v>12450.66321088254</v>
      </c>
      <c r="AP71" s="88">
        <f t="shared" si="51"/>
        <v>15453.036982585956</v>
      </c>
      <c r="AQ71" s="88">
        <f t="shared" si="52"/>
        <v>18599.269468898445</v>
      </c>
      <c r="AR71" s="71">
        <f t="shared" si="53"/>
        <v>0.98189058755475689</v>
      </c>
      <c r="AS71" s="72">
        <f t="shared" si="54"/>
        <v>43.948235627951625</v>
      </c>
      <c r="AT71" s="89">
        <f t="shared" si="55"/>
        <v>2.6368941376770976</v>
      </c>
    </row>
    <row r="72" spans="1:46" ht="12.75">
      <c r="A72" s="3">
        <f>'Exptl Setup'!A134</f>
        <v>127</v>
      </c>
      <c r="B72" s="3" t="str">
        <f>'Exptl Setup'!C134</f>
        <v>a</v>
      </c>
      <c r="C72" s="3">
        <f>'Exptl Setup'!D134</f>
        <v>32</v>
      </c>
      <c r="D72" s="3" t="str">
        <f>'Exptl Setup'!E134</f>
        <v>-</v>
      </c>
      <c r="E72" s="75">
        <f>'Exptl Setup'!K134</f>
        <v>5.9996203593550685</v>
      </c>
      <c r="F72" s="63">
        <f>'Exptl Setup'!F134</f>
        <v>31.998999999999999</v>
      </c>
      <c r="G72" s="64">
        <f>'Exptl Setup'!$C$5</f>
        <v>1.2793390913194711</v>
      </c>
      <c r="H72" s="7">
        <f t="shared" si="56"/>
        <v>25.012133387558112</v>
      </c>
      <c r="I72" s="8">
        <f t="shared" si="57"/>
        <v>9.4385409009653252</v>
      </c>
      <c r="J72" s="8">
        <f t="shared" si="58"/>
        <v>6.9868666124418866</v>
      </c>
      <c r="K72" s="8">
        <f>'Exptl Setup'!H134+'Exptl Setup'!I134+'Exptl Setup'!J134+5</f>
        <v>23.003024686832859</v>
      </c>
      <c r="L72" s="8">
        <f t="shared" si="59"/>
        <v>29.989891299274746</v>
      </c>
      <c r="M72" s="44">
        <v>300</v>
      </c>
      <c r="N72" s="86">
        <f t="shared" si="60"/>
        <v>260.57156779975992</v>
      </c>
      <c r="O72" s="118">
        <v>1</v>
      </c>
      <c r="P72" s="66">
        <v>60</v>
      </c>
      <c r="Q72" s="30">
        <v>2584.3939999999998</v>
      </c>
      <c r="R72" s="87">
        <f t="shared" si="33"/>
        <v>2269.0979319999997</v>
      </c>
      <c r="S72" s="87">
        <f t="shared" si="34"/>
        <v>2269.0989417485794</v>
      </c>
      <c r="T72" s="87">
        <f t="shared" si="35"/>
        <v>741.46962700263191</v>
      </c>
      <c r="U72" s="67">
        <f t="shared" si="36"/>
        <v>54235.106773851679</v>
      </c>
      <c r="V72" s="66">
        <v>120</v>
      </c>
      <c r="W72" s="30">
        <v>2907.9569999999999</v>
      </c>
      <c r="X72" s="87">
        <f t="shared" si="37"/>
        <v>2553.1862459999998</v>
      </c>
      <c r="Y72" s="87">
        <f t="shared" si="38"/>
        <v>2553.1873821678792</v>
      </c>
      <c r="Z72" s="87">
        <f t="shared" si="39"/>
        <v>834.30072664218096</v>
      </c>
      <c r="AA72" s="67">
        <f t="shared" si="40"/>
        <v>61025.276482134461</v>
      </c>
      <c r="AB72" s="66">
        <v>180</v>
      </c>
      <c r="AC72" s="30">
        <v>3253.9140000000002</v>
      </c>
      <c r="AD72" s="87">
        <f t="shared" si="41"/>
        <v>2856.9364920000003</v>
      </c>
      <c r="AE72" s="87">
        <f t="shared" si="42"/>
        <v>2856.937763336739</v>
      </c>
      <c r="AF72" s="87">
        <f t="shared" si="43"/>
        <v>933.55672543685</v>
      </c>
      <c r="AG72" s="67">
        <f t="shared" si="44"/>
        <v>68285.398133152616</v>
      </c>
      <c r="AH72" s="3">
        <v>240</v>
      </c>
      <c r="AI72" s="30">
        <v>3511.6680000000001</v>
      </c>
      <c r="AJ72" s="87">
        <f t="shared" si="45"/>
        <v>3083.2445040000002</v>
      </c>
      <c r="AK72" s="87">
        <f t="shared" si="46"/>
        <v>3083.2458760438044</v>
      </c>
      <c r="AL72" s="87">
        <f t="shared" si="47"/>
        <v>1007.5070450237382</v>
      </c>
      <c r="AM72" s="67">
        <f t="shared" si="48"/>
        <v>73694.525267555247</v>
      </c>
      <c r="AN72" s="88">
        <f t="shared" si="49"/>
        <v>54235.106773851679</v>
      </c>
      <c r="AO72" s="88">
        <f t="shared" si="50"/>
        <v>61025.276482134461</v>
      </c>
      <c r="AP72" s="88">
        <f t="shared" si="51"/>
        <v>68285.398133152616</v>
      </c>
      <c r="AQ72" s="88">
        <f t="shared" si="52"/>
        <v>73694.525267555247</v>
      </c>
      <c r="AR72" s="71">
        <f t="shared" si="53"/>
        <v>0.99654821148422446</v>
      </c>
      <c r="AS72" s="72">
        <f t="shared" si="54"/>
        <v>109.39729522021477</v>
      </c>
      <c r="AT72" s="89">
        <f t="shared" si="55"/>
        <v>6.5638377132128864</v>
      </c>
    </row>
    <row r="73" spans="1:46" ht="12.75">
      <c r="A73" s="3">
        <f>'Exptl Setup'!A135</f>
        <v>128</v>
      </c>
      <c r="B73" s="3" t="str">
        <f>'Exptl Setup'!C135</f>
        <v>b</v>
      </c>
      <c r="C73" s="3">
        <f>'Exptl Setup'!D135</f>
        <v>32</v>
      </c>
      <c r="D73" s="3" t="str">
        <f>'Exptl Setup'!E135</f>
        <v>-</v>
      </c>
      <c r="E73" s="75">
        <f>'Exptl Setup'!K135</f>
        <v>5.9994328712188389</v>
      </c>
      <c r="F73" s="63">
        <f>'Exptl Setup'!F135</f>
        <v>32</v>
      </c>
      <c r="G73" s="64">
        <f>'Exptl Setup'!$C$5</f>
        <v>1.2793390913194711</v>
      </c>
      <c r="H73" s="7">
        <f t="shared" si="56"/>
        <v>25.01291504115315</v>
      </c>
      <c r="I73" s="8">
        <f t="shared" si="57"/>
        <v>9.4388358645860944</v>
      </c>
      <c r="J73" s="8">
        <f t="shared" si="58"/>
        <v>6.9870849588468502</v>
      </c>
      <c r="K73" s="8">
        <f>'Exptl Setup'!H135+'Exptl Setup'!I135+'Exptl Setup'!J135+5</f>
        <v>23.003024686832859</v>
      </c>
      <c r="L73" s="8">
        <f t="shared" si="59"/>
        <v>29.990109645679709</v>
      </c>
      <c r="M73" s="44">
        <v>300</v>
      </c>
      <c r="N73" s="86">
        <f t="shared" si="60"/>
        <v>260.57105448973419</v>
      </c>
      <c r="O73" s="118">
        <v>1</v>
      </c>
      <c r="P73" s="66">
        <v>60</v>
      </c>
      <c r="Q73" s="30">
        <v>2609.0720000000001</v>
      </c>
      <c r="R73" s="87">
        <f t="shared" si="33"/>
        <v>2290.7652160000002</v>
      </c>
      <c r="S73" s="87">
        <f t="shared" si="34"/>
        <v>2290.7662353905212</v>
      </c>
      <c r="T73" s="87">
        <f t="shared" si="35"/>
        <v>748.54897285162258</v>
      </c>
      <c r="U73" s="67">
        <f t="shared" si="36"/>
        <v>54751.217465411799</v>
      </c>
      <c r="V73" s="66">
        <v>120</v>
      </c>
      <c r="W73" s="30">
        <v>2987.4769999999999</v>
      </c>
      <c r="X73" s="87">
        <f t="shared" si="37"/>
        <v>2623.0048059999999</v>
      </c>
      <c r="Y73" s="87">
        <f t="shared" si="38"/>
        <v>2623.0059732371383</v>
      </c>
      <c r="Z73" s="87">
        <f t="shared" si="39"/>
        <v>857.11426889248219</v>
      </c>
      <c r="AA73" s="67">
        <f t="shared" si="40"/>
        <v>62692.023409057321</v>
      </c>
      <c r="AB73" s="66">
        <v>180</v>
      </c>
      <c r="AC73" s="30">
        <v>3359.4830000000002</v>
      </c>
      <c r="AD73" s="87">
        <f t="shared" si="41"/>
        <v>2949.6260740000002</v>
      </c>
      <c r="AE73" s="87">
        <f t="shared" si="42"/>
        <v>2949.6273865836029</v>
      </c>
      <c r="AF73" s="87">
        <f t="shared" si="43"/>
        <v>963.84367658787767</v>
      </c>
      <c r="AG73" s="67">
        <f t="shared" si="44"/>
        <v>70498.546726327986</v>
      </c>
      <c r="AH73" s="3">
        <v>240</v>
      </c>
      <c r="AI73" s="30">
        <v>3666.5940000000001</v>
      </c>
      <c r="AJ73" s="87">
        <f t="shared" si="45"/>
        <v>3219.2695320000003</v>
      </c>
      <c r="AK73" s="87">
        <f t="shared" si="46"/>
        <v>3219.2709645749419</v>
      </c>
      <c r="AL73" s="87">
        <f t="shared" si="47"/>
        <v>1051.9545541724881</v>
      </c>
      <c r="AM73" s="67">
        <f t="shared" si="48"/>
        <v>76943.252409812398</v>
      </c>
      <c r="AN73" s="88">
        <f t="shared" si="49"/>
        <v>54751.217465411799</v>
      </c>
      <c r="AO73" s="88">
        <f t="shared" si="50"/>
        <v>62692.023409057321</v>
      </c>
      <c r="AP73" s="88">
        <f t="shared" si="51"/>
        <v>70498.546726327986</v>
      </c>
      <c r="AQ73" s="88">
        <f t="shared" si="52"/>
        <v>76943.252409812398</v>
      </c>
      <c r="AR73" s="71">
        <f t="shared" si="53"/>
        <v>0.99771012854602492</v>
      </c>
      <c r="AS73" s="72">
        <f t="shared" si="54"/>
        <v>123.9710469174541</v>
      </c>
      <c r="AT73" s="89">
        <f t="shared" si="55"/>
        <v>7.4382628150472465</v>
      </c>
    </row>
    <row r="74" spans="1:46" ht="12.75">
      <c r="A74" s="3">
        <f>'Exptl Setup'!A136</f>
        <v>129</v>
      </c>
      <c r="B74" s="3" t="str">
        <f>'Exptl Setup'!C136</f>
        <v>c</v>
      </c>
      <c r="C74" s="3">
        <f>'Exptl Setup'!D136</f>
        <v>32</v>
      </c>
      <c r="D74" s="3" t="str">
        <f>'Exptl Setup'!E136</f>
        <v>-</v>
      </c>
      <c r="E74" s="75">
        <f>'Exptl Setup'!K136</f>
        <v>5.9971839272461223</v>
      </c>
      <c r="F74" s="63">
        <f>'Exptl Setup'!F136</f>
        <v>32.012</v>
      </c>
      <c r="G74" s="64">
        <f>'Exptl Setup'!$C$5</f>
        <v>1.2793390913194711</v>
      </c>
      <c r="H74" s="7">
        <f t="shared" si="56"/>
        <v>25.022294884293583</v>
      </c>
      <c r="I74" s="8">
        <f t="shared" si="57"/>
        <v>9.442375428035314</v>
      </c>
      <c r="J74" s="8">
        <f t="shared" si="58"/>
        <v>6.9897051157064176</v>
      </c>
      <c r="K74" s="8">
        <f>'Exptl Setup'!H136+'Exptl Setup'!I136+'Exptl Setup'!J136+5</f>
        <v>23.003024686832859</v>
      </c>
      <c r="L74" s="8">
        <f t="shared" si="59"/>
        <v>29.992729802539277</v>
      </c>
      <c r="M74" s="44">
        <v>300</v>
      </c>
      <c r="N74" s="86">
        <f t="shared" si="60"/>
        <v>260.56489476942539</v>
      </c>
      <c r="O74" s="118">
        <v>1</v>
      </c>
      <c r="P74" s="66">
        <v>60</v>
      </c>
      <c r="Q74" s="30">
        <v>3162.9690000000001</v>
      </c>
      <c r="R74" s="87">
        <f t="shared" si="33"/>
        <v>2777.0867819999999</v>
      </c>
      <c r="S74" s="87">
        <f t="shared" si="34"/>
        <v>2777.0880178036177</v>
      </c>
      <c r="T74" s="87">
        <f t="shared" si="35"/>
        <v>907.45113519980805</v>
      </c>
      <c r="U74" s="67">
        <f t="shared" si="36"/>
        <v>66348.938690200172</v>
      </c>
      <c r="V74" s="66">
        <v>120</v>
      </c>
      <c r="W74" s="30">
        <v>3701.3270000000002</v>
      </c>
      <c r="X74" s="87">
        <f t="shared" si="37"/>
        <v>3249.7651060000003</v>
      </c>
      <c r="Y74" s="87">
        <f t="shared" si="38"/>
        <v>3249.7665521454724</v>
      </c>
      <c r="Z74" s="87">
        <f t="shared" si="39"/>
        <v>1061.9052503820619</v>
      </c>
      <c r="AA74" s="67">
        <f t="shared" si="40"/>
        <v>77641.961775592019</v>
      </c>
      <c r="AB74" s="66">
        <v>180</v>
      </c>
      <c r="AC74" s="30">
        <v>4188.9570000000003</v>
      </c>
      <c r="AD74" s="87">
        <f t="shared" si="41"/>
        <v>3677.9042460000005</v>
      </c>
      <c r="AE74" s="87">
        <f t="shared" si="42"/>
        <v>3677.90588266739</v>
      </c>
      <c r="AF74" s="87">
        <f t="shared" si="43"/>
        <v>1201.8055772766606</v>
      </c>
      <c r="AG74" s="67">
        <f t="shared" si="44"/>
        <v>87870.874222568993</v>
      </c>
      <c r="AH74" s="3">
        <v>240</v>
      </c>
      <c r="AI74" s="30">
        <v>4590.2120000000004</v>
      </c>
      <c r="AJ74" s="87">
        <f t="shared" si="45"/>
        <v>4030.2061360000002</v>
      </c>
      <c r="AK74" s="87">
        <f t="shared" si="46"/>
        <v>4030.2079294417308</v>
      </c>
      <c r="AL74" s="87">
        <f t="shared" si="47"/>
        <v>1316.9250442251509</v>
      </c>
      <c r="AM74" s="67">
        <f t="shared" si="48"/>
        <v>96287.916373199085</v>
      </c>
      <c r="AN74" s="88">
        <f t="shared" si="49"/>
        <v>66348.938690200172</v>
      </c>
      <c r="AO74" s="88">
        <f t="shared" si="50"/>
        <v>77641.961775592019</v>
      </c>
      <c r="AP74" s="88">
        <f t="shared" si="51"/>
        <v>87870.874222568993</v>
      </c>
      <c r="AQ74" s="88">
        <f t="shared" si="52"/>
        <v>96287.916373199085</v>
      </c>
      <c r="AR74" s="71">
        <f t="shared" si="53"/>
        <v>0.99582975676782381</v>
      </c>
      <c r="AS74" s="72">
        <f t="shared" si="54"/>
        <v>166.74307582662286</v>
      </c>
      <c r="AT74" s="89">
        <f t="shared" si="55"/>
        <v>10.004584549597372</v>
      </c>
    </row>
    <row r="75" spans="1:46" ht="12.75">
      <c r="A75" s="3">
        <f>'Exptl Setup'!A140</f>
        <v>133</v>
      </c>
      <c r="B75" s="3" t="str">
        <f>'Exptl Setup'!C140</f>
        <v>a</v>
      </c>
      <c r="C75" s="3">
        <f>'Exptl Setup'!D140</f>
        <v>32</v>
      </c>
      <c r="D75" s="3" t="str">
        <f>'Exptl Setup'!E140</f>
        <v>-</v>
      </c>
      <c r="E75" s="75">
        <f>'Exptl Setup'!K140</f>
        <v>15.998487656583571</v>
      </c>
      <c r="F75" s="63">
        <f>'Exptl Setup'!F140</f>
        <v>32</v>
      </c>
      <c r="G75" s="64">
        <f>'Exptl Setup'!$C$5</f>
        <v>1.2793390913194711</v>
      </c>
      <c r="H75" s="7">
        <f t="shared" ref="H75:H105" si="61">F75/G75</f>
        <v>25.01291504115315</v>
      </c>
      <c r="I75" s="8">
        <f t="shared" ref="I75:I105" si="62">H75/$E$1</f>
        <v>9.4388358645860944</v>
      </c>
      <c r="J75" s="8">
        <f t="shared" ref="J75:J105" si="63">F75-H75</f>
        <v>6.9870849588468502</v>
      </c>
      <c r="K75" s="8">
        <f>'Exptl Setup'!H140+'Exptl Setup'!I140+'Exptl Setup'!J140+5</f>
        <v>23.003024686832862</v>
      </c>
      <c r="L75" s="8">
        <f t="shared" ref="L75:L105" si="64">J75+K75</f>
        <v>29.990109645679713</v>
      </c>
      <c r="M75" s="44">
        <v>300</v>
      </c>
      <c r="N75" s="86">
        <f t="shared" ref="N75:N105" si="65">M75-(I75+L75)</f>
        <v>260.57105448973419</v>
      </c>
      <c r="O75" s="118">
        <v>1</v>
      </c>
      <c r="P75" s="66">
        <v>60</v>
      </c>
      <c r="Q75" s="30">
        <v>1650.2639999999999</v>
      </c>
      <c r="R75" s="87">
        <f t="shared" si="33"/>
        <v>1448.9317919999999</v>
      </c>
      <c r="S75" s="87">
        <f t="shared" si="34"/>
        <v>1448.9324367746472</v>
      </c>
      <c r="T75" s="87">
        <f t="shared" si="35"/>
        <v>473.46467331450026</v>
      </c>
      <c r="U75" s="67">
        <f t="shared" si="36"/>
        <v>34630.689815896345</v>
      </c>
      <c r="V75" s="66">
        <v>120</v>
      </c>
      <c r="W75" s="30">
        <v>1830.327</v>
      </c>
      <c r="X75" s="87">
        <f t="shared" si="37"/>
        <v>1607.027106</v>
      </c>
      <c r="Y75" s="87">
        <f t="shared" si="38"/>
        <v>1607.027821127062</v>
      </c>
      <c r="Z75" s="87">
        <f t="shared" si="39"/>
        <v>525.12517701029003</v>
      </c>
      <c r="AA75" s="67">
        <f t="shared" si="40"/>
        <v>38409.300935280728</v>
      </c>
      <c r="AB75" s="66">
        <v>180</v>
      </c>
      <c r="AC75" s="30">
        <v>2006.7329999999999</v>
      </c>
      <c r="AD75" s="87">
        <f t="shared" si="41"/>
        <v>1761.911574</v>
      </c>
      <c r="AE75" s="87">
        <f t="shared" si="42"/>
        <v>1761.9123580506503</v>
      </c>
      <c r="AF75" s="87">
        <f t="shared" si="43"/>
        <v>575.73647869336492</v>
      </c>
      <c r="AG75" s="67">
        <f t="shared" si="44"/>
        <v>42111.170131762643</v>
      </c>
      <c r="AH75" s="3">
        <v>240</v>
      </c>
      <c r="AI75" s="30">
        <v>2060.203</v>
      </c>
      <c r="AJ75" s="87">
        <f t="shared" si="45"/>
        <v>1808.858234</v>
      </c>
      <c r="AK75" s="87">
        <f t="shared" si="46"/>
        <v>1808.8590389419142</v>
      </c>
      <c r="AL75" s="87">
        <f t="shared" si="47"/>
        <v>591.0771490843606</v>
      </c>
      <c r="AM75" s="67">
        <f t="shared" si="48"/>
        <v>43233.234834413823</v>
      </c>
      <c r="AN75" s="88">
        <f t="shared" si="49"/>
        <v>34630.689815896345</v>
      </c>
      <c r="AO75" s="88">
        <f t="shared" si="50"/>
        <v>38409.300935280728</v>
      </c>
      <c r="AP75" s="88">
        <f t="shared" si="51"/>
        <v>42111.170131762643</v>
      </c>
      <c r="AQ75" s="88">
        <f t="shared" si="52"/>
        <v>43233.234834413823</v>
      </c>
      <c r="AR75" s="71">
        <f t="shared" si="53"/>
        <v>0.95445722173647618</v>
      </c>
      <c r="AS75" s="72">
        <f t="shared" si="54"/>
        <v>49.182507086723916</v>
      </c>
      <c r="AT75" s="89">
        <f t="shared" si="55"/>
        <v>2.9509504252034349</v>
      </c>
    </row>
    <row r="76" spans="1:46" ht="12.75">
      <c r="A76" s="3">
        <f>'Exptl Setup'!A141</f>
        <v>134</v>
      </c>
      <c r="B76" s="3" t="str">
        <f>'Exptl Setup'!C141</f>
        <v>b</v>
      </c>
      <c r="C76" s="3">
        <f>'Exptl Setup'!D141</f>
        <v>32</v>
      </c>
      <c r="D76" s="3" t="str">
        <f>'Exptl Setup'!E141</f>
        <v>-</v>
      </c>
      <c r="E76" s="75">
        <f>'Exptl Setup'!K141</f>
        <v>15.996987938964294</v>
      </c>
      <c r="F76" s="63">
        <f>'Exptl Setup'!F141</f>
        <v>32.003</v>
      </c>
      <c r="G76" s="64">
        <f>'Exptl Setup'!$C$5</f>
        <v>1.2793390913194711</v>
      </c>
      <c r="H76" s="7">
        <f t="shared" si="61"/>
        <v>25.015260001938255</v>
      </c>
      <c r="I76" s="8">
        <f t="shared" si="62"/>
        <v>9.4397207554483984</v>
      </c>
      <c r="J76" s="8">
        <f t="shared" si="63"/>
        <v>6.9877399980617447</v>
      </c>
      <c r="K76" s="8">
        <f>'Exptl Setup'!H141+'Exptl Setup'!I141+'Exptl Setup'!J141+5</f>
        <v>23.003024686832862</v>
      </c>
      <c r="L76" s="8">
        <f t="shared" si="64"/>
        <v>29.990764684894607</v>
      </c>
      <c r="M76" s="44">
        <v>300</v>
      </c>
      <c r="N76" s="86">
        <f t="shared" si="65"/>
        <v>260.56951455965702</v>
      </c>
      <c r="O76" s="118">
        <v>1</v>
      </c>
      <c r="P76" s="66">
        <v>60</v>
      </c>
      <c r="Q76" s="30">
        <v>1568.0029999999999</v>
      </c>
      <c r="R76" s="87">
        <f t="shared" si="33"/>
        <v>1376.7066339999999</v>
      </c>
      <c r="S76" s="87">
        <f t="shared" si="34"/>
        <v>1376.7072466344521</v>
      </c>
      <c r="T76" s="87">
        <f t="shared" si="35"/>
        <v>449.86228361188893</v>
      </c>
      <c r="U76" s="67">
        <f t="shared" si="36"/>
        <v>32901.252582124864</v>
      </c>
      <c r="V76" s="66">
        <v>120</v>
      </c>
      <c r="W76" s="30">
        <v>1791.0239999999999</v>
      </c>
      <c r="X76" s="87">
        <f t="shared" si="37"/>
        <v>1572.5190719999998</v>
      </c>
      <c r="Y76" s="87">
        <f t="shared" si="38"/>
        <v>1572.5197717709868</v>
      </c>
      <c r="Z76" s="87">
        <f t="shared" si="39"/>
        <v>513.84732468222296</v>
      </c>
      <c r="AA76" s="67">
        <f t="shared" si="40"/>
        <v>37580.880269136986</v>
      </c>
      <c r="AB76" s="66">
        <v>180</v>
      </c>
      <c r="AC76" s="30">
        <v>1914.4159999999999</v>
      </c>
      <c r="AD76" s="87">
        <f t="shared" si="41"/>
        <v>1680.857248</v>
      </c>
      <c r="AE76" s="87">
        <f t="shared" si="42"/>
        <v>1680.8579959814754</v>
      </c>
      <c r="AF76" s="87">
        <f t="shared" si="43"/>
        <v>549.24866441144434</v>
      </c>
      <c r="AG76" s="67">
        <f t="shared" si="44"/>
        <v>40170.00245743226</v>
      </c>
      <c r="AH76" s="3">
        <v>240</v>
      </c>
      <c r="AI76" s="30">
        <v>2009.932</v>
      </c>
      <c r="AJ76" s="87">
        <f t="shared" si="45"/>
        <v>1764.720296</v>
      </c>
      <c r="AK76" s="87">
        <f t="shared" si="46"/>
        <v>1764.7210813005315</v>
      </c>
      <c r="AL76" s="87">
        <f t="shared" si="47"/>
        <v>576.6523402216776</v>
      </c>
      <c r="AM76" s="67">
        <f t="shared" si="48"/>
        <v>42174.205282066039</v>
      </c>
      <c r="AN76" s="88">
        <f t="shared" si="49"/>
        <v>32901.252582124864</v>
      </c>
      <c r="AO76" s="88">
        <f t="shared" si="50"/>
        <v>37580.880269136986</v>
      </c>
      <c r="AP76" s="88">
        <f t="shared" si="51"/>
        <v>40170.00245743226</v>
      </c>
      <c r="AQ76" s="88">
        <f t="shared" si="52"/>
        <v>42174.205282066039</v>
      </c>
      <c r="AR76" s="71">
        <f t="shared" si="53"/>
        <v>0.96046928484959959</v>
      </c>
      <c r="AS76" s="72">
        <f t="shared" si="54"/>
        <v>50.679967146864662</v>
      </c>
      <c r="AT76" s="89">
        <f t="shared" si="55"/>
        <v>3.0407980288118797</v>
      </c>
    </row>
    <row r="77" spans="1:46" ht="12.75">
      <c r="A77" s="3">
        <f>'Exptl Setup'!A142</f>
        <v>135</v>
      </c>
      <c r="B77" s="3" t="str">
        <f>'Exptl Setup'!C142</f>
        <v>c</v>
      </c>
      <c r="C77" s="3">
        <f>'Exptl Setup'!D142</f>
        <v>32</v>
      </c>
      <c r="D77" s="3" t="str">
        <f>'Exptl Setup'!E142</f>
        <v>-</v>
      </c>
      <c r="E77" s="75">
        <f>'Exptl Setup'!K142</f>
        <v>15.993989347079705</v>
      </c>
      <c r="F77" s="63">
        <f>'Exptl Setup'!F142</f>
        <v>32.009</v>
      </c>
      <c r="G77" s="64">
        <f>'Exptl Setup'!$C$5</f>
        <v>1.2793390913194711</v>
      </c>
      <c r="H77" s="7">
        <f t="shared" si="61"/>
        <v>25.019949923508474</v>
      </c>
      <c r="I77" s="8">
        <f t="shared" si="62"/>
        <v>9.44149053717301</v>
      </c>
      <c r="J77" s="8">
        <f t="shared" si="63"/>
        <v>6.9890500764915267</v>
      </c>
      <c r="K77" s="8">
        <f>'Exptl Setup'!H142+'Exptl Setup'!I142+'Exptl Setup'!J142+5</f>
        <v>23.003024686832862</v>
      </c>
      <c r="L77" s="8">
        <f t="shared" si="64"/>
        <v>29.992074763324389</v>
      </c>
      <c r="M77" s="44">
        <v>300</v>
      </c>
      <c r="N77" s="86">
        <f t="shared" si="65"/>
        <v>260.56643469950262</v>
      </c>
      <c r="O77" s="118">
        <v>1</v>
      </c>
      <c r="P77" s="66">
        <v>60</v>
      </c>
      <c r="Q77" s="30">
        <v>1855.9190000000001</v>
      </c>
      <c r="R77" s="87">
        <f t="shared" si="33"/>
        <v>1629.4968820000001</v>
      </c>
      <c r="S77" s="87">
        <f t="shared" si="34"/>
        <v>1629.4976071261126</v>
      </c>
      <c r="T77" s="87">
        <f t="shared" si="35"/>
        <v>532.46221098065075</v>
      </c>
      <c r="U77" s="67">
        <f t="shared" si="36"/>
        <v>38935.004120685742</v>
      </c>
      <c r="V77" s="66">
        <v>120</v>
      </c>
      <c r="W77" s="30">
        <v>2064.7730000000001</v>
      </c>
      <c r="X77" s="87">
        <f t="shared" si="37"/>
        <v>1812.8706940000002</v>
      </c>
      <c r="Y77" s="87">
        <f t="shared" si="38"/>
        <v>1812.8715007274589</v>
      </c>
      <c r="Z77" s="87">
        <f t="shared" si="39"/>
        <v>592.38231665991418</v>
      </c>
      <c r="AA77" s="67">
        <f t="shared" si="40"/>
        <v>43316.51611049872</v>
      </c>
      <c r="AB77" s="66">
        <v>180</v>
      </c>
      <c r="AC77" s="30">
        <v>2192.7359999999999</v>
      </c>
      <c r="AD77" s="87">
        <f t="shared" si="41"/>
        <v>1925.2222079999999</v>
      </c>
      <c r="AE77" s="87">
        <f t="shared" si="42"/>
        <v>1925.2230647238823</v>
      </c>
      <c r="AF77" s="87">
        <f t="shared" si="43"/>
        <v>629.09483585052374</v>
      </c>
      <c r="AG77" s="67">
        <f t="shared" si="44"/>
        <v>46001.029783937753</v>
      </c>
      <c r="AH77" s="3">
        <v>240</v>
      </c>
      <c r="AI77" s="30">
        <v>2287.337</v>
      </c>
      <c r="AJ77" s="87">
        <f t="shared" si="45"/>
        <v>2008.281886</v>
      </c>
      <c r="AK77" s="87">
        <f t="shared" si="46"/>
        <v>2008.2827796854392</v>
      </c>
      <c r="AL77" s="87">
        <f t="shared" si="47"/>
        <v>656.23581432047877</v>
      </c>
      <c r="AM77" s="67">
        <f t="shared" si="48"/>
        <v>47985.647822128529</v>
      </c>
      <c r="AN77" s="88">
        <f t="shared" si="49"/>
        <v>38935.004120685742</v>
      </c>
      <c r="AO77" s="88">
        <f t="shared" si="50"/>
        <v>43316.51611049872</v>
      </c>
      <c r="AP77" s="88">
        <f t="shared" si="51"/>
        <v>46001.029783937753</v>
      </c>
      <c r="AQ77" s="88">
        <f t="shared" si="52"/>
        <v>47985.647822128529</v>
      </c>
      <c r="AR77" s="71">
        <f t="shared" si="53"/>
        <v>0.96769361261714149</v>
      </c>
      <c r="AS77" s="72">
        <f t="shared" si="54"/>
        <v>49.727407962945655</v>
      </c>
      <c r="AT77" s="89">
        <f t="shared" si="55"/>
        <v>2.983644477776739</v>
      </c>
    </row>
    <row r="78" spans="1:46" ht="12.75">
      <c r="A78" s="3">
        <f>'Exptl Setup'!A146</f>
        <v>139</v>
      </c>
      <c r="B78" s="3" t="str">
        <f>'Exptl Setup'!C146</f>
        <v>a</v>
      </c>
      <c r="C78" s="3">
        <f>'Exptl Setup'!D146</f>
        <v>32</v>
      </c>
      <c r="D78" s="3" t="str">
        <f>'Exptl Setup'!E146</f>
        <v>-</v>
      </c>
      <c r="E78" s="75">
        <f>'Exptl Setup'!K146</f>
        <v>20.001859919464366</v>
      </c>
      <c r="F78" s="63">
        <f>'Exptl Setup'!F146</f>
        <v>31.994</v>
      </c>
      <c r="G78" s="64">
        <f>'Exptl Setup'!$C$5</f>
        <v>1.2793390913194711</v>
      </c>
      <c r="H78" s="7">
        <f t="shared" si="61"/>
        <v>25.008225119582931</v>
      </c>
      <c r="I78" s="8">
        <f t="shared" si="62"/>
        <v>9.4370660828614845</v>
      </c>
      <c r="J78" s="8">
        <f t="shared" si="63"/>
        <v>6.9857748804170683</v>
      </c>
      <c r="K78" s="8">
        <f>'Exptl Setup'!H146+'Exptl Setup'!I146+'Exptl Setup'!J146+5</f>
        <v>23.003024686832859</v>
      </c>
      <c r="L78" s="8">
        <f t="shared" si="64"/>
        <v>29.988799567249927</v>
      </c>
      <c r="M78" s="44">
        <v>300</v>
      </c>
      <c r="N78" s="86">
        <f t="shared" si="65"/>
        <v>260.5741343498886</v>
      </c>
      <c r="O78" s="118">
        <v>1</v>
      </c>
      <c r="P78" s="66">
        <v>60</v>
      </c>
      <c r="Q78" s="30">
        <v>177.32</v>
      </c>
      <c r="R78" s="87">
        <f t="shared" si="33"/>
        <v>155.68696</v>
      </c>
      <c r="S78" s="87">
        <f t="shared" si="34"/>
        <v>155.6870292806972</v>
      </c>
      <c r="T78" s="87">
        <f t="shared" si="35"/>
        <v>50.873872619241638</v>
      </c>
      <c r="U78" s="67">
        <f t="shared" si="36"/>
        <v>3721.7722898280208</v>
      </c>
      <c r="V78" s="66">
        <v>120</v>
      </c>
      <c r="W78" s="30">
        <v>177.77699999999999</v>
      </c>
      <c r="X78" s="87">
        <f t="shared" si="37"/>
        <v>156.08820599999999</v>
      </c>
      <c r="Y78" s="87">
        <f t="shared" si="38"/>
        <v>156.08827545925166</v>
      </c>
      <c r="Z78" s="87">
        <f t="shared" si="39"/>
        <v>51.004987889865333</v>
      </c>
      <c r="AA78" s="67">
        <f t="shared" si="40"/>
        <v>3731.3642700696823</v>
      </c>
      <c r="AB78" s="66">
        <v>180</v>
      </c>
      <c r="AC78" s="30">
        <v>144.41499999999999</v>
      </c>
      <c r="AD78" s="87">
        <f t="shared" si="41"/>
        <v>126.79637</v>
      </c>
      <c r="AE78" s="87">
        <f t="shared" si="42"/>
        <v>126.79642642438463</v>
      </c>
      <c r="AF78" s="87">
        <f t="shared" si="43"/>
        <v>41.433286230023583</v>
      </c>
      <c r="AG78" s="67">
        <f t="shared" si="44"/>
        <v>3031.1287234125525</v>
      </c>
      <c r="AH78" s="3">
        <v>240</v>
      </c>
      <c r="AI78" s="30">
        <v>175.49199999999999</v>
      </c>
      <c r="AJ78" s="87">
        <f t="shared" si="45"/>
        <v>154.081976</v>
      </c>
      <c r="AK78" s="87">
        <f t="shared" si="46"/>
        <v>154.08204456647931</v>
      </c>
      <c r="AL78" s="87">
        <f t="shared" si="47"/>
        <v>50.349411536746871</v>
      </c>
      <c r="AM78" s="67">
        <f t="shared" si="48"/>
        <v>3683.404368861376</v>
      </c>
      <c r="AN78" s="88">
        <f t="shared" si="49"/>
        <v>3721.7722898280208</v>
      </c>
      <c r="AO78" s="88">
        <f t="shared" si="50"/>
        <v>3731.3642700696823</v>
      </c>
      <c r="AP78" s="88">
        <f t="shared" si="51"/>
        <v>3031.1287234125525</v>
      </c>
      <c r="AQ78" s="88">
        <f t="shared" si="52"/>
        <v>3683.404368861376</v>
      </c>
      <c r="AR78" s="71">
        <f t="shared" si="53"/>
        <v>9.5196367283350514E-2</v>
      </c>
      <c r="AS78" s="72">
        <f t="shared" si="54"/>
        <v>-1.3588988492617735</v>
      </c>
      <c r="AT78" s="89">
        <f t="shared" si="55"/>
        <v>-8.1533930955706407E-2</v>
      </c>
    </row>
    <row r="79" spans="1:46" ht="12.75">
      <c r="A79" s="3">
        <f>'Exptl Setup'!A147</f>
        <v>140</v>
      </c>
      <c r="B79" s="3" t="str">
        <f>'Exptl Setup'!C147</f>
        <v>b</v>
      </c>
      <c r="C79" s="3">
        <f>'Exptl Setup'!D147</f>
        <v>32</v>
      </c>
      <c r="D79" s="3" t="str">
        <f>'Exptl Setup'!E147</f>
        <v>-</v>
      </c>
      <c r="E79" s="75">
        <f>'Exptl Setup'!K147</f>
        <v>19.989364223881516</v>
      </c>
      <c r="F79" s="63">
        <f>'Exptl Setup'!F147</f>
        <v>32.014000000000003</v>
      </c>
      <c r="G79" s="64">
        <f>'Exptl Setup'!$C$5</f>
        <v>1.2793390913194711</v>
      </c>
      <c r="H79" s="7">
        <f t="shared" si="61"/>
        <v>25.023858191483654</v>
      </c>
      <c r="I79" s="8">
        <f t="shared" si="62"/>
        <v>9.4429653552768507</v>
      </c>
      <c r="J79" s="8">
        <f t="shared" si="63"/>
        <v>6.9901418085163485</v>
      </c>
      <c r="K79" s="8">
        <f>'Exptl Setup'!H147+'Exptl Setup'!I147+'Exptl Setup'!J147+5</f>
        <v>23.003024686832859</v>
      </c>
      <c r="L79" s="8">
        <f t="shared" si="64"/>
        <v>29.993166495349207</v>
      </c>
      <c r="M79" s="44">
        <v>300</v>
      </c>
      <c r="N79" s="86">
        <f t="shared" si="65"/>
        <v>260.56386814937395</v>
      </c>
      <c r="O79" s="118">
        <v>1</v>
      </c>
      <c r="P79" s="66">
        <v>60</v>
      </c>
      <c r="Q79" s="30">
        <v>99.628</v>
      </c>
      <c r="R79" s="87">
        <f t="shared" si="33"/>
        <v>87.473383999999996</v>
      </c>
      <c r="S79" s="87">
        <f t="shared" si="34"/>
        <v>87.473422925655868</v>
      </c>
      <c r="T79" s="87">
        <f t="shared" si="35"/>
        <v>28.58306199371312</v>
      </c>
      <c r="U79" s="67">
        <f t="shared" si="36"/>
        <v>2089.7404582846375</v>
      </c>
      <c r="V79" s="66">
        <v>120</v>
      </c>
      <c r="W79" s="30">
        <v>170.00800000000001</v>
      </c>
      <c r="X79" s="87">
        <f t="shared" si="37"/>
        <v>149.26702400000002</v>
      </c>
      <c r="Y79" s="87">
        <f t="shared" si="38"/>
        <v>149.26709042382569</v>
      </c>
      <c r="Z79" s="87">
        <f t="shared" si="39"/>
        <v>48.774934791696914</v>
      </c>
      <c r="AA79" s="67">
        <f t="shared" si="40"/>
        <v>3565.9914465015327</v>
      </c>
      <c r="AB79" s="66">
        <v>180</v>
      </c>
      <c r="AC79" s="30">
        <v>143.958</v>
      </c>
      <c r="AD79" s="87">
        <f t="shared" si="41"/>
        <v>126.395124</v>
      </c>
      <c r="AE79" s="87">
        <f t="shared" si="42"/>
        <v>126.39518024583018</v>
      </c>
      <c r="AF79" s="87">
        <f t="shared" si="43"/>
        <v>41.301245016370437</v>
      </c>
      <c r="AG79" s="67">
        <f t="shared" si="44"/>
        <v>3019.5814117892546</v>
      </c>
      <c r="AH79" s="3">
        <v>240</v>
      </c>
      <c r="AI79" s="30">
        <v>110.59699999999999</v>
      </c>
      <c r="AJ79" s="87">
        <f t="shared" si="45"/>
        <v>97.104165999999992</v>
      </c>
      <c r="AK79" s="87">
        <f t="shared" si="46"/>
        <v>97.104209211353862</v>
      </c>
      <c r="AL79" s="87">
        <f t="shared" si="47"/>
        <v>31.73004483999167</v>
      </c>
      <c r="AM79" s="67">
        <f t="shared" si="48"/>
        <v>2319.8199849932362</v>
      </c>
      <c r="AN79" s="88">
        <f t="shared" si="49"/>
        <v>2089.7404582846375</v>
      </c>
      <c r="AO79" s="88">
        <f t="shared" si="50"/>
        <v>3565.9914465015327</v>
      </c>
      <c r="AP79" s="88">
        <f t="shared" si="51"/>
        <v>3019.5814117892546</v>
      </c>
      <c r="AQ79" s="88">
        <f t="shared" si="52"/>
        <v>2319.8199849932362</v>
      </c>
      <c r="AR79" s="71">
        <f t="shared" si="53"/>
        <v>7.6081398760407246E-4</v>
      </c>
      <c r="AS79" s="72">
        <f t="shared" si="54"/>
        <v>0.23971424235586367</v>
      </c>
      <c r="AT79" s="89">
        <f t="shared" si="55"/>
        <v>1.438285454135182E-2</v>
      </c>
    </row>
    <row r="80" spans="1:46" ht="13.5" thickBot="1">
      <c r="A80" s="135">
        <f>'Exptl Setup'!A148</f>
        <v>141</v>
      </c>
      <c r="B80" s="135" t="str">
        <f>'Exptl Setup'!C148</f>
        <v>c</v>
      </c>
      <c r="C80" s="135">
        <f>'Exptl Setup'!D148</f>
        <v>32</v>
      </c>
      <c r="D80" s="135" t="str">
        <f>'Exptl Setup'!E148</f>
        <v>-</v>
      </c>
      <c r="E80" s="151">
        <f>'Exptl Setup'!K148</f>
        <v>19.999984569282837</v>
      </c>
      <c r="F80" s="137">
        <f>'Exptl Setup'!F148</f>
        <v>31.997</v>
      </c>
      <c r="G80" s="138">
        <f>'Exptl Setup'!$C$5</f>
        <v>1.2793390913194711</v>
      </c>
      <c r="H80" s="139">
        <f t="shared" si="61"/>
        <v>25.010570080368041</v>
      </c>
      <c r="I80" s="140">
        <f t="shared" si="62"/>
        <v>9.4379509737237886</v>
      </c>
      <c r="J80" s="140">
        <f t="shared" si="63"/>
        <v>6.9864299196319593</v>
      </c>
      <c r="K80" s="140">
        <f>'Exptl Setup'!H148+'Exptl Setup'!I148+'Exptl Setup'!J148+5</f>
        <v>23.003024686832859</v>
      </c>
      <c r="L80" s="140">
        <f t="shared" si="64"/>
        <v>29.989454606464818</v>
      </c>
      <c r="M80" s="141">
        <v>300</v>
      </c>
      <c r="N80" s="140">
        <f t="shared" si="65"/>
        <v>260.57259441981137</v>
      </c>
      <c r="O80" s="152">
        <v>1</v>
      </c>
      <c r="P80" s="143">
        <v>60</v>
      </c>
      <c r="Q80" s="135">
        <v>132.07599999999999</v>
      </c>
      <c r="R80" s="153">
        <f t="shared" si="33"/>
        <v>115.962728</v>
      </c>
      <c r="S80" s="153">
        <f t="shared" si="34"/>
        <v>115.96277960341395</v>
      </c>
      <c r="T80" s="153">
        <f t="shared" si="35"/>
        <v>37.893046495547068</v>
      </c>
      <c r="U80" s="144">
        <f t="shared" si="36"/>
        <v>2771.8760225724923</v>
      </c>
      <c r="V80" s="143">
        <v>120</v>
      </c>
      <c r="W80" s="135">
        <v>136.64599999999999</v>
      </c>
      <c r="X80" s="153">
        <f t="shared" si="37"/>
        <v>119.97518799999999</v>
      </c>
      <c r="Y80" s="153">
        <f t="shared" si="38"/>
        <v>119.97524138895865</v>
      </c>
      <c r="Z80" s="153">
        <f t="shared" si="39"/>
        <v>39.204194792623376</v>
      </c>
      <c r="AA80" s="144">
        <f t="shared" si="40"/>
        <v>2867.7865091344438</v>
      </c>
      <c r="AB80" s="143">
        <v>180</v>
      </c>
      <c r="AC80" s="135">
        <v>183.71799999999999</v>
      </c>
      <c r="AD80" s="153">
        <f t="shared" si="41"/>
        <v>161.30440400000001</v>
      </c>
      <c r="AE80" s="153">
        <f t="shared" si="42"/>
        <v>161.30447578045977</v>
      </c>
      <c r="AF80" s="153">
        <f t="shared" si="43"/>
        <v>52.709309155856602</v>
      </c>
      <c r="AG80" s="144">
        <f t="shared" si="44"/>
        <v>3855.6855076999091</v>
      </c>
      <c r="AH80" s="135">
        <v>240</v>
      </c>
      <c r="AI80" s="135">
        <v>179.148</v>
      </c>
      <c r="AJ80" s="153">
        <f t="shared" si="45"/>
        <v>157.291944</v>
      </c>
      <c r="AK80" s="153">
        <f t="shared" si="46"/>
        <v>157.29201399491507</v>
      </c>
      <c r="AL80" s="153">
        <f t="shared" si="47"/>
        <v>51.398160858780301</v>
      </c>
      <c r="AM80" s="144">
        <f t="shared" si="48"/>
        <v>3759.775021137958</v>
      </c>
      <c r="AN80" s="154">
        <f t="shared" si="49"/>
        <v>2771.8760225724923</v>
      </c>
      <c r="AO80" s="154">
        <f t="shared" si="50"/>
        <v>2867.7865091344438</v>
      </c>
      <c r="AP80" s="154">
        <f t="shared" si="51"/>
        <v>3855.6855076999091</v>
      </c>
      <c r="AQ80" s="154">
        <f t="shared" si="52"/>
        <v>3759.775021137958</v>
      </c>
      <c r="AR80" s="148">
        <f t="shared" si="53"/>
        <v>0.79252996239366247</v>
      </c>
      <c r="AS80" s="149">
        <f t="shared" si="54"/>
        <v>6.5859933237697703</v>
      </c>
      <c r="AT80" s="155">
        <f t="shared" si="55"/>
        <v>0.39515959942618623</v>
      </c>
    </row>
    <row r="81" spans="1:46" ht="12.75">
      <c r="A81" s="3">
        <f>'Exptl Setup'!A152</f>
        <v>145</v>
      </c>
      <c r="B81" s="3" t="str">
        <f>'Exptl Setup'!C152</f>
        <v>a</v>
      </c>
      <c r="C81" s="3">
        <f>'Exptl Setup'!D152</f>
        <v>40</v>
      </c>
      <c r="D81" s="3" t="str">
        <f>'Exptl Setup'!E152</f>
        <v>+</v>
      </c>
      <c r="E81" s="75">
        <f>'Exptl Setup'!K152</f>
        <v>0</v>
      </c>
      <c r="F81" s="63">
        <f>'Exptl Setup'!F152</f>
        <v>31.995999999999999</v>
      </c>
      <c r="G81" s="64">
        <f>'Exptl Setup'!$C$5</f>
        <v>1.2793390913194711</v>
      </c>
      <c r="H81" s="7">
        <f t="shared" si="61"/>
        <v>25.009788426773003</v>
      </c>
      <c r="I81" s="8">
        <f t="shared" si="62"/>
        <v>9.4376560101030211</v>
      </c>
      <c r="J81" s="8">
        <f t="shared" si="63"/>
        <v>6.9862115732269956</v>
      </c>
      <c r="K81" s="8">
        <f>'Exptl Setup'!H152+'Exptl Setup'!I152+'Exptl Setup'!J152+5</f>
        <v>23.003024686832859</v>
      </c>
      <c r="L81" s="8">
        <f t="shared" si="64"/>
        <v>29.989236260059855</v>
      </c>
      <c r="M81" s="44">
        <v>300</v>
      </c>
      <c r="N81" s="86">
        <f t="shared" si="65"/>
        <v>260.57310772983715</v>
      </c>
      <c r="O81" s="118">
        <v>1</v>
      </c>
      <c r="P81" s="66">
        <v>60</v>
      </c>
      <c r="Q81" s="30">
        <v>314.755</v>
      </c>
      <c r="R81" s="87">
        <f t="shared" si="33"/>
        <v>276.35489000000001</v>
      </c>
      <c r="S81" s="87">
        <f t="shared" si="34"/>
        <v>276.35501297792604</v>
      </c>
      <c r="T81" s="87">
        <f t="shared" si="35"/>
        <v>90.304364299351818</v>
      </c>
      <c r="U81" s="67">
        <f t="shared" si="36"/>
        <v>6605.9699213690246</v>
      </c>
      <c r="V81" s="66">
        <v>120</v>
      </c>
      <c r="W81" s="30">
        <v>377.25299999999999</v>
      </c>
      <c r="X81" s="87">
        <f t="shared" si="37"/>
        <v>331.22813400000001</v>
      </c>
      <c r="Y81" s="87">
        <f t="shared" si="38"/>
        <v>331.22828139651961</v>
      </c>
      <c r="Z81" s="87">
        <f t="shared" si="39"/>
        <v>108.23526979721805</v>
      </c>
      <c r="AA81" s="67">
        <f t="shared" si="40"/>
        <v>7917.6564971048228</v>
      </c>
      <c r="AB81" s="66">
        <v>180</v>
      </c>
      <c r="AC81" s="30">
        <v>478.21199999999999</v>
      </c>
      <c r="AD81" s="87">
        <f t="shared" si="41"/>
        <v>419.870136</v>
      </c>
      <c r="AE81" s="87">
        <f t="shared" si="42"/>
        <v>419.8703228422105</v>
      </c>
      <c r="AF81" s="87">
        <f t="shared" si="43"/>
        <v>137.20077730400354</v>
      </c>
      <c r="AG81" s="67">
        <f t="shared" si="44"/>
        <v>10036.549341671218</v>
      </c>
      <c r="AH81" s="3">
        <v>240</v>
      </c>
      <c r="AI81" s="30">
        <v>559.375</v>
      </c>
      <c r="AJ81" s="87">
        <f t="shared" si="45"/>
        <v>491.13125000000002</v>
      </c>
      <c r="AK81" s="87">
        <f t="shared" si="46"/>
        <v>491.13146855340625</v>
      </c>
      <c r="AL81" s="87">
        <f t="shared" si="47"/>
        <v>160.48673978157592</v>
      </c>
      <c r="AM81" s="67">
        <f t="shared" si="48"/>
        <v>11739.970531892421</v>
      </c>
      <c r="AN81" s="88">
        <f t="shared" si="49"/>
        <v>6605.9699213690246</v>
      </c>
      <c r="AO81" s="88">
        <f t="shared" si="50"/>
        <v>7917.6564971048228</v>
      </c>
      <c r="AP81" s="88">
        <f t="shared" si="51"/>
        <v>10036.549341671218</v>
      </c>
      <c r="AQ81" s="88">
        <f t="shared" si="52"/>
        <v>11739.970531892421</v>
      </c>
      <c r="AR81" s="71">
        <f t="shared" si="53"/>
        <v>0.99268467115763381</v>
      </c>
      <c r="AS81" s="72">
        <f t="shared" si="54"/>
        <v>29.201491126894304</v>
      </c>
      <c r="AT81" s="89">
        <f t="shared" si="55"/>
        <v>1.7520894676136582</v>
      </c>
    </row>
    <row r="82" spans="1:46" ht="12.75">
      <c r="A82" s="3">
        <f>'Exptl Setup'!A153</f>
        <v>146</v>
      </c>
      <c r="B82" s="3" t="str">
        <f>'Exptl Setup'!C153</f>
        <v>b</v>
      </c>
      <c r="C82" s="3">
        <f>'Exptl Setup'!D153</f>
        <v>40</v>
      </c>
      <c r="D82" s="3" t="str">
        <f>'Exptl Setup'!E153</f>
        <v>+</v>
      </c>
      <c r="E82" s="75">
        <f>'Exptl Setup'!K153</f>
        <v>0</v>
      </c>
      <c r="F82" s="63">
        <f>'Exptl Setup'!F153</f>
        <v>32.002000000000002</v>
      </c>
      <c r="G82" s="64">
        <f>'Exptl Setup'!$C$5</f>
        <v>1.2793390913194711</v>
      </c>
      <c r="H82" s="7">
        <f t="shared" si="61"/>
        <v>25.014478348343221</v>
      </c>
      <c r="I82" s="8">
        <f t="shared" si="62"/>
        <v>9.439425791827631</v>
      </c>
      <c r="J82" s="8">
        <f t="shared" si="63"/>
        <v>6.9875216516567811</v>
      </c>
      <c r="K82" s="8">
        <f>'Exptl Setup'!H153+'Exptl Setup'!I153+'Exptl Setup'!J153+5</f>
        <v>23.003024686832859</v>
      </c>
      <c r="L82" s="8">
        <f t="shared" si="64"/>
        <v>29.99054633848964</v>
      </c>
      <c r="M82" s="44">
        <v>300</v>
      </c>
      <c r="N82" s="86">
        <f t="shared" si="65"/>
        <v>260.57002786968275</v>
      </c>
      <c r="O82" s="118">
        <v>1</v>
      </c>
      <c r="P82" s="66">
        <v>60</v>
      </c>
      <c r="Q82" s="30">
        <v>381.21199999999999</v>
      </c>
      <c r="R82" s="87">
        <f t="shared" si="33"/>
        <v>334.70413600000001</v>
      </c>
      <c r="S82" s="87">
        <f t="shared" si="34"/>
        <v>334.7042849433405</v>
      </c>
      <c r="T82" s="87">
        <f t="shared" si="35"/>
        <v>109.37038583154178</v>
      </c>
      <c r="U82" s="67">
        <f t="shared" si="36"/>
        <v>7999.1927841496718</v>
      </c>
      <c r="V82" s="66">
        <v>120</v>
      </c>
      <c r="W82" s="30">
        <v>357.74</v>
      </c>
      <c r="X82" s="87">
        <f t="shared" si="37"/>
        <v>314.09572000000003</v>
      </c>
      <c r="Y82" s="87">
        <f t="shared" si="38"/>
        <v>314.09585977259542</v>
      </c>
      <c r="Z82" s="87">
        <f t="shared" si="39"/>
        <v>102.63622820733808</v>
      </c>
      <c r="AA82" s="67">
        <f t="shared" si="40"/>
        <v>7506.6661768299646</v>
      </c>
      <c r="AB82" s="66">
        <v>180</v>
      </c>
      <c r="AC82" s="30">
        <v>439.46899999999999</v>
      </c>
      <c r="AD82" s="87">
        <f t="shared" si="41"/>
        <v>385.85378200000002</v>
      </c>
      <c r="AE82" s="87">
        <f t="shared" si="42"/>
        <v>385.85395370493302</v>
      </c>
      <c r="AF82" s="87">
        <f t="shared" si="43"/>
        <v>126.08442045633885</v>
      </c>
      <c r="AG82" s="67">
        <f t="shared" si="44"/>
        <v>9221.6332477924971</v>
      </c>
      <c r="AH82" s="3">
        <v>240</v>
      </c>
      <c r="AI82" s="30">
        <v>524.59100000000001</v>
      </c>
      <c r="AJ82" s="87">
        <f t="shared" si="45"/>
        <v>460.59089799999998</v>
      </c>
      <c r="AK82" s="87">
        <f t="shared" si="46"/>
        <v>460.59110296294955</v>
      </c>
      <c r="AL82" s="87">
        <f t="shared" si="47"/>
        <v>150.50607030669116</v>
      </c>
      <c r="AM82" s="67">
        <f t="shared" si="48"/>
        <v>11007.797608233379</v>
      </c>
      <c r="AN82" s="88">
        <f t="shared" si="49"/>
        <v>7999.1927841496718</v>
      </c>
      <c r="AO82" s="88">
        <f t="shared" si="50"/>
        <v>7506.6661768299646</v>
      </c>
      <c r="AP82" s="88">
        <f t="shared" si="51"/>
        <v>9221.6332477924971</v>
      </c>
      <c r="AQ82" s="88">
        <f t="shared" si="52"/>
        <v>11007.797608233379</v>
      </c>
      <c r="AR82" s="71">
        <f t="shared" si="53"/>
        <v>0.79076112556853562</v>
      </c>
      <c r="AS82" s="72">
        <f t="shared" si="54"/>
        <v>17.901302572022754</v>
      </c>
      <c r="AT82" s="89">
        <f t="shared" si="55"/>
        <v>1.0740781543213651</v>
      </c>
    </row>
    <row r="83" spans="1:46" ht="12.75">
      <c r="A83" s="3">
        <f>'Exptl Setup'!A154</f>
        <v>147</v>
      </c>
      <c r="B83" s="3" t="str">
        <f>'Exptl Setup'!C154</f>
        <v>c</v>
      </c>
      <c r="C83" s="3">
        <f>'Exptl Setup'!D154</f>
        <v>40</v>
      </c>
      <c r="D83" s="3" t="str">
        <f>'Exptl Setup'!E154</f>
        <v>+</v>
      </c>
      <c r="E83" s="75">
        <f>'Exptl Setup'!K154</f>
        <v>0</v>
      </c>
      <c r="F83" s="63">
        <f>'Exptl Setup'!F154</f>
        <v>32.000999999999998</v>
      </c>
      <c r="G83" s="64">
        <f>'Exptl Setup'!$C$5</f>
        <v>1.2793390913194711</v>
      </c>
      <c r="H83" s="7">
        <f t="shared" si="61"/>
        <v>25.013696694748184</v>
      </c>
      <c r="I83" s="8">
        <f t="shared" si="62"/>
        <v>9.4391308282068618</v>
      </c>
      <c r="J83" s="8">
        <f t="shared" si="63"/>
        <v>6.9873033052518139</v>
      </c>
      <c r="K83" s="8">
        <f>'Exptl Setup'!H154+'Exptl Setup'!I154+'Exptl Setup'!J154+5</f>
        <v>23.003024686832859</v>
      </c>
      <c r="L83" s="8">
        <f t="shared" si="64"/>
        <v>29.990327992084673</v>
      </c>
      <c r="M83" s="44">
        <v>300</v>
      </c>
      <c r="N83" s="86">
        <f t="shared" si="65"/>
        <v>260.57054117970847</v>
      </c>
      <c r="O83" s="118">
        <v>1</v>
      </c>
      <c r="P83" s="66">
        <v>60</v>
      </c>
      <c r="Q83" s="30">
        <v>380.08100000000002</v>
      </c>
      <c r="R83" s="87">
        <f t="shared" si="33"/>
        <v>333.711118</v>
      </c>
      <c r="S83" s="87">
        <f t="shared" si="34"/>
        <v>333.71126650144748</v>
      </c>
      <c r="T83" s="87">
        <f t="shared" si="35"/>
        <v>109.04602219915716</v>
      </c>
      <c r="U83" s="67">
        <f t="shared" si="36"/>
        <v>7975.7185200233162</v>
      </c>
      <c r="V83" s="66">
        <v>120</v>
      </c>
      <c r="W83" s="30">
        <v>572.66700000000003</v>
      </c>
      <c r="X83" s="87">
        <f t="shared" si="37"/>
        <v>502.80162600000006</v>
      </c>
      <c r="Y83" s="87">
        <f t="shared" si="38"/>
        <v>502.80184974672363</v>
      </c>
      <c r="Z83" s="87">
        <f t="shared" si="39"/>
        <v>164.29934249469125</v>
      </c>
      <c r="AA83" s="67">
        <f t="shared" si="40"/>
        <v>12016.993213831243</v>
      </c>
      <c r="AB83" s="66">
        <v>180</v>
      </c>
      <c r="AC83" s="30">
        <v>565.03099999999995</v>
      </c>
      <c r="AD83" s="87">
        <f t="shared" si="41"/>
        <v>496.09721799999994</v>
      </c>
      <c r="AE83" s="87">
        <f t="shared" si="42"/>
        <v>496.09743876326195</v>
      </c>
      <c r="AF83" s="87">
        <f t="shared" si="43"/>
        <v>162.10855835785523</v>
      </c>
      <c r="AG83" s="67">
        <f t="shared" si="44"/>
        <v>11856.757404572432</v>
      </c>
      <c r="AH83" s="3">
        <v>240</v>
      </c>
      <c r="AI83" s="30">
        <v>652.98199999999997</v>
      </c>
      <c r="AJ83" s="87">
        <f t="shared" si="45"/>
        <v>573.31819599999994</v>
      </c>
      <c r="AK83" s="87">
        <f t="shared" si="46"/>
        <v>573.3184511265971</v>
      </c>
      <c r="AL83" s="87">
        <f t="shared" si="47"/>
        <v>187.341881513809</v>
      </c>
      <c r="AM83" s="67">
        <f t="shared" si="48"/>
        <v>13702.344054666937</v>
      </c>
      <c r="AN83" s="88">
        <f t="shared" si="49"/>
        <v>7975.7185200233162</v>
      </c>
      <c r="AO83" s="88">
        <f t="shared" si="50"/>
        <v>12016.993213831243</v>
      </c>
      <c r="AP83" s="88">
        <f t="shared" si="51"/>
        <v>11856.757404572432</v>
      </c>
      <c r="AQ83" s="88">
        <f t="shared" si="52"/>
        <v>13702.344054666937</v>
      </c>
      <c r="AR83" s="71">
        <f t="shared" si="53"/>
        <v>0.82220995519232876</v>
      </c>
      <c r="AS83" s="72">
        <f t="shared" si="54"/>
        <v>28.366067991120087</v>
      </c>
      <c r="AT83" s="89">
        <f t="shared" si="55"/>
        <v>1.7019640794672053</v>
      </c>
    </row>
    <row r="84" spans="1:46" ht="12.75">
      <c r="A84" s="3">
        <f>'Exptl Setup'!A158</f>
        <v>151</v>
      </c>
      <c r="B84" s="3" t="str">
        <f>'Exptl Setup'!C158</f>
        <v>a</v>
      </c>
      <c r="C84" s="3">
        <f>'Exptl Setup'!D158</f>
        <v>40</v>
      </c>
      <c r="D84" s="3" t="str">
        <f>'Exptl Setup'!E158</f>
        <v>+</v>
      </c>
      <c r="E84" s="75">
        <f>'Exptl Setup'!K158</f>
        <v>5.9990579300982079</v>
      </c>
      <c r="F84" s="63">
        <f>'Exptl Setup'!F158</f>
        <v>32.002000000000002</v>
      </c>
      <c r="G84" s="64">
        <f>'Exptl Setup'!$C$5</f>
        <v>1.2793390913194711</v>
      </c>
      <c r="H84" s="7">
        <f t="shared" si="61"/>
        <v>25.014478348343221</v>
      </c>
      <c r="I84" s="8">
        <f t="shared" si="62"/>
        <v>9.439425791827631</v>
      </c>
      <c r="J84" s="8">
        <f t="shared" si="63"/>
        <v>6.9875216516567811</v>
      </c>
      <c r="K84" s="8">
        <f>'Exptl Setup'!H158+'Exptl Setup'!I158+'Exptl Setup'!J158+5</f>
        <v>23.003024686832859</v>
      </c>
      <c r="L84" s="8">
        <f t="shared" si="64"/>
        <v>29.99054633848964</v>
      </c>
      <c r="M84" s="44">
        <v>300</v>
      </c>
      <c r="N84" s="86">
        <f t="shared" si="65"/>
        <v>260.57002786968275</v>
      </c>
      <c r="O84" s="118">
        <v>1</v>
      </c>
      <c r="P84" s="66">
        <v>60</v>
      </c>
      <c r="Q84" s="30">
        <v>1551.998</v>
      </c>
      <c r="R84" s="87">
        <f t="shared" si="33"/>
        <v>1362.6542440000001</v>
      </c>
      <c r="S84" s="87">
        <f t="shared" si="34"/>
        <v>1362.6548503811387</v>
      </c>
      <c r="T84" s="87">
        <f t="shared" si="35"/>
        <v>445.27092554741512</v>
      </c>
      <c r="U84" s="67">
        <f t="shared" si="36"/>
        <v>32566.475353909966</v>
      </c>
      <c r="V84" s="66">
        <v>120</v>
      </c>
      <c r="W84" s="30">
        <v>1803.4059999999999</v>
      </c>
      <c r="X84" s="87">
        <f t="shared" si="37"/>
        <v>1583.3904680000001</v>
      </c>
      <c r="Y84" s="87">
        <f t="shared" si="38"/>
        <v>1583.3911726087583</v>
      </c>
      <c r="Z84" s="87">
        <f t="shared" si="39"/>
        <v>517.40031801443149</v>
      </c>
      <c r="AA84" s="67">
        <f t="shared" si="40"/>
        <v>37841.91542263158</v>
      </c>
      <c r="AB84" s="66">
        <v>180</v>
      </c>
      <c r="AC84" s="30">
        <v>1956.682</v>
      </c>
      <c r="AD84" s="87">
        <f t="shared" si="41"/>
        <v>1717.9667959999999</v>
      </c>
      <c r="AE84" s="87">
        <f t="shared" si="42"/>
        <v>1717.967560495224</v>
      </c>
      <c r="AF84" s="87">
        <f t="shared" si="43"/>
        <v>561.37546900316056</v>
      </c>
      <c r="AG84" s="67">
        <f t="shared" si="44"/>
        <v>41058.194745379347</v>
      </c>
      <c r="AH84" s="3">
        <v>240</v>
      </c>
      <c r="AI84" s="30">
        <v>2181.2240000000002</v>
      </c>
      <c r="AJ84" s="87">
        <f t="shared" si="45"/>
        <v>1915.1146720000002</v>
      </c>
      <c r="AK84" s="87">
        <f t="shared" si="46"/>
        <v>1915.115524226029</v>
      </c>
      <c r="AL84" s="87">
        <f t="shared" si="47"/>
        <v>625.79695934288247</v>
      </c>
      <c r="AM84" s="67">
        <f t="shared" si="48"/>
        <v>45769.889933722152</v>
      </c>
      <c r="AN84" s="88">
        <f t="shared" si="49"/>
        <v>32566.475353909966</v>
      </c>
      <c r="AO84" s="88">
        <f t="shared" si="50"/>
        <v>37841.91542263158</v>
      </c>
      <c r="AP84" s="88">
        <f t="shared" si="51"/>
        <v>41058.194745379347</v>
      </c>
      <c r="AQ84" s="88">
        <f t="shared" si="52"/>
        <v>45769.889933722152</v>
      </c>
      <c r="AR84" s="71">
        <f t="shared" si="53"/>
        <v>0.99230439541123505</v>
      </c>
      <c r="AS84" s="72">
        <f t="shared" si="54"/>
        <v>71.377538436973879</v>
      </c>
      <c r="AT84" s="89">
        <f t="shared" si="55"/>
        <v>4.2826523062184325</v>
      </c>
    </row>
    <row r="85" spans="1:46" ht="12.75">
      <c r="A85" s="3">
        <f>'Exptl Setup'!A159</f>
        <v>152</v>
      </c>
      <c r="B85" s="3" t="str">
        <f>'Exptl Setup'!C159</f>
        <v>b</v>
      </c>
      <c r="C85" s="3">
        <f>'Exptl Setup'!D159</f>
        <v>40</v>
      </c>
      <c r="D85" s="3" t="str">
        <f>'Exptl Setup'!E159</f>
        <v>+</v>
      </c>
      <c r="E85" s="75">
        <f>'Exptl Setup'!K159</f>
        <v>5.9999953707848501</v>
      </c>
      <c r="F85" s="63">
        <f>'Exptl Setup'!F159</f>
        <v>31.997</v>
      </c>
      <c r="G85" s="64">
        <f>'Exptl Setup'!$C$5</f>
        <v>1.2793390913194711</v>
      </c>
      <c r="H85" s="7">
        <f t="shared" si="61"/>
        <v>25.010570080368041</v>
      </c>
      <c r="I85" s="8">
        <f t="shared" si="62"/>
        <v>9.4379509737237886</v>
      </c>
      <c r="J85" s="8">
        <f t="shared" si="63"/>
        <v>6.9864299196319593</v>
      </c>
      <c r="K85" s="8">
        <f>'Exptl Setup'!H159+'Exptl Setup'!I159+'Exptl Setup'!J159+5</f>
        <v>23.003024686832859</v>
      </c>
      <c r="L85" s="8">
        <f t="shared" si="64"/>
        <v>29.989454606464818</v>
      </c>
      <c r="M85" s="44">
        <v>300</v>
      </c>
      <c r="N85" s="86">
        <f t="shared" si="65"/>
        <v>260.57259441981137</v>
      </c>
      <c r="O85" s="118">
        <v>1</v>
      </c>
      <c r="P85" s="66">
        <v>60</v>
      </c>
      <c r="Q85" s="30">
        <v>1557.654</v>
      </c>
      <c r="R85" s="87">
        <f t="shared" si="33"/>
        <v>1367.620212</v>
      </c>
      <c r="S85" s="87">
        <f t="shared" si="34"/>
        <v>1367.6208205909943</v>
      </c>
      <c r="T85" s="87">
        <f t="shared" si="35"/>
        <v>446.89614650636668</v>
      </c>
      <c r="U85" s="67">
        <f t="shared" si="36"/>
        <v>32690.449241831466</v>
      </c>
      <c r="V85" s="66">
        <v>120</v>
      </c>
      <c r="W85" s="30">
        <v>1756.7439999999999</v>
      </c>
      <c r="X85" s="87">
        <f t="shared" si="37"/>
        <v>1542.4212319999999</v>
      </c>
      <c r="Y85" s="87">
        <f t="shared" si="38"/>
        <v>1542.421918377448</v>
      </c>
      <c r="Z85" s="87">
        <f t="shared" si="39"/>
        <v>504.01573391663402</v>
      </c>
      <c r="AA85" s="67">
        <f t="shared" si="40"/>
        <v>36868.746565599286</v>
      </c>
      <c r="AB85" s="66">
        <v>180</v>
      </c>
      <c r="AC85" s="30">
        <v>1960.924</v>
      </c>
      <c r="AD85" s="87">
        <f t="shared" si="41"/>
        <v>1721.691272</v>
      </c>
      <c r="AE85" s="87">
        <f t="shared" si="42"/>
        <v>1721.6920381526161</v>
      </c>
      <c r="AF85" s="87">
        <f t="shared" si="43"/>
        <v>562.59565936456397</v>
      </c>
      <c r="AG85" s="67">
        <f t="shared" si="44"/>
        <v>41153.867604159292</v>
      </c>
      <c r="AH85" s="3">
        <v>240</v>
      </c>
      <c r="AI85" s="30">
        <v>2176.134</v>
      </c>
      <c r="AJ85" s="87">
        <f t="shared" si="45"/>
        <v>1910.6456519999999</v>
      </c>
      <c r="AK85" s="87">
        <f t="shared" si="46"/>
        <v>1910.646502237315</v>
      </c>
      <c r="AL85" s="87">
        <f t="shared" si="47"/>
        <v>624.34012873300867</v>
      </c>
      <c r="AM85" s="67">
        <f t="shared" si="48"/>
        <v>45670.475003064676</v>
      </c>
      <c r="AN85" s="88">
        <f t="shared" si="49"/>
        <v>32690.449241831466</v>
      </c>
      <c r="AO85" s="88">
        <f t="shared" si="50"/>
        <v>36868.746565599286</v>
      </c>
      <c r="AP85" s="88">
        <f t="shared" si="51"/>
        <v>41153.867604159292</v>
      </c>
      <c r="AQ85" s="88">
        <f t="shared" si="52"/>
        <v>45670.475003064676</v>
      </c>
      <c r="AR85" s="71">
        <f t="shared" si="53"/>
        <v>0.99968549622515746</v>
      </c>
      <c r="AS85" s="72">
        <f t="shared" si="54"/>
        <v>72.041997203766059</v>
      </c>
      <c r="AT85" s="89">
        <f t="shared" si="55"/>
        <v>4.3225198322259635</v>
      </c>
    </row>
    <row r="86" spans="1:46" ht="12.75">
      <c r="A86" s="3">
        <f>'Exptl Setup'!A160</f>
        <v>153</v>
      </c>
      <c r="B86" s="3" t="str">
        <f>'Exptl Setup'!C160</f>
        <v>c</v>
      </c>
      <c r="C86" s="3">
        <f>'Exptl Setup'!D160</f>
        <v>40</v>
      </c>
      <c r="D86" s="3" t="str">
        <f>'Exptl Setup'!E160</f>
        <v>+</v>
      </c>
      <c r="E86" s="75">
        <f>'Exptl Setup'!K160</f>
        <v>5.9994328712188389</v>
      </c>
      <c r="F86" s="63">
        <f>'Exptl Setup'!F160</f>
        <v>32</v>
      </c>
      <c r="G86" s="64">
        <f>'Exptl Setup'!$C$5</f>
        <v>1.2793390913194711</v>
      </c>
      <c r="H86" s="7">
        <f t="shared" si="61"/>
        <v>25.01291504115315</v>
      </c>
      <c r="I86" s="8">
        <f t="shared" si="62"/>
        <v>9.4388358645860944</v>
      </c>
      <c r="J86" s="8">
        <f t="shared" si="63"/>
        <v>6.9870849588468502</v>
      </c>
      <c r="K86" s="8">
        <f>'Exptl Setup'!H160+'Exptl Setup'!I160+'Exptl Setup'!J160+5</f>
        <v>23.003024686832859</v>
      </c>
      <c r="L86" s="8">
        <f t="shared" si="64"/>
        <v>29.990109645679709</v>
      </c>
      <c r="M86" s="44">
        <v>300</v>
      </c>
      <c r="N86" s="86">
        <f t="shared" si="65"/>
        <v>260.57105448973419</v>
      </c>
      <c r="O86" s="118">
        <v>1</v>
      </c>
      <c r="P86" s="66">
        <v>60</v>
      </c>
      <c r="Q86" s="30">
        <v>1565.5719999999999</v>
      </c>
      <c r="R86" s="87">
        <f t="shared" si="33"/>
        <v>1374.5722159999998</v>
      </c>
      <c r="S86" s="87">
        <f t="shared" si="34"/>
        <v>1374.572827684636</v>
      </c>
      <c r="T86" s="87">
        <f t="shared" si="35"/>
        <v>449.16633673783633</v>
      </c>
      <c r="U86" s="67">
        <f t="shared" si="36"/>
        <v>32853.433339424766</v>
      </c>
      <c r="V86" s="66">
        <v>120</v>
      </c>
      <c r="W86" s="30">
        <v>1813.8689999999999</v>
      </c>
      <c r="X86" s="87">
        <f t="shared" si="37"/>
        <v>1592.5769819999998</v>
      </c>
      <c r="Y86" s="87">
        <f t="shared" si="38"/>
        <v>1592.5776906967567</v>
      </c>
      <c r="Z86" s="87">
        <f t="shared" si="39"/>
        <v>520.40333759949874</v>
      </c>
      <c r="AA86" s="67">
        <f t="shared" si="40"/>
        <v>38063.930804810676</v>
      </c>
      <c r="AB86" s="66">
        <v>180</v>
      </c>
      <c r="AC86" s="30">
        <v>2034.452</v>
      </c>
      <c r="AD86" s="87">
        <f t="shared" si="41"/>
        <v>1786.2488559999999</v>
      </c>
      <c r="AE86" s="87">
        <f t="shared" si="42"/>
        <v>1786.2496508807408</v>
      </c>
      <c r="AF86" s="87">
        <f t="shared" si="43"/>
        <v>583.68912583321924</v>
      </c>
      <c r="AG86" s="67">
        <f t="shared" si="44"/>
        <v>42692.851663327776</v>
      </c>
      <c r="AH86" s="3">
        <v>240</v>
      </c>
      <c r="AI86" s="30">
        <v>65.325999999999993</v>
      </c>
      <c r="AJ86" s="87">
        <f t="shared" si="45"/>
        <v>57.356227999999994</v>
      </c>
      <c r="AK86" s="87">
        <f t="shared" si="46"/>
        <v>57.356253523521453</v>
      </c>
      <c r="AL86" s="87">
        <f t="shared" si="47"/>
        <v>18.742185037632186</v>
      </c>
      <c r="AM86" s="67">
        <f t="shared" si="48"/>
        <v>1370.8621426106643</v>
      </c>
      <c r="AN86" s="88">
        <f t="shared" si="49"/>
        <v>32853.433339424766</v>
      </c>
      <c r="AO86" s="88">
        <f t="shared" si="50"/>
        <v>38063.930804810676</v>
      </c>
      <c r="AP86" s="88">
        <f t="shared" si="51"/>
        <v>42692.851663327776</v>
      </c>
      <c r="AQ86" s="88"/>
      <c r="AR86" s="71">
        <f t="shared" si="53"/>
        <v>0.99883681633255961</v>
      </c>
      <c r="AS86" s="72">
        <f t="shared" si="54"/>
        <v>81.995152699191763</v>
      </c>
      <c r="AT86" s="89">
        <f t="shared" si="55"/>
        <v>4.9197091619515056</v>
      </c>
    </row>
    <row r="87" spans="1:46" ht="12.75">
      <c r="A87" s="3">
        <f>'Exptl Setup'!A164</f>
        <v>157</v>
      </c>
      <c r="B87" s="3" t="str">
        <f>'Exptl Setup'!C164</f>
        <v>a</v>
      </c>
      <c r="C87" s="3">
        <f>'Exptl Setup'!D164</f>
        <v>40</v>
      </c>
      <c r="D87" s="3" t="str">
        <f>'Exptl Setup'!E164</f>
        <v>+</v>
      </c>
      <c r="E87" s="75">
        <f>'Exptl Setup'!K164</f>
        <v>15.995488502489355</v>
      </c>
      <c r="F87" s="63">
        <f>'Exptl Setup'!F164</f>
        <v>32.006</v>
      </c>
      <c r="G87" s="64">
        <f>'Exptl Setup'!$C$5</f>
        <v>1.2793390913194711</v>
      </c>
      <c r="H87" s="7">
        <f t="shared" si="61"/>
        <v>25.017604962723365</v>
      </c>
      <c r="I87" s="8">
        <f t="shared" si="62"/>
        <v>9.4406056463107042</v>
      </c>
      <c r="J87" s="8">
        <f t="shared" si="63"/>
        <v>6.9883950372766357</v>
      </c>
      <c r="K87" s="8">
        <f>'Exptl Setup'!H164+'Exptl Setup'!I164+'Exptl Setup'!J164+5</f>
        <v>23.003024686832862</v>
      </c>
      <c r="L87" s="8">
        <f t="shared" si="64"/>
        <v>29.991419724109498</v>
      </c>
      <c r="M87" s="44">
        <v>300</v>
      </c>
      <c r="N87" s="86">
        <f t="shared" si="65"/>
        <v>260.56797462957979</v>
      </c>
      <c r="O87" s="118">
        <v>1</v>
      </c>
      <c r="P87" s="66">
        <v>60</v>
      </c>
      <c r="Q87" s="30">
        <v>1529.9390000000001</v>
      </c>
      <c r="R87" s="87">
        <f t="shared" si="33"/>
        <v>1343.2864420000001</v>
      </c>
      <c r="S87" s="87">
        <f t="shared" si="34"/>
        <v>1343.2870397624667</v>
      </c>
      <c r="T87" s="87">
        <f t="shared" si="35"/>
        <v>438.94019195627743</v>
      </c>
      <c r="U87" s="67">
        <f t="shared" si="36"/>
        <v>32099.442420847587</v>
      </c>
      <c r="V87" s="66">
        <v>120</v>
      </c>
      <c r="W87" s="30">
        <v>1671.3389999999999</v>
      </c>
      <c r="X87" s="87">
        <f t="shared" si="37"/>
        <v>1467.4356419999999</v>
      </c>
      <c r="Y87" s="87">
        <f t="shared" si="38"/>
        <v>1467.4362950088605</v>
      </c>
      <c r="Z87" s="87">
        <f t="shared" si="39"/>
        <v>479.50791599143014</v>
      </c>
      <c r="AA87" s="67">
        <f t="shared" si="40"/>
        <v>35066.13662127508</v>
      </c>
      <c r="AB87" s="66">
        <v>180</v>
      </c>
      <c r="AC87" s="30">
        <v>1679.8230000000001</v>
      </c>
      <c r="AD87" s="87">
        <f t="shared" si="41"/>
        <v>1474.8845940000001</v>
      </c>
      <c r="AE87" s="87">
        <f t="shared" si="42"/>
        <v>1474.8852503236444</v>
      </c>
      <c r="AF87" s="87">
        <f t="shared" si="43"/>
        <v>481.94197943353936</v>
      </c>
      <c r="AG87" s="67">
        <f t="shared" si="44"/>
        <v>35244.138273300741</v>
      </c>
      <c r="AH87" s="3">
        <v>240</v>
      </c>
      <c r="AI87" s="30">
        <v>1823.7670000000001</v>
      </c>
      <c r="AJ87" s="87">
        <f t="shared" si="45"/>
        <v>1601.2674260000001</v>
      </c>
      <c r="AK87" s="87">
        <f t="shared" si="46"/>
        <v>1601.2681385640046</v>
      </c>
      <c r="AL87" s="87">
        <f t="shared" si="47"/>
        <v>523.23957822078148</v>
      </c>
      <c r="AM87" s="67">
        <f t="shared" si="48"/>
        <v>38264.207792298868</v>
      </c>
      <c r="AN87" s="88">
        <f t="shared" si="49"/>
        <v>32099.442420847587</v>
      </c>
      <c r="AO87" s="88">
        <f t="shared" si="50"/>
        <v>35066.13662127508</v>
      </c>
      <c r="AP87" s="88">
        <f t="shared" si="51"/>
        <v>35244.138273300741</v>
      </c>
      <c r="AQ87" s="88">
        <f t="shared" si="52"/>
        <v>38264.207792298868</v>
      </c>
      <c r="AR87" s="71">
        <f t="shared" si="53"/>
        <v>0.91660924990846082</v>
      </c>
      <c r="AS87" s="72">
        <f t="shared" si="54"/>
        <v>31.120496277299178</v>
      </c>
      <c r="AT87" s="89">
        <f t="shared" si="55"/>
        <v>1.8672297766379506</v>
      </c>
    </row>
    <row r="88" spans="1:46" ht="12.75">
      <c r="A88" s="3">
        <f>'Exptl Setup'!A165</f>
        <v>158</v>
      </c>
      <c r="B88" s="3" t="str">
        <f>'Exptl Setup'!C165</f>
        <v>b</v>
      </c>
      <c r="C88" s="3">
        <f>'Exptl Setup'!D165</f>
        <v>40</v>
      </c>
      <c r="D88" s="3" t="str">
        <f>'Exptl Setup'!E165</f>
        <v>+</v>
      </c>
      <c r="E88" s="75">
        <f>'Exptl Setup'!K165</f>
        <v>15.999987655426267</v>
      </c>
      <c r="F88" s="63">
        <f>'Exptl Setup'!F165</f>
        <v>31.997</v>
      </c>
      <c r="G88" s="64">
        <f>'Exptl Setup'!$C$5</f>
        <v>1.2793390913194711</v>
      </c>
      <c r="H88" s="7">
        <f t="shared" si="61"/>
        <v>25.010570080368041</v>
      </c>
      <c r="I88" s="8">
        <f t="shared" si="62"/>
        <v>9.4379509737237886</v>
      </c>
      <c r="J88" s="8">
        <f t="shared" si="63"/>
        <v>6.9864299196319593</v>
      </c>
      <c r="K88" s="8">
        <f>'Exptl Setup'!H165+'Exptl Setup'!I165+'Exptl Setup'!J165+5</f>
        <v>23.003024686832862</v>
      </c>
      <c r="L88" s="8">
        <f t="shared" si="64"/>
        <v>29.989454606464822</v>
      </c>
      <c r="M88" s="44">
        <v>300</v>
      </c>
      <c r="N88" s="86">
        <f t="shared" si="65"/>
        <v>260.57259441981137</v>
      </c>
      <c r="O88" s="118">
        <v>1</v>
      </c>
      <c r="P88" s="66">
        <v>60</v>
      </c>
      <c r="Q88" s="30">
        <v>1439.444</v>
      </c>
      <c r="R88" s="87">
        <f t="shared" si="33"/>
        <v>1263.8318320000001</v>
      </c>
      <c r="S88" s="87">
        <f t="shared" si="34"/>
        <v>1263.8323944051654</v>
      </c>
      <c r="T88" s="87">
        <f t="shared" si="35"/>
        <v>412.98130182422443</v>
      </c>
      <c r="U88" s="67">
        <f t="shared" si="36"/>
        <v>30209.578647413909</v>
      </c>
      <c r="V88" s="66">
        <v>120</v>
      </c>
      <c r="W88" s="30">
        <v>1531.9190000000001</v>
      </c>
      <c r="X88" s="87">
        <f t="shared" si="37"/>
        <v>1345.0248820000002</v>
      </c>
      <c r="Y88" s="87">
        <f t="shared" si="38"/>
        <v>1345.0254805360726</v>
      </c>
      <c r="Z88" s="87">
        <f t="shared" si="39"/>
        <v>439.51268886407814</v>
      </c>
      <c r="AA88" s="67">
        <f t="shared" si="40"/>
        <v>32150.349379321226</v>
      </c>
      <c r="AB88" s="66">
        <v>180</v>
      </c>
      <c r="AC88" s="30">
        <v>1609.4059999999999</v>
      </c>
      <c r="AD88" s="87">
        <f t="shared" si="41"/>
        <v>1413.0584679999999</v>
      </c>
      <c r="AE88" s="87">
        <f t="shared" si="42"/>
        <v>1413.0590968110182</v>
      </c>
      <c r="AF88" s="87">
        <f t="shared" si="43"/>
        <v>461.74396853487713</v>
      </c>
      <c r="AG88" s="67">
        <f t="shared" si="44"/>
        <v>33776.567294469132</v>
      </c>
      <c r="AH88" s="3">
        <v>240</v>
      </c>
      <c r="AI88" s="30">
        <v>1680.671</v>
      </c>
      <c r="AJ88" s="87">
        <f t="shared" si="45"/>
        <v>1475.629138</v>
      </c>
      <c r="AK88" s="87">
        <f t="shared" si="46"/>
        <v>1475.6297946549664</v>
      </c>
      <c r="AL88" s="87">
        <f t="shared" si="47"/>
        <v>482.19013557889093</v>
      </c>
      <c r="AM88" s="67">
        <f t="shared" si="48"/>
        <v>35272.204236446698</v>
      </c>
      <c r="AN88" s="88">
        <f t="shared" si="49"/>
        <v>30209.578647413909</v>
      </c>
      <c r="AO88" s="88">
        <f t="shared" si="50"/>
        <v>32150.349379321226</v>
      </c>
      <c r="AP88" s="88">
        <f t="shared" si="51"/>
        <v>33776.567294469132</v>
      </c>
      <c r="AQ88" s="88">
        <f t="shared" si="52"/>
        <v>35272.204236446698</v>
      </c>
      <c r="AR88" s="71">
        <f t="shared" si="53"/>
        <v>0.99638904607683898</v>
      </c>
      <c r="AS88" s="72">
        <f t="shared" si="54"/>
        <v>28.023491137077119</v>
      </c>
      <c r="AT88" s="89">
        <f t="shared" si="55"/>
        <v>1.681409468224627</v>
      </c>
    </row>
    <row r="89" spans="1:46" ht="12.75">
      <c r="A89" s="3">
        <f>'Exptl Setup'!A166</f>
        <v>159</v>
      </c>
      <c r="B89" s="3" t="str">
        <f>'Exptl Setup'!C166</f>
        <v>c</v>
      </c>
      <c r="C89" s="3">
        <f>'Exptl Setup'!D166</f>
        <v>40</v>
      </c>
      <c r="D89" s="3" t="str">
        <f>'Exptl Setup'!E166</f>
        <v>+</v>
      </c>
      <c r="E89" s="75">
        <f>'Exptl Setup'!K166</f>
        <v>16.000987810929029</v>
      </c>
      <c r="F89" s="63">
        <f>'Exptl Setup'!F166</f>
        <v>31.995000000000001</v>
      </c>
      <c r="G89" s="64">
        <f>'Exptl Setup'!$C$5</f>
        <v>1.2793390913194711</v>
      </c>
      <c r="H89" s="7">
        <f t="shared" si="61"/>
        <v>25.009006773177969</v>
      </c>
      <c r="I89" s="8">
        <f t="shared" si="62"/>
        <v>9.4373610464822519</v>
      </c>
      <c r="J89" s="8">
        <f t="shared" si="63"/>
        <v>6.9859932268220319</v>
      </c>
      <c r="K89" s="8">
        <f>'Exptl Setup'!H166+'Exptl Setup'!I166+'Exptl Setup'!J166+5</f>
        <v>23.003024686832862</v>
      </c>
      <c r="L89" s="8">
        <f t="shared" si="64"/>
        <v>29.989017913654894</v>
      </c>
      <c r="M89" s="44">
        <v>300</v>
      </c>
      <c r="N89" s="86">
        <f t="shared" si="65"/>
        <v>260.57362103986287</v>
      </c>
      <c r="O89" s="118">
        <v>1</v>
      </c>
      <c r="P89" s="66">
        <v>60</v>
      </c>
      <c r="Q89" s="30">
        <v>1381.1880000000001</v>
      </c>
      <c r="R89" s="87">
        <f t="shared" si="33"/>
        <v>1212.6830640000001</v>
      </c>
      <c r="S89" s="87">
        <f t="shared" si="34"/>
        <v>1212.6836036439636</v>
      </c>
      <c r="T89" s="87">
        <f t="shared" si="35"/>
        <v>396.26834881008057</v>
      </c>
      <c r="U89" s="67">
        <f t="shared" si="36"/>
        <v>28988.838251613146</v>
      </c>
      <c r="V89" s="66">
        <v>120</v>
      </c>
      <c r="W89" s="30">
        <v>1595.8309999999999</v>
      </c>
      <c r="X89" s="87">
        <f t="shared" si="37"/>
        <v>1401.1396179999999</v>
      </c>
      <c r="Y89" s="87">
        <f t="shared" si="38"/>
        <v>1401.14024150713</v>
      </c>
      <c r="Z89" s="87">
        <f t="shared" si="39"/>
        <v>457.85028203976549</v>
      </c>
      <c r="AA89" s="67">
        <f t="shared" si="40"/>
        <v>33493.837722243501</v>
      </c>
      <c r="AB89" s="66">
        <v>180</v>
      </c>
      <c r="AC89" s="30">
        <v>1553.412</v>
      </c>
      <c r="AD89" s="87">
        <f t="shared" si="41"/>
        <v>1363.8957359999999</v>
      </c>
      <c r="AE89" s="87">
        <f t="shared" si="42"/>
        <v>1363.8963429336025</v>
      </c>
      <c r="AF89" s="87">
        <f t="shared" si="43"/>
        <v>445.68010166737974</v>
      </c>
      <c r="AG89" s="67">
        <f t="shared" si="44"/>
        <v>32603.533484301111</v>
      </c>
      <c r="AH89" s="3">
        <v>240</v>
      </c>
      <c r="AI89" s="30">
        <v>1662.0060000000001</v>
      </c>
      <c r="AJ89" s="87">
        <f t="shared" si="45"/>
        <v>1459.241268</v>
      </c>
      <c r="AK89" s="87">
        <f t="shared" si="46"/>
        <v>1459.2419173623641</v>
      </c>
      <c r="AL89" s="87">
        <f t="shared" si="47"/>
        <v>476.83615361011442</v>
      </c>
      <c r="AM89" s="67">
        <f t="shared" si="48"/>
        <v>34882.740877571014</v>
      </c>
      <c r="AN89" s="88">
        <f t="shared" si="49"/>
        <v>28988.838251613146</v>
      </c>
      <c r="AO89" s="88">
        <f t="shared" si="50"/>
        <v>33493.837722243501</v>
      </c>
      <c r="AP89" s="88">
        <f t="shared" si="51"/>
        <v>32603.533484301111</v>
      </c>
      <c r="AQ89" s="88">
        <f t="shared" si="52"/>
        <v>34882.740877571014</v>
      </c>
      <c r="AR89" s="71">
        <f t="shared" si="53"/>
        <v>0.74182457077310793</v>
      </c>
      <c r="AS89" s="72">
        <f t="shared" si="54"/>
        <v>27.985672733218689</v>
      </c>
      <c r="AT89" s="89">
        <f t="shared" si="55"/>
        <v>1.6791403639931213</v>
      </c>
    </row>
    <row r="90" spans="1:46" ht="12.75">
      <c r="A90" s="3">
        <f>'Exptl Setup'!A170</f>
        <v>163</v>
      </c>
      <c r="B90" s="3" t="str">
        <f>'Exptl Setup'!C170</f>
        <v>a</v>
      </c>
      <c r="C90" s="3">
        <f>'Exptl Setup'!D170</f>
        <v>40</v>
      </c>
      <c r="D90" s="3" t="str">
        <f>'Exptl Setup'!E170</f>
        <v>+</v>
      </c>
      <c r="E90" s="75">
        <f>'Exptl Setup'!K170</f>
        <v>19.991862113818897</v>
      </c>
      <c r="F90" s="63">
        <f>'Exptl Setup'!F170</f>
        <v>32.01</v>
      </c>
      <c r="G90" s="64">
        <f>'Exptl Setup'!$C$5</f>
        <v>1.2793390913194711</v>
      </c>
      <c r="H90" s="7">
        <f t="shared" si="61"/>
        <v>25.020731577103508</v>
      </c>
      <c r="I90" s="8">
        <f t="shared" si="62"/>
        <v>9.4417855007937774</v>
      </c>
      <c r="J90" s="8">
        <f t="shared" si="63"/>
        <v>6.9892684228964903</v>
      </c>
      <c r="K90" s="8">
        <f>'Exptl Setup'!H170+'Exptl Setup'!I170+'Exptl Setup'!J170+5</f>
        <v>23.003024686832859</v>
      </c>
      <c r="L90" s="8">
        <f t="shared" si="64"/>
        <v>29.992293109729349</v>
      </c>
      <c r="M90" s="44">
        <v>300</v>
      </c>
      <c r="N90" s="86">
        <f t="shared" si="65"/>
        <v>260.5659213894769</v>
      </c>
      <c r="O90" s="118">
        <v>1</v>
      </c>
      <c r="P90" s="66">
        <v>60</v>
      </c>
      <c r="Q90" s="30">
        <v>87.102000000000004</v>
      </c>
      <c r="R90" s="87">
        <f t="shared" si="33"/>
        <v>76.475555999999997</v>
      </c>
      <c r="S90" s="87">
        <f t="shared" si="34"/>
        <v>76.475590031622417</v>
      </c>
      <c r="T90" s="87">
        <f t="shared" si="35"/>
        <v>24.989491196834134</v>
      </c>
      <c r="U90" s="67">
        <f t="shared" si="36"/>
        <v>1827.2386790484838</v>
      </c>
      <c r="V90" s="66">
        <v>120</v>
      </c>
      <c r="W90" s="30">
        <v>62.780999999999999</v>
      </c>
      <c r="X90" s="87">
        <f t="shared" si="37"/>
        <v>55.121718000000001</v>
      </c>
      <c r="Y90" s="87">
        <f t="shared" si="38"/>
        <v>55.121742529164507</v>
      </c>
      <c r="Z90" s="87">
        <f t="shared" si="39"/>
        <v>18.011816569406484</v>
      </c>
      <c r="AA90" s="67">
        <f t="shared" si="40"/>
        <v>1317.029132618572</v>
      </c>
      <c r="AB90" s="66">
        <v>180</v>
      </c>
      <c r="AC90" s="30">
        <v>60.518999999999998</v>
      </c>
      <c r="AD90" s="87">
        <f t="shared" si="41"/>
        <v>53.135681999999996</v>
      </c>
      <c r="AE90" s="87">
        <f t="shared" si="42"/>
        <v>53.135705645378486</v>
      </c>
      <c r="AF90" s="87">
        <f t="shared" si="43"/>
        <v>17.362850654878244</v>
      </c>
      <c r="AG90" s="67">
        <f t="shared" si="44"/>
        <v>1269.5765610127801</v>
      </c>
      <c r="AH90" s="3">
        <v>240</v>
      </c>
      <c r="AI90" s="30">
        <v>63.064</v>
      </c>
      <c r="AJ90" s="87">
        <f t="shared" si="45"/>
        <v>55.370192000000003</v>
      </c>
      <c r="AK90" s="87">
        <f t="shared" si="46"/>
        <v>55.370216639735439</v>
      </c>
      <c r="AL90" s="87">
        <f t="shared" si="47"/>
        <v>18.093009033514129</v>
      </c>
      <c r="AM90" s="67">
        <f t="shared" si="48"/>
        <v>1322.9659486063877</v>
      </c>
      <c r="AN90" s="88">
        <f t="shared" si="49"/>
        <v>1827.2386790484838</v>
      </c>
      <c r="AO90" s="88">
        <f t="shared" si="50"/>
        <v>1317.029132618572</v>
      </c>
      <c r="AP90" s="88">
        <f t="shared" si="51"/>
        <v>1269.5765610127801</v>
      </c>
      <c r="AQ90" s="88">
        <f t="shared" si="52"/>
        <v>1322.9659486063877</v>
      </c>
      <c r="AR90" s="71">
        <f t="shared" si="53"/>
        <v>0.58609828107039463</v>
      </c>
      <c r="AS90" s="72">
        <f t="shared" si="54"/>
        <v>-2.6004512715534678</v>
      </c>
      <c r="AT90" s="89">
        <f t="shared" si="55"/>
        <v>-0.15602707629320806</v>
      </c>
    </row>
    <row r="91" spans="1:46" ht="12.75">
      <c r="A91" s="3">
        <f>'Exptl Setup'!A171</f>
        <v>164</v>
      </c>
      <c r="B91" s="3" t="str">
        <f>'Exptl Setup'!C171</f>
        <v>b</v>
      </c>
      <c r="C91" s="3">
        <f>'Exptl Setup'!D171</f>
        <v>40</v>
      </c>
      <c r="D91" s="3" t="str">
        <f>'Exptl Setup'!E171</f>
        <v>+</v>
      </c>
      <c r="E91" s="75">
        <f>'Exptl Setup'!K171</f>
        <v>19.994360628111693</v>
      </c>
      <c r="F91" s="63">
        <f>'Exptl Setup'!F171</f>
        <v>32.006</v>
      </c>
      <c r="G91" s="64">
        <f>'Exptl Setup'!$C$5</f>
        <v>1.2793390913194711</v>
      </c>
      <c r="H91" s="7">
        <f t="shared" si="61"/>
        <v>25.017604962723365</v>
      </c>
      <c r="I91" s="8">
        <f t="shared" si="62"/>
        <v>9.4406056463107042</v>
      </c>
      <c r="J91" s="8">
        <f t="shared" si="63"/>
        <v>6.9883950372766357</v>
      </c>
      <c r="K91" s="8">
        <f>'Exptl Setup'!H171+'Exptl Setup'!I171+'Exptl Setup'!J171+5</f>
        <v>23.003024686832859</v>
      </c>
      <c r="L91" s="8">
        <f t="shared" si="64"/>
        <v>29.991419724109495</v>
      </c>
      <c r="M91" s="44">
        <v>300</v>
      </c>
      <c r="N91" s="86">
        <f t="shared" si="65"/>
        <v>260.56797462957979</v>
      </c>
      <c r="O91" s="118">
        <v>1</v>
      </c>
      <c r="P91" s="66">
        <v>60</v>
      </c>
      <c r="Q91" s="30">
        <v>88.516000000000005</v>
      </c>
      <c r="R91" s="87">
        <f t="shared" si="33"/>
        <v>77.717048000000005</v>
      </c>
      <c r="S91" s="87">
        <f t="shared" si="34"/>
        <v>77.717082584086356</v>
      </c>
      <c r="T91" s="87">
        <f t="shared" si="35"/>
        <v>25.3952804858245</v>
      </c>
      <c r="U91" s="67">
        <f t="shared" si="36"/>
        <v>1857.1421771219277</v>
      </c>
      <c r="V91" s="66">
        <v>120</v>
      </c>
      <c r="W91" s="30">
        <v>99.262</v>
      </c>
      <c r="X91" s="87">
        <f t="shared" si="37"/>
        <v>87.152035999999995</v>
      </c>
      <c r="Y91" s="87">
        <f t="shared" si="38"/>
        <v>87.152074782656015</v>
      </c>
      <c r="Z91" s="87">
        <f t="shared" si="39"/>
        <v>28.478312752314963</v>
      </c>
      <c r="AA91" s="67">
        <f t="shared" si="40"/>
        <v>2082.6025440087301</v>
      </c>
      <c r="AB91" s="66">
        <v>180</v>
      </c>
      <c r="AC91" s="30">
        <v>128.95599999999999</v>
      </c>
      <c r="AD91" s="87">
        <f t="shared" si="41"/>
        <v>113.22336799999999</v>
      </c>
      <c r="AE91" s="87">
        <f t="shared" si="42"/>
        <v>113.22341838439876</v>
      </c>
      <c r="AF91" s="87">
        <f t="shared" si="43"/>
        <v>36.99753479969705</v>
      </c>
      <c r="AG91" s="67">
        <f t="shared" si="44"/>
        <v>2705.6083260985047</v>
      </c>
      <c r="AH91" s="3">
        <v>240</v>
      </c>
      <c r="AI91" s="30">
        <v>60.802</v>
      </c>
      <c r="AJ91" s="87">
        <f t="shared" si="45"/>
        <v>53.384155999999997</v>
      </c>
      <c r="AK91" s="87">
        <f t="shared" si="46"/>
        <v>53.384179755949418</v>
      </c>
      <c r="AL91" s="87">
        <f t="shared" si="47"/>
        <v>17.4441213351157</v>
      </c>
      <c r="AM91" s="67">
        <f t="shared" si="48"/>
        <v>1275.678506183825</v>
      </c>
      <c r="AN91" s="88">
        <f t="shared" si="49"/>
        <v>1857.1421771219277</v>
      </c>
      <c r="AO91" s="88">
        <f t="shared" si="50"/>
        <v>2082.6025440087301</v>
      </c>
      <c r="AP91" s="88">
        <f t="shared" si="51"/>
        <v>2705.6083260985047</v>
      </c>
      <c r="AQ91" s="88">
        <f t="shared" si="52"/>
        <v>1275.678506183825</v>
      </c>
      <c r="AR91" s="71">
        <f t="shared" si="53"/>
        <v>5.9984168602000086E-2</v>
      </c>
      <c r="AS91" s="72">
        <f t="shared" si="54"/>
        <v>-1.868975384540889</v>
      </c>
      <c r="AT91" s="89">
        <f t="shared" si="55"/>
        <v>-0.11213852307245334</v>
      </c>
    </row>
    <row r="92" spans="1:46" ht="12.75">
      <c r="A92" s="3">
        <f>'Exptl Setup'!A172</f>
        <v>165</v>
      </c>
      <c r="B92" s="3" t="str">
        <f>'Exptl Setup'!C172</f>
        <v>c</v>
      </c>
      <c r="C92" s="3">
        <f>'Exptl Setup'!D172</f>
        <v>40</v>
      </c>
      <c r="D92" s="3" t="str">
        <f>'Exptl Setup'!E172</f>
        <v>+</v>
      </c>
      <c r="E92" s="75">
        <f>'Exptl Setup'!K172</f>
        <v>19.998109570729465</v>
      </c>
      <c r="F92" s="63">
        <f>'Exptl Setup'!F172</f>
        <v>32</v>
      </c>
      <c r="G92" s="64">
        <f>'Exptl Setup'!$C$5</f>
        <v>1.2793390913194711</v>
      </c>
      <c r="H92" s="7">
        <f t="shared" si="61"/>
        <v>25.01291504115315</v>
      </c>
      <c r="I92" s="8">
        <f t="shared" si="62"/>
        <v>9.4388358645860944</v>
      </c>
      <c r="J92" s="8">
        <f t="shared" si="63"/>
        <v>6.9870849588468502</v>
      </c>
      <c r="K92" s="8">
        <f>'Exptl Setup'!H172+'Exptl Setup'!I172+'Exptl Setup'!J172+5</f>
        <v>23.003024686832859</v>
      </c>
      <c r="L92" s="8">
        <f t="shared" si="64"/>
        <v>29.990109645679709</v>
      </c>
      <c r="M92" s="44">
        <v>300</v>
      </c>
      <c r="N92" s="86">
        <f t="shared" si="65"/>
        <v>260.57105448973419</v>
      </c>
      <c r="O92" s="118">
        <v>1</v>
      </c>
      <c r="P92" s="66">
        <v>60</v>
      </c>
      <c r="Q92" s="30">
        <v>157.51900000000001</v>
      </c>
      <c r="R92" s="87">
        <f t="shared" si="33"/>
        <v>138.301682</v>
      </c>
      <c r="S92" s="87">
        <f t="shared" si="34"/>
        <v>138.3017435442485</v>
      </c>
      <c r="T92" s="87">
        <f t="shared" si="35"/>
        <v>45.192576385249133</v>
      </c>
      <c r="U92" s="67">
        <f t="shared" si="36"/>
        <v>3305.5266485302818</v>
      </c>
      <c r="V92" s="66">
        <v>120</v>
      </c>
      <c r="W92" s="30">
        <v>135.178</v>
      </c>
      <c r="X92" s="87">
        <f t="shared" si="37"/>
        <v>118.686284</v>
      </c>
      <c r="Y92" s="87">
        <f t="shared" si="38"/>
        <v>118.68633681539637</v>
      </c>
      <c r="Z92" s="87">
        <f t="shared" si="39"/>
        <v>38.782890258351095</v>
      </c>
      <c r="AA92" s="67">
        <f t="shared" si="40"/>
        <v>2836.7021203475538</v>
      </c>
      <c r="AB92" s="66">
        <v>180</v>
      </c>
      <c r="AC92" s="30">
        <v>213.79599999999999</v>
      </c>
      <c r="AD92" s="87">
        <f t="shared" si="41"/>
        <v>187.71288799999999</v>
      </c>
      <c r="AE92" s="87">
        <f t="shared" si="42"/>
        <v>187.71297153223514</v>
      </c>
      <c r="AF92" s="87">
        <f t="shared" si="43"/>
        <v>61.338581763855295</v>
      </c>
      <c r="AG92" s="67">
        <f t="shared" si="44"/>
        <v>4486.4960757062972</v>
      </c>
      <c r="AH92" s="3">
        <v>240</v>
      </c>
      <c r="AI92" s="30">
        <v>116.51300000000001</v>
      </c>
      <c r="AJ92" s="87">
        <f t="shared" si="45"/>
        <v>102.29841400000001</v>
      </c>
      <c r="AK92" s="87">
        <f t="shared" si="46"/>
        <v>102.29845952279423</v>
      </c>
      <c r="AL92" s="87">
        <f t="shared" si="47"/>
        <v>33.427857289435131</v>
      </c>
      <c r="AM92" s="67">
        <f t="shared" si="48"/>
        <v>2445.0182289133927</v>
      </c>
      <c r="AN92" s="88">
        <f t="shared" si="49"/>
        <v>3305.5266485302818</v>
      </c>
      <c r="AO92" s="88">
        <f t="shared" si="50"/>
        <v>2836.7021203475538</v>
      </c>
      <c r="AP92" s="88">
        <f t="shared" si="51"/>
        <v>4486.4960757062972</v>
      </c>
      <c r="AQ92" s="88">
        <f t="shared" si="52"/>
        <v>2445.0182289133927</v>
      </c>
      <c r="AR92" s="71">
        <f t="shared" si="53"/>
        <v>1.847497548966056E-2</v>
      </c>
      <c r="AS92" s="72">
        <f t="shared" si="54"/>
        <v>-1.5528855058198734</v>
      </c>
      <c r="AT92" s="89">
        <f t="shared" si="55"/>
        <v>-9.3173130349192404E-2</v>
      </c>
    </row>
    <row r="93" spans="1:46" ht="12.75">
      <c r="A93" s="3">
        <f>'Exptl Setup'!A176</f>
        <v>169</v>
      </c>
      <c r="B93" s="3" t="str">
        <f>'Exptl Setup'!C176</f>
        <v>a</v>
      </c>
      <c r="C93" s="3">
        <f>'Exptl Setup'!D176</f>
        <v>40</v>
      </c>
      <c r="D93" s="3" t="str">
        <f>'Exptl Setup'!E176</f>
        <v>-</v>
      </c>
      <c r="E93" s="75">
        <f>'Exptl Setup'!K176</f>
        <v>0</v>
      </c>
      <c r="F93" s="63">
        <f>'Exptl Setup'!F176</f>
        <v>32.006</v>
      </c>
      <c r="G93" s="64">
        <f>'Exptl Setup'!$C$5</f>
        <v>1.2793390913194711</v>
      </c>
      <c r="H93" s="7">
        <f t="shared" si="61"/>
        <v>25.017604962723365</v>
      </c>
      <c r="I93" s="8">
        <f t="shared" si="62"/>
        <v>9.4406056463107042</v>
      </c>
      <c r="J93" s="8">
        <f t="shared" si="63"/>
        <v>6.9883950372766357</v>
      </c>
      <c r="K93" s="8">
        <f>'Exptl Setup'!H176+'Exptl Setup'!I176+'Exptl Setup'!J176+5</f>
        <v>23.003024686832859</v>
      </c>
      <c r="L93" s="8">
        <f t="shared" si="64"/>
        <v>29.991419724109495</v>
      </c>
      <c r="M93" s="44">
        <v>300</v>
      </c>
      <c r="N93" s="86">
        <f t="shared" si="65"/>
        <v>260.56797462957979</v>
      </c>
      <c r="O93" s="118">
        <v>1</v>
      </c>
      <c r="P93" s="66">
        <v>60</v>
      </c>
      <c r="Q93" s="30">
        <v>365.09300000000002</v>
      </c>
      <c r="R93" s="87">
        <f t="shared" si="33"/>
        <v>320.55165400000004</v>
      </c>
      <c r="S93" s="87">
        <f t="shared" si="34"/>
        <v>320.55179664548604</v>
      </c>
      <c r="T93" s="87">
        <f t="shared" si="35"/>
        <v>104.74534703794936</v>
      </c>
      <c r="U93" s="67">
        <f t="shared" si="36"/>
        <v>7659.9666599482134</v>
      </c>
      <c r="V93" s="66">
        <v>120</v>
      </c>
      <c r="W93" s="30">
        <v>354.06400000000002</v>
      </c>
      <c r="X93" s="87">
        <f t="shared" si="37"/>
        <v>310.86819200000002</v>
      </c>
      <c r="Y93" s="87">
        <f t="shared" si="38"/>
        <v>310.86833033634542</v>
      </c>
      <c r="Z93" s="87">
        <f t="shared" si="39"/>
        <v>101.581121943298</v>
      </c>
      <c r="AA93" s="67">
        <f t="shared" si="40"/>
        <v>7428.5687084877109</v>
      </c>
      <c r="AB93" s="66">
        <v>180</v>
      </c>
      <c r="AC93" s="30">
        <v>421.37</v>
      </c>
      <c r="AD93" s="87">
        <f t="shared" si="41"/>
        <v>369.96285999999998</v>
      </c>
      <c r="AE93" s="87">
        <f t="shared" si="42"/>
        <v>369.96302463347268</v>
      </c>
      <c r="AF93" s="87">
        <f t="shared" si="43"/>
        <v>120.89124382384958</v>
      </c>
      <c r="AG93" s="67">
        <f t="shared" si="44"/>
        <v>8840.7067555455124</v>
      </c>
      <c r="AH93" s="3">
        <v>240</v>
      </c>
      <c r="AI93" s="30">
        <v>489.524</v>
      </c>
      <c r="AJ93" s="87">
        <f t="shared" si="45"/>
        <v>429.80207200000001</v>
      </c>
      <c r="AK93" s="87">
        <f t="shared" si="46"/>
        <v>429.80226326192201</v>
      </c>
      <c r="AL93" s="87">
        <f t="shared" si="47"/>
        <v>140.44465728843093</v>
      </c>
      <c r="AM93" s="67">
        <f t="shared" si="48"/>
        <v>10270.636575460192</v>
      </c>
      <c r="AN93" s="88">
        <f t="shared" si="49"/>
        <v>7659.9666599482134</v>
      </c>
      <c r="AO93" s="88">
        <f t="shared" si="50"/>
        <v>7428.5687084877109</v>
      </c>
      <c r="AP93" s="88">
        <f t="shared" si="51"/>
        <v>8840.7067555455124</v>
      </c>
      <c r="AQ93" s="88">
        <f t="shared" si="52"/>
        <v>10270.636575460192</v>
      </c>
      <c r="AR93" s="71">
        <f t="shared" si="53"/>
        <v>0.83863081734772849</v>
      </c>
      <c r="AS93" s="72">
        <f t="shared" si="54"/>
        <v>15.406912989322898</v>
      </c>
      <c r="AT93" s="89">
        <f t="shared" si="55"/>
        <v>0.92441477935937377</v>
      </c>
    </row>
    <row r="94" spans="1:46" ht="12.75">
      <c r="A94" s="3">
        <f>'Exptl Setup'!A177</f>
        <v>170</v>
      </c>
      <c r="B94" s="3" t="str">
        <f>'Exptl Setup'!C177</f>
        <v>b</v>
      </c>
      <c r="C94" s="3">
        <f>'Exptl Setup'!D177</f>
        <v>40</v>
      </c>
      <c r="D94" s="3" t="str">
        <f>'Exptl Setup'!E177</f>
        <v>-</v>
      </c>
      <c r="E94" s="75">
        <f>'Exptl Setup'!K177</f>
        <v>0</v>
      </c>
      <c r="F94" s="63">
        <f>'Exptl Setup'!F177</f>
        <v>31.998999999999999</v>
      </c>
      <c r="G94" s="64">
        <f>'Exptl Setup'!$C$5</f>
        <v>1.2793390913194711</v>
      </c>
      <c r="H94" s="7">
        <f t="shared" si="61"/>
        <v>25.012133387558112</v>
      </c>
      <c r="I94" s="8">
        <f t="shared" si="62"/>
        <v>9.4385409009653252</v>
      </c>
      <c r="J94" s="8">
        <f t="shared" si="63"/>
        <v>6.9868666124418866</v>
      </c>
      <c r="K94" s="8">
        <f>'Exptl Setup'!H177+'Exptl Setup'!I177+'Exptl Setup'!J177+5</f>
        <v>23.003024686832859</v>
      </c>
      <c r="L94" s="8">
        <f t="shared" si="64"/>
        <v>29.989891299274746</v>
      </c>
      <c r="M94" s="44">
        <v>300</v>
      </c>
      <c r="N94" s="86">
        <f t="shared" si="65"/>
        <v>260.57156779975992</v>
      </c>
      <c r="O94" s="118">
        <v>1</v>
      </c>
      <c r="P94" s="66">
        <v>60</v>
      </c>
      <c r="Q94" s="30">
        <v>345.29700000000003</v>
      </c>
      <c r="R94" s="87">
        <f t="shared" si="33"/>
        <v>303.17076600000001</v>
      </c>
      <c r="S94" s="87">
        <f t="shared" si="34"/>
        <v>303.17090091099089</v>
      </c>
      <c r="T94" s="87">
        <f t="shared" si="35"/>
        <v>99.066643009977511</v>
      </c>
      <c r="U94" s="67">
        <f t="shared" si="36"/>
        <v>7246.2711427478416</v>
      </c>
      <c r="V94" s="66">
        <v>120</v>
      </c>
      <c r="W94" s="30">
        <v>307.40199999999999</v>
      </c>
      <c r="X94" s="87">
        <f t="shared" si="37"/>
        <v>269.898956</v>
      </c>
      <c r="Y94" s="87">
        <f t="shared" si="38"/>
        <v>269.89907610503542</v>
      </c>
      <c r="Z94" s="87">
        <f t="shared" si="39"/>
        <v>88.19446503894649</v>
      </c>
      <c r="AA94" s="67">
        <f t="shared" si="40"/>
        <v>6451.0211262274843</v>
      </c>
      <c r="AB94" s="66">
        <v>180</v>
      </c>
      <c r="AC94" s="30">
        <v>378.66699999999997</v>
      </c>
      <c r="AD94" s="87">
        <f t="shared" si="41"/>
        <v>332.46962600000001</v>
      </c>
      <c r="AE94" s="87">
        <f t="shared" si="42"/>
        <v>332.46977394898357</v>
      </c>
      <c r="AF94" s="87">
        <f t="shared" si="43"/>
        <v>108.64058624505614</v>
      </c>
      <c r="AG94" s="67">
        <f t="shared" si="44"/>
        <v>7946.5612351422005</v>
      </c>
      <c r="AH94" s="3">
        <v>240</v>
      </c>
      <c r="AI94" s="30">
        <v>442.29700000000003</v>
      </c>
      <c r="AJ94" s="87">
        <f t="shared" si="45"/>
        <v>388.33676600000001</v>
      </c>
      <c r="AK94" s="87">
        <f t="shared" si="46"/>
        <v>388.33693880986084</v>
      </c>
      <c r="AL94" s="87">
        <f t="shared" si="47"/>
        <v>126.89620530553125</v>
      </c>
      <c r="AM94" s="67">
        <f t="shared" si="48"/>
        <v>9281.8761461117301</v>
      </c>
      <c r="AN94" s="88">
        <f t="shared" si="49"/>
        <v>7246.2711427478416</v>
      </c>
      <c r="AO94" s="88">
        <f t="shared" si="50"/>
        <v>6451.0211262274843</v>
      </c>
      <c r="AP94" s="88">
        <f t="shared" si="51"/>
        <v>7946.5612351422005</v>
      </c>
      <c r="AQ94" s="88">
        <f t="shared" si="52"/>
        <v>9281.8761461117301</v>
      </c>
      <c r="AR94" s="71">
        <f t="shared" si="53"/>
        <v>0.66816101293194174</v>
      </c>
      <c r="AS94" s="72">
        <f t="shared" si="54"/>
        <v>12.670591865010637</v>
      </c>
      <c r="AT94" s="89">
        <f t="shared" si="55"/>
        <v>0.76023551190063821</v>
      </c>
    </row>
    <row r="95" spans="1:46" ht="12.75">
      <c r="A95" s="3">
        <f>'Exptl Setup'!A178</f>
        <v>171</v>
      </c>
      <c r="B95" s="3" t="str">
        <f>'Exptl Setup'!C178</f>
        <v>c</v>
      </c>
      <c r="C95" s="3">
        <f>'Exptl Setup'!D178</f>
        <v>40</v>
      </c>
      <c r="D95" s="3" t="str">
        <f>'Exptl Setup'!E178</f>
        <v>-</v>
      </c>
      <c r="E95" s="75">
        <f>'Exptl Setup'!K178</f>
        <v>0</v>
      </c>
      <c r="F95" s="63">
        <f>'Exptl Setup'!F178</f>
        <v>31.995999999999999</v>
      </c>
      <c r="G95" s="64">
        <f>'Exptl Setup'!$C$5</f>
        <v>1.2793390913194711</v>
      </c>
      <c r="H95" s="7">
        <f t="shared" si="61"/>
        <v>25.009788426773003</v>
      </c>
      <c r="I95" s="8">
        <f t="shared" si="62"/>
        <v>9.4376560101030211</v>
      </c>
      <c r="J95" s="8">
        <f t="shared" si="63"/>
        <v>6.9862115732269956</v>
      </c>
      <c r="K95" s="8">
        <f>'Exptl Setup'!H178+'Exptl Setup'!I178+'Exptl Setup'!J178+5</f>
        <v>23.003024686832859</v>
      </c>
      <c r="L95" s="8">
        <f t="shared" si="64"/>
        <v>29.989236260059855</v>
      </c>
      <c r="M95" s="44">
        <v>300</v>
      </c>
      <c r="N95" s="86">
        <f t="shared" si="65"/>
        <v>260.57310772983715</v>
      </c>
      <c r="O95" s="118">
        <v>1</v>
      </c>
      <c r="P95" s="66">
        <v>60</v>
      </c>
      <c r="Q95" s="30">
        <v>293.262</v>
      </c>
      <c r="R95" s="87">
        <f t="shared" si="33"/>
        <v>257.484036</v>
      </c>
      <c r="S95" s="87">
        <f t="shared" si="34"/>
        <v>257.48415058039603</v>
      </c>
      <c r="T95" s="87">
        <f t="shared" si="35"/>
        <v>84.137943744043824</v>
      </c>
      <c r="U95" s="67">
        <f t="shared" si="36"/>
        <v>6154.8822134057373</v>
      </c>
      <c r="V95" s="66">
        <v>120</v>
      </c>
      <c r="W95" s="30">
        <v>354.62900000000002</v>
      </c>
      <c r="X95" s="87">
        <f t="shared" si="37"/>
        <v>311.364262</v>
      </c>
      <c r="Y95" s="87">
        <f t="shared" si="38"/>
        <v>311.36440055709659</v>
      </c>
      <c r="Z95" s="87">
        <f t="shared" si="39"/>
        <v>101.74436119240309</v>
      </c>
      <c r="AA95" s="67">
        <f t="shared" si="40"/>
        <v>7442.831749281745</v>
      </c>
      <c r="AB95" s="66">
        <v>180</v>
      </c>
      <c r="AC95" s="30">
        <v>409.209</v>
      </c>
      <c r="AD95" s="87">
        <f t="shared" si="41"/>
        <v>359.28550200000001</v>
      </c>
      <c r="AE95" s="87">
        <f t="shared" si="42"/>
        <v>359.28566188204837</v>
      </c>
      <c r="AF95" s="87">
        <f t="shared" si="43"/>
        <v>117.40356344005167</v>
      </c>
      <c r="AG95" s="67">
        <f t="shared" si="44"/>
        <v>8588.3380583421949</v>
      </c>
      <c r="AH95" s="3">
        <v>240</v>
      </c>
      <c r="AI95" s="30">
        <v>444.84199999999998</v>
      </c>
      <c r="AJ95" s="87">
        <f t="shared" si="45"/>
        <v>390.57127600000001</v>
      </c>
      <c r="AK95" s="87">
        <f t="shared" si="46"/>
        <v>390.57144980421782</v>
      </c>
      <c r="AL95" s="87">
        <f t="shared" si="47"/>
        <v>127.626801873369</v>
      </c>
      <c r="AM95" s="67">
        <f t="shared" si="48"/>
        <v>9336.1912336949044</v>
      </c>
      <c r="AN95" s="88">
        <f t="shared" si="49"/>
        <v>6154.8822134057373</v>
      </c>
      <c r="AO95" s="88">
        <f t="shared" si="50"/>
        <v>7442.831749281745</v>
      </c>
      <c r="AP95" s="88">
        <f t="shared" si="51"/>
        <v>8588.3380583421949</v>
      </c>
      <c r="AQ95" s="88">
        <f t="shared" si="52"/>
        <v>9336.1912336949044</v>
      </c>
      <c r="AR95" s="71">
        <f t="shared" si="53"/>
        <v>0.98684097445352748</v>
      </c>
      <c r="AS95" s="72">
        <f t="shared" si="54"/>
        <v>17.815722283213251</v>
      </c>
      <c r="AT95" s="89">
        <f t="shared" si="55"/>
        <v>1.0689433369927952</v>
      </c>
    </row>
    <row r="96" spans="1:46" ht="12.75">
      <c r="A96" s="3">
        <f>'Exptl Setup'!A182</f>
        <v>175</v>
      </c>
      <c r="B96" s="3" t="str">
        <f>'Exptl Setup'!C182</f>
        <v>a</v>
      </c>
      <c r="C96" s="3">
        <f>'Exptl Setup'!D182</f>
        <v>40</v>
      </c>
      <c r="D96" s="3" t="str">
        <f>'Exptl Setup'!E182</f>
        <v>-</v>
      </c>
      <c r="E96" s="75">
        <f>'Exptl Setup'!K182</f>
        <v>5.9969965913536027</v>
      </c>
      <c r="F96" s="63">
        <f>'Exptl Setup'!F182</f>
        <v>32.012999999999998</v>
      </c>
      <c r="G96" s="64">
        <f>'Exptl Setup'!$C$5</f>
        <v>1.2793390913194711</v>
      </c>
      <c r="H96" s="7">
        <f t="shared" si="61"/>
        <v>25.023076537888617</v>
      </c>
      <c r="I96" s="8">
        <f t="shared" si="62"/>
        <v>9.4426703916560815</v>
      </c>
      <c r="J96" s="8">
        <f t="shared" si="63"/>
        <v>6.9899234621113813</v>
      </c>
      <c r="K96" s="8">
        <f>'Exptl Setup'!H182+'Exptl Setup'!I182+'Exptl Setup'!J182+5</f>
        <v>23.003024686832859</v>
      </c>
      <c r="L96" s="8">
        <f t="shared" si="64"/>
        <v>29.99294814894424</v>
      </c>
      <c r="M96" s="44">
        <v>300</v>
      </c>
      <c r="N96" s="86">
        <f t="shared" si="65"/>
        <v>260.56438145939967</v>
      </c>
      <c r="O96" s="118">
        <v>1</v>
      </c>
      <c r="P96" s="66">
        <v>60</v>
      </c>
      <c r="Q96" s="30">
        <v>1407.771</v>
      </c>
      <c r="R96" s="87">
        <f t="shared" si="33"/>
        <v>1236.0229380000001</v>
      </c>
      <c r="S96" s="87">
        <f t="shared" si="34"/>
        <v>1236.0234880302073</v>
      </c>
      <c r="T96" s="87">
        <f t="shared" si="35"/>
        <v>403.88696823884771</v>
      </c>
      <c r="U96" s="67">
        <f t="shared" si="36"/>
        <v>29529.562059144475</v>
      </c>
      <c r="V96" s="66">
        <v>120</v>
      </c>
      <c r="W96" s="30">
        <v>1638.251</v>
      </c>
      <c r="X96" s="87">
        <f t="shared" si="37"/>
        <v>1438.384378</v>
      </c>
      <c r="Y96" s="87">
        <f t="shared" si="38"/>
        <v>1438.3850180810482</v>
      </c>
      <c r="Z96" s="87">
        <f t="shared" si="39"/>
        <v>470.01126575576609</v>
      </c>
      <c r="AA96" s="67">
        <f t="shared" si="40"/>
        <v>34364.136335352487</v>
      </c>
      <c r="AB96" s="66">
        <v>180</v>
      </c>
      <c r="AC96" s="30">
        <v>1792.942</v>
      </c>
      <c r="AD96" s="87">
        <f t="shared" si="41"/>
        <v>1574.203076</v>
      </c>
      <c r="AE96" s="87">
        <f t="shared" si="42"/>
        <v>1574.2037765203688</v>
      </c>
      <c r="AF96" s="87">
        <f t="shared" si="43"/>
        <v>514.39183546762661</v>
      </c>
      <c r="AG96" s="67">
        <f t="shared" si="44"/>
        <v>37608.952064964127</v>
      </c>
      <c r="AH96" s="3">
        <v>240</v>
      </c>
      <c r="AI96" s="30">
        <v>2053.116</v>
      </c>
      <c r="AJ96" s="87">
        <f t="shared" si="45"/>
        <v>1802.6358479999999</v>
      </c>
      <c r="AK96" s="87">
        <f t="shared" si="46"/>
        <v>1802.6366501729522</v>
      </c>
      <c r="AL96" s="87">
        <f t="shared" si="47"/>
        <v>589.03528818442066</v>
      </c>
      <c r="AM96" s="67">
        <f t="shared" si="48"/>
        <v>43066.391008638813</v>
      </c>
      <c r="AN96" s="88">
        <f t="shared" si="49"/>
        <v>29529.562059144475</v>
      </c>
      <c r="AO96" s="88">
        <f t="shared" si="50"/>
        <v>34364.136335352487</v>
      </c>
      <c r="AP96" s="88">
        <f t="shared" si="51"/>
        <v>37608.952064964127</v>
      </c>
      <c r="AQ96" s="88">
        <f t="shared" si="52"/>
        <v>43066.391008638813</v>
      </c>
      <c r="AR96" s="71">
        <f t="shared" si="53"/>
        <v>0.99154609896815071</v>
      </c>
      <c r="AS96" s="72">
        <f t="shared" si="54"/>
        <v>73.0921709634911</v>
      </c>
      <c r="AT96" s="89">
        <f t="shared" si="55"/>
        <v>4.3855302578094664</v>
      </c>
    </row>
    <row r="97" spans="1:46" ht="12.75">
      <c r="A97" s="3">
        <f>'Exptl Setup'!A183</f>
        <v>176</v>
      </c>
      <c r="B97" s="3" t="str">
        <f>'Exptl Setup'!C183</f>
        <v>b</v>
      </c>
      <c r="C97" s="3">
        <f>'Exptl Setup'!D183</f>
        <v>40</v>
      </c>
      <c r="D97" s="3" t="str">
        <f>'Exptl Setup'!E183</f>
        <v>-</v>
      </c>
      <c r="E97" s="75">
        <f>'Exptl Setup'!K183</f>
        <v>6.0007455343044693</v>
      </c>
      <c r="F97" s="63">
        <f>'Exptl Setup'!F183</f>
        <v>31.992999999999999</v>
      </c>
      <c r="G97" s="64">
        <f>'Exptl Setup'!$C$5</f>
        <v>1.2793390913194711</v>
      </c>
      <c r="H97" s="7">
        <f t="shared" si="61"/>
        <v>25.007443465987894</v>
      </c>
      <c r="I97" s="8">
        <f t="shared" si="62"/>
        <v>9.4367711192407153</v>
      </c>
      <c r="J97" s="8">
        <f t="shared" si="63"/>
        <v>6.9855565340121046</v>
      </c>
      <c r="K97" s="8">
        <f>'Exptl Setup'!H183+'Exptl Setup'!I183+'Exptl Setup'!J183+5</f>
        <v>23.003024686832859</v>
      </c>
      <c r="L97" s="8">
        <f t="shared" si="64"/>
        <v>29.988581220844964</v>
      </c>
      <c r="M97" s="44">
        <v>300</v>
      </c>
      <c r="N97" s="86">
        <f t="shared" si="65"/>
        <v>260.57464765991432</v>
      </c>
      <c r="O97" s="118">
        <v>1</v>
      </c>
      <c r="P97" s="66">
        <v>60</v>
      </c>
      <c r="Q97" s="30">
        <v>2523.41</v>
      </c>
      <c r="R97" s="87">
        <f t="shared" ref="R97:R128" si="66">Q97*$E$2</f>
        <v>2215.5539799999997</v>
      </c>
      <c r="S97" s="87">
        <f t="shared" ref="S97:S128" si="67">(R97/$O97^2)*($O97^2+$O97*$J$3+$J$3*$J$4)</f>
        <v>2215.5549659215208</v>
      </c>
      <c r="T97" s="87">
        <f t="shared" ref="T97:T128" si="68">(Q97*$N97*10^-3)+(S97*$L97*10^-3)</f>
        <v>723.97802169628824</v>
      </c>
      <c r="U97" s="67">
        <f t="shared" ref="U97:U128" si="69">((T97*$E$3*$E$4)/($E$5*$E$6*$H97))*1000</f>
        <v>52965.607331017469</v>
      </c>
      <c r="V97" s="66">
        <v>120</v>
      </c>
      <c r="W97" s="30">
        <v>2700.7249999999999</v>
      </c>
      <c r="X97" s="87">
        <f t="shared" ref="X97:X128" si="70">W97*$E$2</f>
        <v>2371.2365500000001</v>
      </c>
      <c r="Y97" s="87">
        <f t="shared" ref="Y97:Y128" si="71">(X97/$O97^2)*($O97^2+$O97*$J$3+$J$3*$J$4)</f>
        <v>2371.2376052002646</v>
      </c>
      <c r="Z97" s="87">
        <f t="shared" ref="Z97:Z128" si="72">(W97*$N97*10^-3)+(Y97*$L97*10^-3)</f>
        <v>774.85051681879213</v>
      </c>
      <c r="AA97" s="67">
        <f t="shared" ref="AA97:AA128" si="73">((Z97*$E$3*$E$4)/($E$5*$E$6*$H97))*1000</f>
        <v>56687.395175204256</v>
      </c>
      <c r="AB97" s="66">
        <v>180</v>
      </c>
      <c r="AC97" s="30">
        <v>2795.462</v>
      </c>
      <c r="AD97" s="87">
        <f t="shared" ref="AD97:AD128" si="74">AC97*$E$2</f>
        <v>2454.4156360000002</v>
      </c>
      <c r="AE97" s="87">
        <f t="shared" ref="AE97:AE128" si="75">(AD97/$O97^2)*($O97^2+$O97*$J$3+$J$3*$J$4)</f>
        <v>2454.4167282149583</v>
      </c>
      <c r="AF97" s="87">
        <f t="shared" ref="AF97:AF128" si="76">(AC97*$N97*10^-3)+(AE97*$L97*10^-3)</f>
        <v>802.03100110055425</v>
      </c>
      <c r="AG97" s="67">
        <f t="shared" ref="AG97:AG128" si="77">((AF97*$E$3*$E$4)/($E$5*$E$6*$H97))*1000</f>
        <v>58675.895950630606</v>
      </c>
      <c r="AH97" s="3">
        <v>240</v>
      </c>
      <c r="AI97" s="30">
        <v>2995.6840000000002</v>
      </c>
      <c r="AJ97" s="87">
        <f t="shared" ref="AJ97:AJ128" si="78">AI97*$E$2</f>
        <v>2630.210552</v>
      </c>
      <c r="AK97" s="87">
        <f t="shared" ref="AK97:AK128" si="79">(AJ97/$O97^2)*($O97^2+$O97*$J$3+$J$3*$J$4)</f>
        <v>2630.2117224436956</v>
      </c>
      <c r="AL97" s="87">
        <f t="shared" ref="AL97:AL128" si="80">(AI97*$N97*10^-3)+(AK97*$L97*10^-3)</f>
        <v>859.47562066696412</v>
      </c>
      <c r="AM97" s="67">
        <f t="shared" ref="AM97:AM128" si="81">((AL97*$E$3*$E$4)/($E$5*$E$6*$H97))*1000</f>
        <v>62878.494747905315</v>
      </c>
      <c r="AN97" s="88">
        <f t="shared" ref="AN97:AN128" si="82">U97</f>
        <v>52965.607331017469</v>
      </c>
      <c r="AO97" s="88">
        <f t="shared" ref="AO97:AO128" si="83">AA97</f>
        <v>56687.395175204256</v>
      </c>
      <c r="AP97" s="88">
        <f t="shared" ref="AP97:AP128" si="84">AG97</f>
        <v>58675.895950630606</v>
      </c>
      <c r="AQ97" s="88">
        <f t="shared" ref="AQ97:AQ128" si="85">AM97</f>
        <v>62878.494747905315</v>
      </c>
      <c r="AR97" s="71">
        <f t="shared" ref="AR97:AR128" si="86">RSQ($AN$8:$AQ$8,AN97:AQ97)</f>
        <v>0.98364417374419144</v>
      </c>
      <c r="AS97" s="72">
        <f t="shared" ref="AS97:AS128" si="87">SLOPE(AN97:AQ97,AN$8:AQ$8)</f>
        <v>52.878605043483148</v>
      </c>
      <c r="AT97" s="89">
        <f t="shared" ref="AT97:AT128" si="88">AS97*60/1000</f>
        <v>3.1727163026089888</v>
      </c>
    </row>
    <row r="98" spans="1:46" ht="12.75">
      <c r="A98" s="3">
        <f>'Exptl Setup'!A184</f>
        <v>177</v>
      </c>
      <c r="B98" s="3" t="str">
        <f>'Exptl Setup'!C184</f>
        <v>c</v>
      </c>
      <c r="C98" s="3">
        <f>'Exptl Setup'!D184</f>
        <v>40</v>
      </c>
      <c r="D98" s="3" t="str">
        <f>'Exptl Setup'!E184</f>
        <v>-</v>
      </c>
      <c r="E98" s="75">
        <f>'Exptl Setup'!K184</f>
        <v>5.9992453948002522</v>
      </c>
      <c r="F98" s="63">
        <f>'Exptl Setup'!F184</f>
        <v>32.000999999999998</v>
      </c>
      <c r="G98" s="64">
        <f>'Exptl Setup'!$C$5</f>
        <v>1.2793390913194711</v>
      </c>
      <c r="H98" s="7">
        <f t="shared" si="61"/>
        <v>25.013696694748184</v>
      </c>
      <c r="I98" s="8">
        <f t="shared" si="62"/>
        <v>9.4391308282068618</v>
      </c>
      <c r="J98" s="8">
        <f t="shared" si="63"/>
        <v>6.9873033052518139</v>
      </c>
      <c r="K98" s="8">
        <f>'Exptl Setup'!H184+'Exptl Setup'!I184+'Exptl Setup'!J184+5</f>
        <v>23.003024686832859</v>
      </c>
      <c r="L98" s="8">
        <f t="shared" si="64"/>
        <v>29.990327992084673</v>
      </c>
      <c r="M98" s="44">
        <v>300</v>
      </c>
      <c r="N98" s="86">
        <f t="shared" si="65"/>
        <v>260.57054117970847</v>
      </c>
      <c r="O98" s="118">
        <v>1</v>
      </c>
      <c r="P98" s="66">
        <v>60</v>
      </c>
      <c r="Q98" s="30">
        <v>1371.855</v>
      </c>
      <c r="R98" s="87">
        <f t="shared" si="66"/>
        <v>1204.4886900000001</v>
      </c>
      <c r="S98" s="87">
        <f t="shared" si="67"/>
        <v>1204.4892259974672</v>
      </c>
      <c r="T98" s="87">
        <f t="shared" si="68"/>
        <v>393.58802672068521</v>
      </c>
      <c r="U98" s="67">
        <f t="shared" si="69"/>
        <v>28787.361984120718</v>
      </c>
      <c r="V98" s="66">
        <v>120</v>
      </c>
      <c r="W98" s="30">
        <v>1698.77</v>
      </c>
      <c r="X98" s="87">
        <f t="shared" si="70"/>
        <v>1491.5200600000001</v>
      </c>
      <c r="Y98" s="87">
        <f t="shared" si="71"/>
        <v>1491.5207237264267</v>
      </c>
      <c r="Z98" s="87">
        <f t="shared" si="72"/>
        <v>487.38061395140039</v>
      </c>
      <c r="AA98" s="67">
        <f t="shared" si="73"/>
        <v>35647.431337688577</v>
      </c>
      <c r="AB98" s="66">
        <v>180</v>
      </c>
      <c r="AC98" s="30">
        <v>1914.828</v>
      </c>
      <c r="AD98" s="87">
        <f t="shared" si="74"/>
        <v>1681.2189840000001</v>
      </c>
      <c r="AE98" s="87">
        <f t="shared" si="75"/>
        <v>1681.2197321424478</v>
      </c>
      <c r="AF98" s="87">
        <f t="shared" si="76"/>
        <v>549.3680994197756</v>
      </c>
      <c r="AG98" s="67">
        <f t="shared" si="77"/>
        <v>40181.248581905456</v>
      </c>
      <c r="AH98" s="3">
        <v>240</v>
      </c>
      <c r="AI98" s="30">
        <v>2162.8420000000001</v>
      </c>
      <c r="AJ98" s="87">
        <f t="shared" si="78"/>
        <v>1898.9752760000001</v>
      </c>
      <c r="AK98" s="87">
        <f t="shared" si="79"/>
        <v>1898.9761210439979</v>
      </c>
      <c r="AL98" s="87">
        <f t="shared" si="80"/>
        <v>620.52382714544922</v>
      </c>
      <c r="AM98" s="67">
        <f t="shared" si="81"/>
        <v>45385.63883825887</v>
      </c>
      <c r="AN98" s="88">
        <f t="shared" si="82"/>
        <v>28787.361984120718</v>
      </c>
      <c r="AO98" s="88">
        <f t="shared" si="83"/>
        <v>35647.431337688577</v>
      </c>
      <c r="AP98" s="88">
        <f t="shared" si="84"/>
        <v>40181.248581905456</v>
      </c>
      <c r="AQ98" s="88">
        <f t="shared" si="85"/>
        <v>45385.63883825887</v>
      </c>
      <c r="AR98" s="71">
        <f t="shared" si="86"/>
        <v>0.99237218545752914</v>
      </c>
      <c r="AS98" s="72">
        <f t="shared" si="87"/>
        <v>90.547746344385558</v>
      </c>
      <c r="AT98" s="89">
        <f t="shared" si="88"/>
        <v>5.4328647806631336</v>
      </c>
    </row>
    <row r="99" spans="1:46" ht="12.75">
      <c r="A99" s="3">
        <f>'Exptl Setup'!A188</f>
        <v>181</v>
      </c>
      <c r="B99" s="3" t="str">
        <f>'Exptl Setup'!C188</f>
        <v>a</v>
      </c>
      <c r="C99" s="3">
        <f>'Exptl Setup'!D188</f>
        <v>40</v>
      </c>
      <c r="D99" s="3" t="str">
        <f>'Exptl Setup'!E188</f>
        <v>-</v>
      </c>
      <c r="E99" s="75">
        <f>'Exptl Setup'!K188</f>
        <v>15.996987938964294</v>
      </c>
      <c r="F99" s="63">
        <f>'Exptl Setup'!F188</f>
        <v>32.003</v>
      </c>
      <c r="G99" s="64">
        <f>'Exptl Setup'!$C$5</f>
        <v>1.2793390913194711</v>
      </c>
      <c r="H99" s="7">
        <f t="shared" si="61"/>
        <v>25.015260001938255</v>
      </c>
      <c r="I99" s="8">
        <f t="shared" si="62"/>
        <v>9.4397207554483984</v>
      </c>
      <c r="J99" s="8">
        <f t="shared" si="63"/>
        <v>6.9877399980617447</v>
      </c>
      <c r="K99" s="8">
        <f>'Exptl Setup'!H188+'Exptl Setup'!I188+'Exptl Setup'!J188+5</f>
        <v>23.003024686832862</v>
      </c>
      <c r="L99" s="8">
        <f t="shared" si="64"/>
        <v>29.990764684894607</v>
      </c>
      <c r="M99" s="44">
        <v>300</v>
      </c>
      <c r="N99" s="86">
        <f t="shared" si="65"/>
        <v>260.56951455965702</v>
      </c>
      <c r="O99" s="118">
        <v>1</v>
      </c>
      <c r="P99" s="66">
        <v>60</v>
      </c>
      <c r="Q99" s="30">
        <v>1389.954</v>
      </c>
      <c r="R99" s="87">
        <f t="shared" si="66"/>
        <v>1220.379612</v>
      </c>
      <c r="S99" s="87">
        <f t="shared" si="67"/>
        <v>1220.3801550689273</v>
      </c>
      <c r="T99" s="87">
        <f t="shared" si="68"/>
        <v>398.77977309704096</v>
      </c>
      <c r="U99" s="67">
        <f t="shared" si="69"/>
        <v>29165.267943705967</v>
      </c>
      <c r="V99" s="66">
        <v>120</v>
      </c>
      <c r="W99" s="30">
        <v>1577.1669999999999</v>
      </c>
      <c r="X99" s="87">
        <f t="shared" si="70"/>
        <v>1384.752626</v>
      </c>
      <c r="Y99" s="87">
        <f t="shared" si="71"/>
        <v>1384.7532422149184</v>
      </c>
      <c r="Z99" s="87">
        <f t="shared" si="72"/>
        <v>452.49144820342309</v>
      </c>
      <c r="AA99" s="67">
        <f t="shared" si="73"/>
        <v>33093.539891946719</v>
      </c>
      <c r="AB99" s="66">
        <v>180</v>
      </c>
      <c r="AC99" s="30">
        <v>1630.8979999999999</v>
      </c>
      <c r="AD99" s="87">
        <f t="shared" si="74"/>
        <v>1431.9284439999999</v>
      </c>
      <c r="AE99" s="87">
        <f t="shared" si="75"/>
        <v>1431.9290812081574</v>
      </c>
      <c r="AF99" s="87">
        <f t="shared" si="76"/>
        <v>467.9069482762867</v>
      </c>
      <c r="AG99" s="67">
        <f t="shared" si="77"/>
        <v>34220.972175233255</v>
      </c>
      <c r="AH99" s="3">
        <v>240</v>
      </c>
      <c r="AI99" s="30">
        <v>1704.992</v>
      </c>
      <c r="AJ99" s="87">
        <f t="shared" si="78"/>
        <v>1496.982976</v>
      </c>
      <c r="AK99" s="87">
        <f t="shared" si="79"/>
        <v>1496.9836421574244</v>
      </c>
      <c r="AL99" s="87">
        <f t="shared" si="80"/>
        <v>489.16462191717852</v>
      </c>
      <c r="AM99" s="67">
        <f t="shared" si="81"/>
        <v>35775.679282821671</v>
      </c>
      <c r="AN99" s="88">
        <f t="shared" si="82"/>
        <v>29165.267943705967</v>
      </c>
      <c r="AO99" s="88">
        <f t="shared" si="83"/>
        <v>33093.539891946719</v>
      </c>
      <c r="AP99" s="88">
        <f t="shared" si="84"/>
        <v>34220.972175233255</v>
      </c>
      <c r="AQ99" s="88">
        <f t="shared" si="85"/>
        <v>35775.679282821671</v>
      </c>
      <c r="AR99" s="71">
        <f t="shared" si="86"/>
        <v>0.91924383809898991</v>
      </c>
      <c r="AS99" s="72">
        <f t="shared" si="87"/>
        <v>34.931110501056082</v>
      </c>
      <c r="AT99" s="89">
        <f t="shared" si="88"/>
        <v>2.095866630063365</v>
      </c>
    </row>
    <row r="100" spans="1:46" ht="12.75">
      <c r="A100" s="3">
        <f>'Exptl Setup'!A189</f>
        <v>182</v>
      </c>
      <c r="B100" s="3" t="str">
        <f>'Exptl Setup'!C189</f>
        <v>b</v>
      </c>
      <c r="C100" s="3">
        <f>'Exptl Setup'!D189</f>
        <v>40</v>
      </c>
      <c r="D100" s="3" t="str">
        <f>'Exptl Setup'!E189</f>
        <v>-</v>
      </c>
      <c r="E100" s="75">
        <f>'Exptl Setup'!K189</f>
        <v>16.000987810929029</v>
      </c>
      <c r="F100" s="63">
        <f>'Exptl Setup'!F189</f>
        <v>31.995000000000001</v>
      </c>
      <c r="G100" s="64">
        <f>'Exptl Setup'!$C$5</f>
        <v>1.2793390913194711</v>
      </c>
      <c r="H100" s="7">
        <f t="shared" si="61"/>
        <v>25.009006773177969</v>
      </c>
      <c r="I100" s="8">
        <f t="shared" si="62"/>
        <v>9.4373610464822519</v>
      </c>
      <c r="J100" s="8">
        <f t="shared" si="63"/>
        <v>6.9859932268220319</v>
      </c>
      <c r="K100" s="8">
        <f>'Exptl Setup'!H189+'Exptl Setup'!I189+'Exptl Setup'!J189+5</f>
        <v>23.003024686832862</v>
      </c>
      <c r="L100" s="8">
        <f t="shared" si="64"/>
        <v>29.989017913654894</v>
      </c>
      <c r="M100" s="44">
        <v>300</v>
      </c>
      <c r="N100" s="86">
        <f t="shared" si="65"/>
        <v>260.57362103986287</v>
      </c>
      <c r="O100" s="118">
        <v>1</v>
      </c>
      <c r="P100" s="66">
        <v>60</v>
      </c>
      <c r="Q100" s="30">
        <v>1305.115</v>
      </c>
      <c r="R100" s="87">
        <f t="shared" si="66"/>
        <v>1145.8909699999999</v>
      </c>
      <c r="S100" s="87">
        <f t="shared" si="67"/>
        <v>1145.8914799214815</v>
      </c>
      <c r="T100" s="87">
        <f t="shared" si="68"/>
        <v>374.44270154191048</v>
      </c>
      <c r="U100" s="67">
        <f t="shared" si="69"/>
        <v>27392.192543487265</v>
      </c>
      <c r="V100" s="66">
        <v>120</v>
      </c>
      <c r="W100" s="30">
        <v>1458.3910000000001</v>
      </c>
      <c r="X100" s="87">
        <f t="shared" si="70"/>
        <v>1280.467298</v>
      </c>
      <c r="Y100" s="87">
        <f t="shared" si="71"/>
        <v>1280.4678678079476</v>
      </c>
      <c r="Z100" s="87">
        <f t="shared" si="72"/>
        <v>418.4181975874987</v>
      </c>
      <c r="AA100" s="67">
        <f t="shared" si="73"/>
        <v>30609.200779769548</v>
      </c>
      <c r="AB100" s="66">
        <v>180</v>
      </c>
      <c r="AC100" s="30">
        <v>1533.8989999999999</v>
      </c>
      <c r="AD100" s="87">
        <f t="shared" si="74"/>
        <v>1346.763322</v>
      </c>
      <c r="AE100" s="87">
        <f t="shared" si="75"/>
        <v>1346.7639213096782</v>
      </c>
      <c r="AF100" s="87">
        <f t="shared" si="76"/>
        <v>440.08174410104465</v>
      </c>
      <c r="AG100" s="67">
        <f t="shared" si="77"/>
        <v>32193.988077880163</v>
      </c>
      <c r="AH100" s="3">
        <v>240</v>
      </c>
      <c r="AI100" s="30">
        <v>1589.893</v>
      </c>
      <c r="AJ100" s="87">
        <f t="shared" si="78"/>
        <v>1395.926054</v>
      </c>
      <c r="AK100" s="87">
        <f t="shared" si="79"/>
        <v>1395.9266751870939</v>
      </c>
      <c r="AL100" s="87">
        <f t="shared" si="80"/>
        <v>456.14664614426516</v>
      </c>
      <c r="AM100" s="67">
        <f t="shared" si="81"/>
        <v>33369.208981233518</v>
      </c>
      <c r="AN100" s="88">
        <f t="shared" si="82"/>
        <v>27392.192543487265</v>
      </c>
      <c r="AO100" s="88">
        <f t="shared" si="83"/>
        <v>30609.200779769548</v>
      </c>
      <c r="AP100" s="88">
        <f t="shared" si="84"/>
        <v>32193.988077880163</v>
      </c>
      <c r="AQ100" s="88">
        <f t="shared" si="85"/>
        <v>33369.208981233518</v>
      </c>
      <c r="AR100" s="71">
        <f t="shared" si="86"/>
        <v>0.94459583196384933</v>
      </c>
      <c r="AS100" s="72">
        <f t="shared" si="87"/>
        <v>32.526394352248957</v>
      </c>
      <c r="AT100" s="89">
        <f t="shared" si="88"/>
        <v>1.9515836611349373</v>
      </c>
    </row>
    <row r="101" spans="1:46" ht="12.75">
      <c r="A101" s="3">
        <f>'Exptl Setup'!A190</f>
        <v>183</v>
      </c>
      <c r="B101" s="3" t="str">
        <f>'Exptl Setup'!C190</f>
        <v>c</v>
      </c>
      <c r="C101" s="3">
        <f>'Exptl Setup'!D190</f>
        <v>40</v>
      </c>
      <c r="D101" s="3" t="str">
        <f>'Exptl Setup'!E190</f>
        <v>-</v>
      </c>
      <c r="E101" s="75">
        <f>'Exptl Setup'!K190</f>
        <v>16.002988497098379</v>
      </c>
      <c r="F101" s="63">
        <f>'Exptl Setup'!F190</f>
        <v>31.991</v>
      </c>
      <c r="G101" s="64">
        <f>'Exptl Setup'!$C$5</f>
        <v>1.2793390913194711</v>
      </c>
      <c r="H101" s="7">
        <f t="shared" si="61"/>
        <v>25.005880158797822</v>
      </c>
      <c r="I101" s="8">
        <f t="shared" si="62"/>
        <v>9.4361811919991787</v>
      </c>
      <c r="J101" s="8">
        <f t="shared" si="63"/>
        <v>6.9851198412021773</v>
      </c>
      <c r="K101" s="8">
        <f>'Exptl Setup'!H190+'Exptl Setup'!I190+'Exptl Setup'!J190+5</f>
        <v>23.003024686832862</v>
      </c>
      <c r="L101" s="8">
        <f t="shared" si="64"/>
        <v>29.98814452803504</v>
      </c>
      <c r="M101" s="44">
        <v>300</v>
      </c>
      <c r="N101" s="86">
        <f t="shared" si="65"/>
        <v>260.57567427996577</v>
      </c>
      <c r="O101" s="118">
        <v>1</v>
      </c>
      <c r="P101" s="66">
        <v>60</v>
      </c>
      <c r="Q101" s="30">
        <v>1481.0150000000001</v>
      </c>
      <c r="R101" s="87">
        <f t="shared" si="66"/>
        <v>1300.3311700000002</v>
      </c>
      <c r="S101" s="87">
        <f t="shared" si="67"/>
        <v>1300.3317486473707</v>
      </c>
      <c r="T101" s="87">
        <f t="shared" si="68"/>
        <v>424.91101865657339</v>
      </c>
      <c r="U101" s="67">
        <f t="shared" si="69"/>
        <v>31088.06688931863</v>
      </c>
      <c r="V101" s="66">
        <v>120</v>
      </c>
      <c r="W101" s="30">
        <v>1598.6590000000001</v>
      </c>
      <c r="X101" s="87">
        <f t="shared" si="70"/>
        <v>1403.6226020000001</v>
      </c>
      <c r="Y101" s="87">
        <f t="shared" si="71"/>
        <v>1403.623226612058</v>
      </c>
      <c r="Z101" s="87">
        <f t="shared" si="72"/>
        <v>458.66370305128515</v>
      </c>
      <c r="AA101" s="67">
        <f t="shared" si="73"/>
        <v>33557.53852946205</v>
      </c>
      <c r="AB101" s="66">
        <v>180</v>
      </c>
      <c r="AC101" s="30">
        <v>1686.327</v>
      </c>
      <c r="AD101" s="87">
        <f t="shared" si="74"/>
        <v>1480.595106</v>
      </c>
      <c r="AE101" s="87">
        <f t="shared" si="75"/>
        <v>1480.5957648648221</v>
      </c>
      <c r="AF101" s="87">
        <f t="shared" si="76"/>
        <v>483.81611486587474</v>
      </c>
      <c r="AG101" s="67">
        <f t="shared" si="77"/>
        <v>35397.78231365922</v>
      </c>
      <c r="AH101" s="3">
        <v>240</v>
      </c>
      <c r="AI101" s="30">
        <v>1784.4580000000001</v>
      </c>
      <c r="AJ101" s="87">
        <f t="shared" si="78"/>
        <v>1566.754124</v>
      </c>
      <c r="AK101" s="87">
        <f t="shared" si="79"/>
        <v>1566.7548212055851</v>
      </c>
      <c r="AL101" s="87">
        <f t="shared" si="80"/>
        <v>511.97041659258798</v>
      </c>
      <c r="AM101" s="67">
        <f t="shared" si="81"/>
        <v>37457.655503272916</v>
      </c>
      <c r="AN101" s="88">
        <f t="shared" si="82"/>
        <v>31088.06688931863</v>
      </c>
      <c r="AO101" s="88">
        <f t="shared" si="83"/>
        <v>33557.53852946205</v>
      </c>
      <c r="AP101" s="88">
        <f t="shared" si="84"/>
        <v>35397.78231365922</v>
      </c>
      <c r="AQ101" s="88">
        <f t="shared" si="85"/>
        <v>37457.655503272916</v>
      </c>
      <c r="AR101" s="71">
        <f t="shared" si="86"/>
        <v>0.99645926246403782</v>
      </c>
      <c r="AS101" s="72">
        <f t="shared" si="87"/>
        <v>34.915016043433376</v>
      </c>
      <c r="AT101" s="89">
        <f t="shared" si="88"/>
        <v>2.0949009626060024</v>
      </c>
    </row>
    <row r="102" spans="1:46" ht="12.75">
      <c r="A102" s="3">
        <f>'Exptl Setup'!A194</f>
        <v>187</v>
      </c>
      <c r="B102" s="3" t="str">
        <f>'Exptl Setup'!C194</f>
        <v>a</v>
      </c>
      <c r="C102" s="3">
        <f>'Exptl Setup'!D194</f>
        <v>40</v>
      </c>
      <c r="D102" s="3" t="str">
        <f>'Exptl Setup'!E194</f>
        <v>-</v>
      </c>
      <c r="E102" s="75">
        <f>'Exptl Setup'!K194</f>
        <v>20.002485114348229</v>
      </c>
      <c r="F102" s="63">
        <f>'Exptl Setup'!F194</f>
        <v>31.992999999999999</v>
      </c>
      <c r="G102" s="64">
        <f>'Exptl Setup'!$C$5</f>
        <v>1.2793390913194711</v>
      </c>
      <c r="H102" s="7">
        <f t="shared" si="61"/>
        <v>25.007443465987894</v>
      </c>
      <c r="I102" s="8">
        <f t="shared" si="62"/>
        <v>9.4367711192407153</v>
      </c>
      <c r="J102" s="8">
        <f t="shared" si="63"/>
        <v>6.9855565340121046</v>
      </c>
      <c r="K102" s="8">
        <f>'Exptl Setup'!H194+'Exptl Setup'!I194+'Exptl Setup'!J194+5</f>
        <v>23.003024686832859</v>
      </c>
      <c r="L102" s="8">
        <f t="shared" si="64"/>
        <v>29.988581220844964</v>
      </c>
      <c r="M102" s="44">
        <v>300</v>
      </c>
      <c r="N102" s="86">
        <f t="shared" si="65"/>
        <v>260.57464765991432</v>
      </c>
      <c r="O102" s="118">
        <v>1</v>
      </c>
      <c r="P102" s="66">
        <v>60</v>
      </c>
      <c r="Q102" s="30">
        <v>87.385000000000005</v>
      </c>
      <c r="R102" s="87">
        <f t="shared" si="66"/>
        <v>76.724029999999999</v>
      </c>
      <c r="S102" s="87">
        <f t="shared" si="67"/>
        <v>76.724064142193342</v>
      </c>
      <c r="T102" s="87">
        <f t="shared" si="68"/>
        <v>25.0711614148831</v>
      </c>
      <c r="U102" s="67">
        <f t="shared" si="69"/>
        <v>1834.1845346657749</v>
      </c>
      <c r="V102" s="66">
        <v>120</v>
      </c>
      <c r="W102" s="30">
        <v>86.819000000000003</v>
      </c>
      <c r="X102" s="87">
        <f t="shared" si="70"/>
        <v>76.227081999999996</v>
      </c>
      <c r="Y102" s="87">
        <f t="shared" si="71"/>
        <v>76.227115921051478</v>
      </c>
      <c r="Z102" s="87">
        <f t="shared" si="72"/>
        <v>24.908773392215323</v>
      </c>
      <c r="AA102" s="67">
        <f t="shared" si="73"/>
        <v>1822.3043670555348</v>
      </c>
      <c r="AB102" s="66">
        <v>180</v>
      </c>
      <c r="AC102" s="30">
        <v>104.63500000000001</v>
      </c>
      <c r="AD102" s="87">
        <f t="shared" si="74"/>
        <v>91.869530000000012</v>
      </c>
      <c r="AE102" s="87">
        <f t="shared" si="75"/>
        <v>91.869570881940859</v>
      </c>
      <c r="AF102" s="87">
        <f t="shared" si="76"/>
        <v>30.020266346012392</v>
      </c>
      <c r="AG102" s="67">
        <f t="shared" si="77"/>
        <v>2196.2567807375785</v>
      </c>
      <c r="AH102" s="3">
        <v>240</v>
      </c>
      <c r="AI102" s="30">
        <v>62.216000000000001</v>
      </c>
      <c r="AJ102" s="87">
        <f t="shared" si="78"/>
        <v>54.625647999999998</v>
      </c>
      <c r="AK102" s="87">
        <f t="shared" si="79"/>
        <v>54.625672308413357</v>
      </c>
      <c r="AL102" s="87">
        <f t="shared" si="80"/>
        <v>17.850058689573345</v>
      </c>
      <c r="AM102" s="67">
        <f t="shared" si="81"/>
        <v>1305.8948905277316</v>
      </c>
      <c r="AN102" s="88">
        <f t="shared" si="82"/>
        <v>1834.1845346657749</v>
      </c>
      <c r="AO102" s="88">
        <f t="shared" si="83"/>
        <v>1822.3043670555348</v>
      </c>
      <c r="AP102" s="88">
        <f t="shared" si="84"/>
        <v>2196.2567807375785</v>
      </c>
      <c r="AQ102" s="88">
        <f t="shared" si="85"/>
        <v>1305.8948905277316</v>
      </c>
      <c r="AR102" s="71">
        <f t="shared" si="86"/>
        <v>0.18219770777933669</v>
      </c>
      <c r="AS102" s="72">
        <f t="shared" si="87"/>
        <v>-2.0181941978868103</v>
      </c>
      <c r="AT102" s="89">
        <f t="shared" si="88"/>
        <v>-0.12109165187320863</v>
      </c>
    </row>
    <row r="103" spans="1:46" ht="12.75">
      <c r="A103" s="3">
        <f>'Exptl Setup'!A195</f>
        <v>188</v>
      </c>
      <c r="B103" s="3" t="str">
        <f>'Exptl Setup'!C195</f>
        <v>b</v>
      </c>
      <c r="C103" s="3">
        <f>'Exptl Setup'!D195</f>
        <v>40</v>
      </c>
      <c r="D103" s="3" t="str">
        <f>'Exptl Setup'!E195</f>
        <v>-</v>
      </c>
      <c r="E103" s="75">
        <f>'Exptl Setup'!K195</f>
        <v>19.993735940992373</v>
      </c>
      <c r="F103" s="63">
        <f>'Exptl Setup'!F195</f>
        <v>32.006999999999998</v>
      </c>
      <c r="G103" s="64">
        <f>'Exptl Setup'!$C$5</f>
        <v>1.2793390913194711</v>
      </c>
      <c r="H103" s="7">
        <f t="shared" si="61"/>
        <v>25.018386616318399</v>
      </c>
      <c r="I103" s="8">
        <f t="shared" si="62"/>
        <v>9.4409006099314716</v>
      </c>
      <c r="J103" s="8">
        <f t="shared" si="63"/>
        <v>6.9886133836815993</v>
      </c>
      <c r="K103" s="8">
        <f>'Exptl Setup'!H195+'Exptl Setup'!I195+'Exptl Setup'!J195+5</f>
        <v>23.003024686832859</v>
      </c>
      <c r="L103" s="8">
        <f t="shared" si="64"/>
        <v>29.991638070514458</v>
      </c>
      <c r="M103" s="44">
        <v>300</v>
      </c>
      <c r="N103" s="86">
        <f t="shared" si="65"/>
        <v>260.56746131955407</v>
      </c>
      <c r="O103" s="118">
        <v>1</v>
      </c>
      <c r="P103" s="66">
        <v>60</v>
      </c>
      <c r="Q103" s="30">
        <v>63.911999999999999</v>
      </c>
      <c r="R103" s="87">
        <f t="shared" si="66"/>
        <v>56.114736000000001</v>
      </c>
      <c r="S103" s="87">
        <f t="shared" si="67"/>
        <v>56.114760971057521</v>
      </c>
      <c r="T103" s="87">
        <f t="shared" si="68"/>
        <v>18.336361189312729</v>
      </c>
      <c r="U103" s="67">
        <f t="shared" si="69"/>
        <v>1340.8855959644729</v>
      </c>
      <c r="V103" s="66">
        <v>120</v>
      </c>
      <c r="W103" s="30">
        <v>120.755</v>
      </c>
      <c r="X103" s="87">
        <f t="shared" si="70"/>
        <v>106.02288999999999</v>
      </c>
      <c r="Y103" s="87">
        <f t="shared" si="71"/>
        <v>106.02293718018603</v>
      </c>
      <c r="Z103" s="87">
        <f t="shared" si="72"/>
        <v>34.644625350723778</v>
      </c>
      <c r="AA103" s="67">
        <f t="shared" si="73"/>
        <v>2533.4622628096431</v>
      </c>
      <c r="AB103" s="66">
        <v>180</v>
      </c>
      <c r="AC103" s="30">
        <v>61.084000000000003</v>
      </c>
      <c r="AD103" s="87">
        <f t="shared" si="74"/>
        <v>53.631752000000006</v>
      </c>
      <c r="AE103" s="87">
        <f t="shared" si="75"/>
        <v>53.631775866129644</v>
      </c>
      <c r="AF103" s="87">
        <f t="shared" si="76"/>
        <v>17.525007618099554</v>
      </c>
      <c r="AG103" s="67">
        <f t="shared" si="77"/>
        <v>1281.5536322426756</v>
      </c>
      <c r="AH103" s="3">
        <v>240</v>
      </c>
      <c r="AI103" s="30">
        <v>63.347000000000001</v>
      </c>
      <c r="AJ103" s="87">
        <f t="shared" si="78"/>
        <v>55.618666000000005</v>
      </c>
      <c r="AK103" s="87">
        <f t="shared" si="79"/>
        <v>55.618690750306371</v>
      </c>
      <c r="AL103" s="87">
        <f t="shared" si="80"/>
        <v>18.174262615148848</v>
      </c>
      <c r="AM103" s="67">
        <f t="shared" si="81"/>
        <v>1329.0317913312281</v>
      </c>
      <c r="AN103" s="88">
        <f t="shared" si="82"/>
        <v>1340.8855959644729</v>
      </c>
      <c r="AO103" s="88">
        <f t="shared" si="83"/>
        <v>2533.4622628096431</v>
      </c>
      <c r="AP103" s="88">
        <f t="shared" si="84"/>
        <v>1281.5536322426756</v>
      </c>
      <c r="AQ103" s="88">
        <f t="shared" si="85"/>
        <v>1329.0317913312281</v>
      </c>
      <c r="AR103" s="71">
        <f t="shared" si="86"/>
        <v>7.4563586293190945E-2</v>
      </c>
      <c r="AS103" s="72">
        <f t="shared" si="87"/>
        <v>-2.1457834074445032</v>
      </c>
      <c r="AT103" s="89">
        <f t="shared" si="88"/>
        <v>-0.1287470044466702</v>
      </c>
    </row>
    <row r="104" spans="1:46" ht="13.5" thickBot="1">
      <c r="A104" s="135">
        <f>'Exptl Setup'!A196</f>
        <v>189</v>
      </c>
      <c r="B104" s="135" t="str">
        <f>'Exptl Setup'!C196</f>
        <v>c</v>
      </c>
      <c r="C104" s="135">
        <f>'Exptl Setup'!D196</f>
        <v>40</v>
      </c>
      <c r="D104" s="135" t="str">
        <f>'Exptl Setup'!E196</f>
        <v>-</v>
      </c>
      <c r="E104" s="151">
        <f>'Exptl Setup'!K196</f>
        <v>19.995610119464533</v>
      </c>
      <c r="F104" s="137">
        <f>'Exptl Setup'!F196</f>
        <v>32.003999999999998</v>
      </c>
      <c r="G104" s="138">
        <f>'Exptl Setup'!$C$5</f>
        <v>1.2793390913194711</v>
      </c>
      <c r="H104" s="139">
        <f t="shared" si="61"/>
        <v>25.016041655533289</v>
      </c>
      <c r="I104" s="140">
        <f t="shared" si="62"/>
        <v>9.4400157190691658</v>
      </c>
      <c r="J104" s="140">
        <f t="shared" si="63"/>
        <v>6.9879583444667084</v>
      </c>
      <c r="K104" s="140">
        <f>'Exptl Setup'!H196+'Exptl Setup'!I196+'Exptl Setup'!J196+5</f>
        <v>23.003024686832859</v>
      </c>
      <c r="L104" s="140">
        <f t="shared" si="64"/>
        <v>29.990983031299567</v>
      </c>
      <c r="M104" s="141">
        <v>300</v>
      </c>
      <c r="N104" s="140">
        <f t="shared" si="65"/>
        <v>260.56900124963124</v>
      </c>
      <c r="O104" s="152">
        <v>1</v>
      </c>
      <c r="P104" s="143">
        <v>60</v>
      </c>
      <c r="Q104" s="135">
        <v>91.343999999999994</v>
      </c>
      <c r="R104" s="153">
        <f t="shared" si="66"/>
        <v>80.200031999999993</v>
      </c>
      <c r="S104" s="153">
        <f t="shared" si="67"/>
        <v>80.200067689014233</v>
      </c>
      <c r="T104" s="153">
        <f t="shared" si="68"/>
        <v>26.206693719316618</v>
      </c>
      <c r="U104" s="144">
        <f t="shared" si="69"/>
        <v>1916.6001227396921</v>
      </c>
      <c r="V104" s="143">
        <v>120</v>
      </c>
      <c r="W104" s="135">
        <v>96.433999999999997</v>
      </c>
      <c r="X104" s="153">
        <f t="shared" si="70"/>
        <v>84.669051999999994</v>
      </c>
      <c r="Y104" s="153">
        <f t="shared" si="71"/>
        <v>84.669089677728124</v>
      </c>
      <c r="Z104" s="153">
        <f t="shared" si="72"/>
        <v>27.667020298307261</v>
      </c>
      <c r="AA104" s="144">
        <f t="shared" si="73"/>
        <v>2023.399634746447</v>
      </c>
      <c r="AB104" s="143">
        <v>180</v>
      </c>
      <c r="AC104" s="135">
        <v>111.423</v>
      </c>
      <c r="AD104" s="153">
        <f t="shared" si="74"/>
        <v>97.829394000000008</v>
      </c>
      <c r="AE104" s="153">
        <f t="shared" si="75"/>
        <v>97.829437534080327</v>
      </c>
      <c r="AF104" s="153">
        <f t="shared" si="76"/>
        <v>31.967380827283847</v>
      </c>
      <c r="AG104" s="144">
        <f t="shared" si="77"/>
        <v>2337.9021662728228</v>
      </c>
      <c r="AH104" s="135">
        <v>240</v>
      </c>
      <c r="AI104" s="135">
        <v>62.497999999999998</v>
      </c>
      <c r="AJ104" s="153">
        <f t="shared" si="78"/>
        <v>54.873244</v>
      </c>
      <c r="AK104" s="153">
        <f t="shared" si="79"/>
        <v>54.873268418593575</v>
      </c>
      <c r="AL104" s="153">
        <f t="shared" si="80"/>
        <v>17.930744702113437</v>
      </c>
      <c r="AM104" s="144">
        <f t="shared" si="81"/>
        <v>1311.346935441685</v>
      </c>
      <c r="AN104" s="154">
        <f t="shared" si="82"/>
        <v>1916.6001227396921</v>
      </c>
      <c r="AO104" s="154">
        <f t="shared" si="83"/>
        <v>2023.399634746447</v>
      </c>
      <c r="AP104" s="154">
        <f t="shared" si="84"/>
        <v>2337.9021662728228</v>
      </c>
      <c r="AQ104" s="154">
        <f t="shared" si="85"/>
        <v>1311.346935441685</v>
      </c>
      <c r="AR104" s="148">
        <f t="shared" si="86"/>
        <v>0.20350280189829245</v>
      </c>
      <c r="AS104" s="149">
        <f t="shared" si="87"/>
        <v>-2.5020950506127422</v>
      </c>
      <c r="AT104" s="155">
        <f t="shared" si="88"/>
        <v>-0.15012570303676451</v>
      </c>
    </row>
    <row r="105" spans="1:46" ht="12.75">
      <c r="A105" s="3">
        <f>'Exptl Setup'!A200</f>
        <v>193</v>
      </c>
      <c r="B105" s="3" t="str">
        <f>'Exptl Setup'!C200</f>
        <v>a</v>
      </c>
      <c r="C105" s="3">
        <f>'Exptl Setup'!D200</f>
        <v>48</v>
      </c>
      <c r="D105" s="3" t="str">
        <f>'Exptl Setup'!E200</f>
        <v>+</v>
      </c>
      <c r="E105" s="75">
        <f>'Exptl Setup'!K200</f>
        <v>0</v>
      </c>
      <c r="F105" s="63">
        <f>'Exptl Setup'!F200</f>
        <v>31.995000000000001</v>
      </c>
      <c r="G105" s="64">
        <f>'Exptl Setup'!$C$5</f>
        <v>1.2793390913194711</v>
      </c>
      <c r="H105" s="7">
        <f t="shared" si="61"/>
        <v>25.009006773177969</v>
      </c>
      <c r="I105" s="8">
        <f t="shared" si="62"/>
        <v>9.4373610464822519</v>
      </c>
      <c r="J105" s="8">
        <f t="shared" si="63"/>
        <v>6.9859932268220319</v>
      </c>
      <c r="K105" s="8">
        <f>'Exptl Setup'!H200+'Exptl Setup'!I200+'Exptl Setup'!J200+5</f>
        <v>23.003024686832859</v>
      </c>
      <c r="L105" s="8">
        <f t="shared" si="64"/>
        <v>29.989017913654891</v>
      </c>
      <c r="M105" s="44">
        <v>300</v>
      </c>
      <c r="N105" s="86">
        <f t="shared" si="65"/>
        <v>260.57362103986287</v>
      </c>
      <c r="O105" s="118">
        <v>1</v>
      </c>
      <c r="P105" s="66">
        <v>60</v>
      </c>
      <c r="Q105" s="30">
        <v>324.80200000000002</v>
      </c>
      <c r="R105" s="87">
        <f t="shared" si="66"/>
        <v>285.17615599999999</v>
      </c>
      <c r="S105" s="87">
        <f t="shared" si="67"/>
        <v>285.17628290338939</v>
      </c>
      <c r="T105" s="87">
        <f t="shared" si="68"/>
        <v>93.186989917528805</v>
      </c>
      <c r="U105" s="67">
        <f t="shared" si="69"/>
        <v>6817.0536102257274</v>
      </c>
      <c r="V105" s="66">
        <v>120</v>
      </c>
      <c r="W105" s="30">
        <v>403.30799999999999</v>
      </c>
      <c r="X105" s="87">
        <f t="shared" si="70"/>
        <v>354.10442399999999</v>
      </c>
      <c r="Y105" s="87">
        <f t="shared" si="71"/>
        <v>354.10458157646866</v>
      </c>
      <c r="Z105" s="87">
        <f t="shared" si="72"/>
        <v>115.710674594549</v>
      </c>
      <c r="AA105" s="67">
        <f t="shared" si="73"/>
        <v>8464.7639405943246</v>
      </c>
      <c r="AB105" s="66">
        <v>180</v>
      </c>
      <c r="AC105" s="30">
        <v>533.78200000000004</v>
      </c>
      <c r="AD105" s="87">
        <f t="shared" si="74"/>
        <v>468.66059600000006</v>
      </c>
      <c r="AE105" s="87">
        <f t="shared" si="75"/>
        <v>468.66080455396525</v>
      </c>
      <c r="AF105" s="87">
        <f t="shared" si="76"/>
        <v>153.14418584909686</v>
      </c>
      <c r="AG105" s="67">
        <f t="shared" si="77"/>
        <v>11203.196132331417</v>
      </c>
      <c r="AH105" s="3">
        <v>240</v>
      </c>
      <c r="AI105" s="30">
        <v>621.96199999999999</v>
      </c>
      <c r="AJ105" s="87">
        <f t="shared" si="78"/>
        <v>546.08263599999998</v>
      </c>
      <c r="AK105" s="87">
        <f t="shared" si="79"/>
        <v>546.08287900677294</v>
      </c>
      <c r="AL105" s="87">
        <f t="shared" si="80"/>
        <v>178.44337973006952</v>
      </c>
      <c r="AM105" s="67">
        <f t="shared" si="81"/>
        <v>13053.947628164891</v>
      </c>
      <c r="AN105" s="88">
        <f t="shared" si="82"/>
        <v>6817.0536102257274</v>
      </c>
      <c r="AO105" s="88">
        <f t="shared" si="83"/>
        <v>8464.7639405943246</v>
      </c>
      <c r="AP105" s="88">
        <f t="shared" si="84"/>
        <v>11203.196132331417</v>
      </c>
      <c r="AQ105" s="88">
        <f t="shared" si="85"/>
        <v>13053.947628164891</v>
      </c>
      <c r="AR105" s="71">
        <f t="shared" si="86"/>
        <v>0.99112378070770457</v>
      </c>
      <c r="AS105" s="72">
        <f t="shared" si="87"/>
        <v>35.748523742590976</v>
      </c>
      <c r="AT105" s="89">
        <f t="shared" si="88"/>
        <v>2.1449114245554584</v>
      </c>
    </row>
    <row r="106" spans="1:46" ht="12.75">
      <c r="A106" s="3">
        <f>'Exptl Setup'!A201</f>
        <v>194</v>
      </c>
      <c r="B106" s="3" t="str">
        <f>'Exptl Setup'!C201</f>
        <v>b</v>
      </c>
      <c r="C106" s="3">
        <f>'Exptl Setup'!D201</f>
        <v>48</v>
      </c>
      <c r="D106" s="3" t="str">
        <f>'Exptl Setup'!E201</f>
        <v>+</v>
      </c>
      <c r="E106" s="75">
        <f>'Exptl Setup'!K201</f>
        <v>0</v>
      </c>
      <c r="F106" s="63">
        <f>'Exptl Setup'!F201</f>
        <v>32.002000000000002</v>
      </c>
      <c r="G106" s="64">
        <f>'Exptl Setup'!$C$5</f>
        <v>1.2793390913194711</v>
      </c>
      <c r="H106" s="7">
        <f t="shared" ref="H106:H128" si="89">F106/G106</f>
        <v>25.014478348343221</v>
      </c>
      <c r="I106" s="8">
        <f t="shared" ref="I106:I128" si="90">H106/$E$1</f>
        <v>9.439425791827631</v>
      </c>
      <c r="J106" s="8">
        <f t="shared" ref="J106:J128" si="91">F106-H106</f>
        <v>6.9875216516567811</v>
      </c>
      <c r="K106" s="8">
        <f>'Exptl Setup'!H201+'Exptl Setup'!I201+'Exptl Setup'!J201+5</f>
        <v>23.003024686832859</v>
      </c>
      <c r="L106" s="8">
        <f t="shared" ref="L106:L128" si="92">J106+K106</f>
        <v>29.99054633848964</v>
      </c>
      <c r="M106" s="44">
        <v>300</v>
      </c>
      <c r="N106" s="86">
        <f t="shared" ref="N106:N128" si="93">M106-(I106+L106)</f>
        <v>260.57002786968275</v>
      </c>
      <c r="O106" s="118">
        <v>1</v>
      </c>
      <c r="P106" s="66">
        <v>60</v>
      </c>
      <c r="Q106" s="30">
        <v>314.298</v>
      </c>
      <c r="R106" s="87">
        <f t="shared" si="66"/>
        <v>275.953644</v>
      </c>
      <c r="S106" s="87">
        <f t="shared" si="67"/>
        <v>275.95376679937158</v>
      </c>
      <c r="T106" s="87">
        <f t="shared" si="68"/>
        <v>90.172642849862854</v>
      </c>
      <c r="U106" s="67">
        <f t="shared" si="69"/>
        <v>6595.0974619704357</v>
      </c>
      <c r="V106" s="66">
        <v>120</v>
      </c>
      <c r="W106" s="30">
        <v>394.73899999999998</v>
      </c>
      <c r="X106" s="87">
        <f t="shared" si="70"/>
        <v>346.58084199999996</v>
      </c>
      <c r="Y106" s="87">
        <f t="shared" si="71"/>
        <v>346.58099622847465</v>
      </c>
      <c r="Z106" s="87">
        <f t="shared" si="72"/>
        <v>113.25130565868066</v>
      </c>
      <c r="AA106" s="67">
        <f t="shared" si="73"/>
        <v>8283.0376809293975</v>
      </c>
      <c r="AB106" s="66">
        <v>180</v>
      </c>
      <c r="AC106" s="30">
        <v>453.61799999999999</v>
      </c>
      <c r="AD106" s="87">
        <f t="shared" si="74"/>
        <v>398.27660400000002</v>
      </c>
      <c r="AE106" s="87">
        <f t="shared" si="75"/>
        <v>398.2767812330888</v>
      </c>
      <c r="AF106" s="87">
        <f t="shared" si="76"/>
        <v>130.1437931653052</v>
      </c>
      <c r="AG106" s="67">
        <f t="shared" si="77"/>
        <v>9518.5299317975478</v>
      </c>
      <c r="AH106" s="3">
        <v>240</v>
      </c>
      <c r="AI106" s="30">
        <v>542.62699999999995</v>
      </c>
      <c r="AJ106" s="87">
        <f t="shared" si="78"/>
        <v>476.42650599999996</v>
      </c>
      <c r="AK106" s="87">
        <f t="shared" si="79"/>
        <v>476.42671800979514</v>
      </c>
      <c r="AL106" s="87">
        <f t="shared" si="80"/>
        <v>155.68063007620964</v>
      </c>
      <c r="AM106" s="67">
        <f t="shared" si="81"/>
        <v>11386.257470606342</v>
      </c>
      <c r="AN106" s="88">
        <f t="shared" si="82"/>
        <v>6595.0974619704357</v>
      </c>
      <c r="AO106" s="88">
        <f t="shared" si="83"/>
        <v>8283.0376809293975</v>
      </c>
      <c r="AP106" s="88">
        <f t="shared" si="84"/>
        <v>9518.5299317975478</v>
      </c>
      <c r="AQ106" s="88">
        <f t="shared" si="85"/>
        <v>11386.257470606342</v>
      </c>
      <c r="AR106" s="71">
        <f t="shared" si="86"/>
        <v>0.99453765548188167</v>
      </c>
      <c r="AS106" s="72">
        <f t="shared" si="87"/>
        <v>26.014953794626447</v>
      </c>
      <c r="AT106" s="89">
        <f t="shared" si="88"/>
        <v>1.560897227677587</v>
      </c>
    </row>
    <row r="107" spans="1:46" ht="12.75">
      <c r="A107" s="3">
        <f>'Exptl Setup'!A202</f>
        <v>195</v>
      </c>
      <c r="B107" s="3" t="str">
        <f>'Exptl Setup'!C202</f>
        <v>c</v>
      </c>
      <c r="C107" s="3">
        <f>'Exptl Setup'!D202</f>
        <v>48</v>
      </c>
      <c r="D107" s="3" t="str">
        <f>'Exptl Setup'!E202</f>
        <v>+</v>
      </c>
      <c r="E107" s="75">
        <f>'Exptl Setup'!K202</f>
        <v>0</v>
      </c>
      <c r="F107" s="63">
        <f>'Exptl Setup'!F202</f>
        <v>32.003</v>
      </c>
      <c r="G107" s="64">
        <f>'Exptl Setup'!$C$5</f>
        <v>1.2793390913194711</v>
      </c>
      <c r="H107" s="7">
        <f t="shared" si="89"/>
        <v>25.015260001938255</v>
      </c>
      <c r="I107" s="8">
        <f t="shared" si="90"/>
        <v>9.4397207554483984</v>
      </c>
      <c r="J107" s="8">
        <f t="shared" si="91"/>
        <v>6.9877399980617447</v>
      </c>
      <c r="K107" s="8">
        <f>'Exptl Setup'!H202+'Exptl Setup'!I202+'Exptl Setup'!J202+5</f>
        <v>23.003024686832859</v>
      </c>
      <c r="L107" s="8">
        <f t="shared" si="92"/>
        <v>29.990764684894604</v>
      </c>
      <c r="M107" s="44">
        <v>300</v>
      </c>
      <c r="N107" s="86">
        <f t="shared" si="93"/>
        <v>260.56951455965702</v>
      </c>
      <c r="O107" s="118">
        <v>1</v>
      </c>
      <c r="P107" s="66">
        <v>60</v>
      </c>
      <c r="Q107" s="30">
        <v>302.68799999999999</v>
      </c>
      <c r="R107" s="87">
        <f t="shared" si="66"/>
        <v>265.760064</v>
      </c>
      <c r="S107" s="87">
        <f t="shared" si="67"/>
        <v>265.76018226322844</v>
      </c>
      <c r="T107" s="87">
        <f t="shared" si="68"/>
        <v>86.841616311904644</v>
      </c>
      <c r="U107" s="67">
        <f t="shared" si="69"/>
        <v>6351.2725049494238</v>
      </c>
      <c r="V107" s="66">
        <v>120</v>
      </c>
      <c r="W107" s="30">
        <v>381.19400000000002</v>
      </c>
      <c r="X107" s="87">
        <f t="shared" si="70"/>
        <v>334.688332</v>
      </c>
      <c r="Y107" s="87">
        <f t="shared" si="71"/>
        <v>334.68848093630771</v>
      </c>
      <c r="Z107" s="87">
        <f t="shared" si="72"/>
        <v>109.36509900755954</v>
      </c>
      <c r="AA107" s="67">
        <f t="shared" si="73"/>
        <v>7998.5561741849378</v>
      </c>
      <c r="AB107" s="66">
        <v>180</v>
      </c>
      <c r="AC107" s="30">
        <v>471.30900000000003</v>
      </c>
      <c r="AD107" s="87">
        <f t="shared" si="74"/>
        <v>413.809302</v>
      </c>
      <c r="AE107" s="87">
        <f t="shared" si="75"/>
        <v>413.80948614513937</v>
      </c>
      <c r="AF107" s="87">
        <f t="shared" si="76"/>
        <v>135.21922026095342</v>
      </c>
      <c r="AG107" s="67">
        <f t="shared" si="77"/>
        <v>9889.4303475367651</v>
      </c>
      <c r="AH107" s="3">
        <v>240</v>
      </c>
      <c r="AI107" s="30">
        <v>535.44000000000005</v>
      </c>
      <c r="AJ107" s="87">
        <f t="shared" si="78"/>
        <v>470.11632000000003</v>
      </c>
      <c r="AK107" s="87">
        <f t="shared" si="79"/>
        <v>470.11652920176243</v>
      </c>
      <c r="AL107" s="87">
        <f t="shared" si="80"/>
        <v>153.6184950775922</v>
      </c>
      <c r="AM107" s="67">
        <f t="shared" si="81"/>
        <v>11235.084806963339</v>
      </c>
      <c r="AN107" s="88">
        <f t="shared" si="82"/>
        <v>6351.2725049494238</v>
      </c>
      <c r="AO107" s="88">
        <f t="shared" si="83"/>
        <v>7998.5561741849378</v>
      </c>
      <c r="AP107" s="88">
        <f t="shared" si="84"/>
        <v>9889.4303475367651</v>
      </c>
      <c r="AQ107" s="88">
        <f t="shared" si="85"/>
        <v>11235.084806963339</v>
      </c>
      <c r="AR107" s="71">
        <f t="shared" si="86"/>
        <v>0.99607927286545705</v>
      </c>
      <c r="AS107" s="72">
        <f t="shared" si="87"/>
        <v>27.570518465655958</v>
      </c>
      <c r="AT107" s="89">
        <f t="shared" si="88"/>
        <v>1.6542311079393577</v>
      </c>
    </row>
    <row r="108" spans="1:46" ht="12.75">
      <c r="A108" s="3">
        <f>'Exptl Setup'!A206</f>
        <v>199</v>
      </c>
      <c r="B108" s="3" t="str">
        <f>'Exptl Setup'!C206</f>
        <v>a</v>
      </c>
      <c r="C108" s="3">
        <f>'Exptl Setup'!D206</f>
        <v>48</v>
      </c>
      <c r="D108" s="3" t="str">
        <f>'Exptl Setup'!E206</f>
        <v>+</v>
      </c>
      <c r="E108" s="75">
        <f>'Exptl Setup'!K206</f>
        <v>5.9990579300982079</v>
      </c>
      <c r="F108" s="63">
        <f>'Exptl Setup'!F206</f>
        <v>32.002000000000002</v>
      </c>
      <c r="G108" s="64">
        <f>'Exptl Setup'!$C$5</f>
        <v>1.2793390913194711</v>
      </c>
      <c r="H108" s="7">
        <f t="shared" si="89"/>
        <v>25.014478348343221</v>
      </c>
      <c r="I108" s="8">
        <f t="shared" si="90"/>
        <v>9.439425791827631</v>
      </c>
      <c r="J108" s="8">
        <f t="shared" si="91"/>
        <v>6.9875216516567811</v>
      </c>
      <c r="K108" s="8">
        <f>'Exptl Setup'!H206+'Exptl Setup'!I206+'Exptl Setup'!J206+5</f>
        <v>23.003024686832859</v>
      </c>
      <c r="L108" s="8">
        <f t="shared" si="92"/>
        <v>29.99054633848964</v>
      </c>
      <c r="M108" s="44">
        <v>300</v>
      </c>
      <c r="N108" s="86">
        <f t="shared" si="93"/>
        <v>260.57002786968275</v>
      </c>
      <c r="O108" s="118">
        <v>1</v>
      </c>
      <c r="P108" s="66">
        <v>60</v>
      </c>
      <c r="Q108" s="30">
        <v>1497.961</v>
      </c>
      <c r="R108" s="87">
        <f t="shared" si="66"/>
        <v>1315.209758</v>
      </c>
      <c r="S108" s="87">
        <f t="shared" si="67"/>
        <v>1315.2103432683423</v>
      </c>
      <c r="T108" s="87">
        <f t="shared" si="68"/>
        <v>429.76761626234793</v>
      </c>
      <c r="U108" s="67">
        <f t="shared" si="69"/>
        <v>31432.585601024181</v>
      </c>
      <c r="V108" s="66">
        <v>120</v>
      </c>
      <c r="W108" s="30">
        <v>1684.2729999999999</v>
      </c>
      <c r="X108" s="87">
        <f t="shared" si="70"/>
        <v>1478.791694</v>
      </c>
      <c r="Y108" s="87">
        <f t="shared" si="71"/>
        <v>1478.7923520623037</v>
      </c>
      <c r="Z108" s="87">
        <f t="shared" si="72"/>
        <v>483.22085310968282</v>
      </c>
      <c r="AA108" s="67">
        <f t="shared" si="73"/>
        <v>35342.078497366623</v>
      </c>
      <c r="AB108" s="66">
        <v>180</v>
      </c>
      <c r="AC108" s="30">
        <v>1873.0730000000001</v>
      </c>
      <c r="AD108" s="87">
        <f t="shared" si="74"/>
        <v>1644.558094</v>
      </c>
      <c r="AE108" s="87">
        <f t="shared" si="75"/>
        <v>1644.5588258283517</v>
      </c>
      <c r="AF108" s="87">
        <f t="shared" si="76"/>
        <v>537.38790148432759</v>
      </c>
      <c r="AG108" s="67">
        <f t="shared" si="77"/>
        <v>39303.778542610358</v>
      </c>
      <c r="AH108" s="3">
        <v>240</v>
      </c>
      <c r="AI108" s="30">
        <v>2060.2139999999999</v>
      </c>
      <c r="AJ108" s="87">
        <f t="shared" si="78"/>
        <v>1808.867892</v>
      </c>
      <c r="AK108" s="87">
        <f t="shared" si="79"/>
        <v>1808.8686969462119</v>
      </c>
      <c r="AL108" s="87">
        <f t="shared" si="80"/>
        <v>591.0789798735193</v>
      </c>
      <c r="AM108" s="67">
        <f t="shared" si="81"/>
        <v>43230.66682739299</v>
      </c>
      <c r="AN108" s="88">
        <f t="shared" si="82"/>
        <v>31432.585601024181</v>
      </c>
      <c r="AO108" s="88">
        <f t="shared" si="83"/>
        <v>35342.078497366623</v>
      </c>
      <c r="AP108" s="88">
        <f t="shared" si="84"/>
        <v>39303.778542610358</v>
      </c>
      <c r="AQ108" s="88">
        <f t="shared" si="85"/>
        <v>43230.66682739299</v>
      </c>
      <c r="AR108" s="71">
        <f t="shared" si="86"/>
        <v>0.99999413435867435</v>
      </c>
      <c r="AS108" s="72">
        <f t="shared" si="87"/>
        <v>65.59323954058361</v>
      </c>
      <c r="AT108" s="89">
        <f t="shared" si="88"/>
        <v>3.9355943724350166</v>
      </c>
    </row>
    <row r="109" spans="1:46" ht="12.75">
      <c r="A109" s="3">
        <f>'Exptl Setup'!A207</f>
        <v>200</v>
      </c>
      <c r="B109" s="3" t="str">
        <f>'Exptl Setup'!C207</f>
        <v>b</v>
      </c>
      <c r="C109" s="3">
        <f>'Exptl Setup'!D207</f>
        <v>48</v>
      </c>
      <c r="D109" s="3" t="str">
        <f>'Exptl Setup'!E207</f>
        <v>+</v>
      </c>
      <c r="E109" s="75">
        <f>'Exptl Setup'!K207</f>
        <v>6.0001828940805995</v>
      </c>
      <c r="F109" s="63">
        <f>'Exptl Setup'!F207</f>
        <v>31.995999999999999</v>
      </c>
      <c r="G109" s="64">
        <f>'Exptl Setup'!$C$5</f>
        <v>1.2793390913194711</v>
      </c>
      <c r="H109" s="7">
        <f t="shared" si="89"/>
        <v>25.009788426773003</v>
      </c>
      <c r="I109" s="8">
        <f t="shared" si="90"/>
        <v>9.4376560101030211</v>
      </c>
      <c r="J109" s="8">
        <f t="shared" si="91"/>
        <v>6.9862115732269956</v>
      </c>
      <c r="K109" s="8">
        <f>'Exptl Setup'!H207+'Exptl Setup'!I207+'Exptl Setup'!J207+5</f>
        <v>23.003024686832859</v>
      </c>
      <c r="L109" s="8">
        <f t="shared" si="92"/>
        <v>29.989236260059855</v>
      </c>
      <c r="M109" s="44">
        <v>300</v>
      </c>
      <c r="N109" s="86">
        <f t="shared" si="93"/>
        <v>260.57310772983715</v>
      </c>
      <c r="O109" s="118">
        <v>1</v>
      </c>
      <c r="P109" s="66">
        <v>60</v>
      </c>
      <c r="Q109" s="30">
        <v>1463.4069999999999</v>
      </c>
      <c r="R109" s="87">
        <f t="shared" si="66"/>
        <v>1284.8713459999999</v>
      </c>
      <c r="S109" s="87">
        <f t="shared" si="67"/>
        <v>1284.8719177677488</v>
      </c>
      <c r="T109" s="87">
        <f t="shared" si="68"/>
        <v>419.856837369451</v>
      </c>
      <c r="U109" s="67">
        <f t="shared" si="69"/>
        <v>30713.483899289546</v>
      </c>
      <c r="V109" s="66">
        <v>120</v>
      </c>
      <c r="W109" s="30">
        <v>1653.866</v>
      </c>
      <c r="X109" s="87">
        <f t="shared" si="70"/>
        <v>1452.0943480000001</v>
      </c>
      <c r="Y109" s="87">
        <f t="shared" si="71"/>
        <v>1452.0949941819849</v>
      </c>
      <c r="Z109" s="87">
        <f t="shared" si="72"/>
        <v>474.50022324128867</v>
      </c>
      <c r="AA109" s="67">
        <f t="shared" si="73"/>
        <v>34710.772028958731</v>
      </c>
      <c r="AB109" s="66">
        <v>180</v>
      </c>
      <c r="AC109" s="30">
        <v>1882.1949999999999</v>
      </c>
      <c r="AD109" s="87">
        <f t="shared" si="74"/>
        <v>1652.5672099999999</v>
      </c>
      <c r="AE109" s="87">
        <f t="shared" si="75"/>
        <v>1652.5679453924083</v>
      </c>
      <c r="AF109" s="87">
        <f t="shared" si="76"/>
        <v>540.00865105373543</v>
      </c>
      <c r="AG109" s="67">
        <f t="shared" si="77"/>
        <v>39502.86272227978</v>
      </c>
      <c r="AH109" s="3">
        <v>240</v>
      </c>
      <c r="AI109" s="30">
        <v>2057.174</v>
      </c>
      <c r="AJ109" s="87">
        <f t="shared" si="78"/>
        <v>1806.198772</v>
      </c>
      <c r="AK109" s="87">
        <f t="shared" si="79"/>
        <v>1806.1995757584534</v>
      </c>
      <c r="AL109" s="87">
        <f t="shared" si="80"/>
        <v>590.21076813126012</v>
      </c>
      <c r="AM109" s="67">
        <f t="shared" si="81"/>
        <v>43175.261924425038</v>
      </c>
      <c r="AN109" s="88">
        <f t="shared" si="82"/>
        <v>30713.483899289546</v>
      </c>
      <c r="AO109" s="88">
        <f t="shared" si="83"/>
        <v>34710.772028958731</v>
      </c>
      <c r="AP109" s="88">
        <f t="shared" si="84"/>
        <v>39502.86272227978</v>
      </c>
      <c r="AQ109" s="88">
        <f t="shared" si="85"/>
        <v>43175.261924425038</v>
      </c>
      <c r="AR109" s="71">
        <f t="shared" si="86"/>
        <v>0.99764848565872355</v>
      </c>
      <c r="AS109" s="72">
        <f t="shared" si="87"/>
        <v>70.295707947879208</v>
      </c>
      <c r="AT109" s="89">
        <f t="shared" si="88"/>
        <v>4.2177424768727523</v>
      </c>
    </row>
    <row r="110" spans="1:46" ht="12.75">
      <c r="A110" s="3">
        <f>'Exptl Setup'!A208</f>
        <v>201</v>
      </c>
      <c r="B110" s="3" t="str">
        <f>'Exptl Setup'!C208</f>
        <v>c</v>
      </c>
      <c r="C110" s="3">
        <f>'Exptl Setup'!D208</f>
        <v>48</v>
      </c>
      <c r="D110" s="3" t="str">
        <f>'Exptl Setup'!E208</f>
        <v>+</v>
      </c>
      <c r="E110" s="75">
        <f>'Exptl Setup'!K208</f>
        <v>5.9996203593550685</v>
      </c>
      <c r="F110" s="63">
        <f>'Exptl Setup'!F208</f>
        <v>31.998999999999999</v>
      </c>
      <c r="G110" s="64">
        <f>'Exptl Setup'!$C$5</f>
        <v>1.2793390913194711</v>
      </c>
      <c r="H110" s="7">
        <f t="shared" si="89"/>
        <v>25.012133387558112</v>
      </c>
      <c r="I110" s="8">
        <f t="shared" si="90"/>
        <v>9.4385409009653252</v>
      </c>
      <c r="J110" s="8">
        <f t="shared" si="91"/>
        <v>6.9868666124418866</v>
      </c>
      <c r="K110" s="8">
        <f>'Exptl Setup'!H208+'Exptl Setup'!I208+'Exptl Setup'!J208+5</f>
        <v>23.003024686832859</v>
      </c>
      <c r="L110" s="8">
        <f t="shared" si="92"/>
        <v>29.989891299274746</v>
      </c>
      <c r="M110" s="44">
        <v>300</v>
      </c>
      <c r="N110" s="86">
        <f t="shared" si="93"/>
        <v>260.57156779975992</v>
      </c>
      <c r="O110" s="118">
        <v>1</v>
      </c>
      <c r="P110" s="66">
        <v>60</v>
      </c>
      <c r="Q110" s="30">
        <v>2496.694</v>
      </c>
      <c r="R110" s="87">
        <f t="shared" si="66"/>
        <v>2192.0973319999998</v>
      </c>
      <c r="S110" s="87">
        <f t="shared" si="67"/>
        <v>2192.0983074833125</v>
      </c>
      <c r="T110" s="87">
        <f t="shared" si="68"/>
        <v>716.30825985500246</v>
      </c>
      <c r="U110" s="67">
        <f t="shared" si="69"/>
        <v>52394.668023387632</v>
      </c>
      <c r="V110" s="66">
        <v>120</v>
      </c>
      <c r="W110" s="30">
        <v>2757.3649999999998</v>
      </c>
      <c r="X110" s="87">
        <f t="shared" si="70"/>
        <v>2420.9664699999998</v>
      </c>
      <c r="Y110" s="87">
        <f t="shared" si="71"/>
        <v>2420.967547330079</v>
      </c>
      <c r="Z110" s="87">
        <f t="shared" si="72"/>
        <v>791.0954746296859</v>
      </c>
      <c r="AA110" s="67">
        <f t="shared" si="73"/>
        <v>57865.010207221327</v>
      </c>
      <c r="AB110" s="66">
        <v>180</v>
      </c>
      <c r="AC110" s="30">
        <v>2747.1370000000002</v>
      </c>
      <c r="AD110" s="87">
        <f t="shared" si="74"/>
        <v>2411.9862860000003</v>
      </c>
      <c r="AE110" s="87">
        <f t="shared" si="75"/>
        <v>2411.9873593338975</v>
      </c>
      <c r="AF110" s="87">
        <f t="shared" si="76"/>
        <v>788.16103377237744</v>
      </c>
      <c r="AG110" s="67">
        <f t="shared" si="77"/>
        <v>57650.369300268685</v>
      </c>
      <c r="AH110" s="3">
        <v>240</v>
      </c>
      <c r="AI110" s="30">
        <v>2953.9050000000002</v>
      </c>
      <c r="AJ110" s="87">
        <f t="shared" si="78"/>
        <v>2593.5285900000003</v>
      </c>
      <c r="AK110" s="87">
        <f t="shared" si="79"/>
        <v>2593.5297441202229</v>
      </c>
      <c r="AL110" s="87">
        <f t="shared" si="80"/>
        <v>847.48333208915119</v>
      </c>
      <c r="AM110" s="67">
        <f t="shared" si="81"/>
        <v>61989.523685171211</v>
      </c>
      <c r="AN110" s="88">
        <f t="shared" si="82"/>
        <v>52394.668023387632</v>
      </c>
      <c r="AO110" s="88">
        <f t="shared" si="83"/>
        <v>57865.010207221327</v>
      </c>
      <c r="AP110" s="88">
        <f t="shared" si="84"/>
        <v>57650.369300268685</v>
      </c>
      <c r="AQ110" s="88">
        <f t="shared" si="85"/>
        <v>61989.523685171211</v>
      </c>
      <c r="AR110" s="71">
        <f t="shared" si="86"/>
        <v>0.88007119425260438</v>
      </c>
      <c r="AS110" s="72">
        <f t="shared" si="87"/>
        <v>47.61654346399682</v>
      </c>
      <c r="AT110" s="89">
        <f t="shared" si="88"/>
        <v>2.8569926078398096</v>
      </c>
    </row>
    <row r="111" spans="1:46" ht="12.75">
      <c r="A111" s="3">
        <f>'Exptl Setup'!A212</f>
        <v>205</v>
      </c>
      <c r="B111" s="3" t="str">
        <f>'Exptl Setup'!C212</f>
        <v>a</v>
      </c>
      <c r="C111" s="3">
        <f>'Exptl Setup'!D212</f>
        <v>48</v>
      </c>
      <c r="D111" s="3" t="str">
        <f>'Exptl Setup'!E212</f>
        <v>+</v>
      </c>
      <c r="E111" s="75">
        <f>'Exptl Setup'!K212</f>
        <v>16.000487717548268</v>
      </c>
      <c r="F111" s="63">
        <f>'Exptl Setup'!F212</f>
        <v>31.995999999999999</v>
      </c>
      <c r="G111" s="64">
        <f>'Exptl Setup'!$C$5</f>
        <v>1.2793390913194711</v>
      </c>
      <c r="H111" s="7">
        <f t="shared" si="89"/>
        <v>25.009788426773003</v>
      </c>
      <c r="I111" s="8">
        <f t="shared" si="90"/>
        <v>9.4376560101030211</v>
      </c>
      <c r="J111" s="8">
        <f t="shared" si="91"/>
        <v>6.9862115732269956</v>
      </c>
      <c r="K111" s="8">
        <f>'Exptl Setup'!H212+'Exptl Setup'!I212+'Exptl Setup'!J212+5</f>
        <v>23.003024686832862</v>
      </c>
      <c r="L111" s="8">
        <f t="shared" si="92"/>
        <v>29.989236260059858</v>
      </c>
      <c r="M111" s="44">
        <v>300</v>
      </c>
      <c r="N111" s="86">
        <f t="shared" si="93"/>
        <v>260.57310772983715</v>
      </c>
      <c r="O111" s="118">
        <v>1</v>
      </c>
      <c r="P111" s="66">
        <v>60</v>
      </c>
      <c r="Q111" s="30">
        <v>2134.85</v>
      </c>
      <c r="R111" s="87">
        <f t="shared" si="66"/>
        <v>1874.3982999999998</v>
      </c>
      <c r="S111" s="87">
        <f t="shared" si="67"/>
        <v>1874.3991341072433</v>
      </c>
      <c r="T111" s="87">
        <f t="shared" si="68"/>
        <v>612.49629751543671</v>
      </c>
      <c r="U111" s="67">
        <f t="shared" si="69"/>
        <v>44805.499155326099</v>
      </c>
      <c r="V111" s="66">
        <v>120</v>
      </c>
      <c r="W111" s="30">
        <v>2717.0059999999999</v>
      </c>
      <c r="X111" s="87">
        <f t="shared" si="70"/>
        <v>2385.5312679999997</v>
      </c>
      <c r="Y111" s="87">
        <f t="shared" si="71"/>
        <v>2385.5323295614139</v>
      </c>
      <c r="Z111" s="87">
        <f t="shared" si="72"/>
        <v>779.51898977784208</v>
      </c>
      <c r="AA111" s="67">
        <f t="shared" si="73"/>
        <v>57023.589497161825</v>
      </c>
      <c r="AB111" s="66">
        <v>180</v>
      </c>
      <c r="AC111" s="30">
        <v>2402.9850000000001</v>
      </c>
      <c r="AD111" s="87">
        <f t="shared" si="74"/>
        <v>2109.8208300000001</v>
      </c>
      <c r="AE111" s="87">
        <f t="shared" si="75"/>
        <v>2109.8217688702694</v>
      </c>
      <c r="AF111" s="87">
        <f t="shared" si="76"/>
        <v>689.42521277145067</v>
      </c>
      <c r="AG111" s="67">
        <f t="shared" si="77"/>
        <v>50433.024515896337</v>
      </c>
      <c r="AH111" s="3">
        <v>240</v>
      </c>
      <c r="AI111" s="30">
        <v>2485.913</v>
      </c>
      <c r="AJ111" s="87">
        <f t="shared" si="78"/>
        <v>2182.6316139999999</v>
      </c>
      <c r="AK111" s="87">
        <f t="shared" si="79"/>
        <v>2182.6325852710679</v>
      </c>
      <c r="AL111" s="87">
        <f t="shared" si="80"/>
        <v>713.21756022460204</v>
      </c>
      <c r="AM111" s="67">
        <f t="shared" si="81"/>
        <v>52173.48892039917</v>
      </c>
      <c r="AN111" s="88">
        <f t="shared" si="82"/>
        <v>44805.499155326099</v>
      </c>
      <c r="AO111" s="88">
        <f t="shared" si="83"/>
        <v>57023.589497161825</v>
      </c>
      <c r="AP111" s="88">
        <f t="shared" si="84"/>
        <v>50433.024515896337</v>
      </c>
      <c r="AQ111" s="88">
        <f t="shared" si="85"/>
        <v>52173.48892039917</v>
      </c>
      <c r="AR111" s="71">
        <f t="shared" si="86"/>
        <v>0.15769658452801302</v>
      </c>
      <c r="AS111" s="72">
        <f t="shared" si="87"/>
        <v>25.85567385658954</v>
      </c>
      <c r="AT111" s="89">
        <f t="shared" si="88"/>
        <v>1.5513404313953725</v>
      </c>
    </row>
    <row r="112" spans="1:46" ht="12.75">
      <c r="A112" s="3">
        <f>'Exptl Setup'!A213</f>
        <v>206</v>
      </c>
      <c r="B112" s="3" t="str">
        <f>'Exptl Setup'!C213</f>
        <v>b</v>
      </c>
      <c r="C112" s="3">
        <f>'Exptl Setup'!D213</f>
        <v>48</v>
      </c>
      <c r="D112" s="3" t="str">
        <f>'Exptl Setup'!E213</f>
        <v>+</v>
      </c>
      <c r="E112" s="75">
        <f>'Exptl Setup'!K213</f>
        <v>15.998487656583571</v>
      </c>
      <c r="F112" s="63">
        <f>'Exptl Setup'!F213</f>
        <v>32</v>
      </c>
      <c r="G112" s="64">
        <f>'Exptl Setup'!$C$5</f>
        <v>1.2793390913194711</v>
      </c>
      <c r="H112" s="7">
        <f t="shared" si="89"/>
        <v>25.01291504115315</v>
      </c>
      <c r="I112" s="8">
        <f t="shared" si="90"/>
        <v>9.4388358645860944</v>
      </c>
      <c r="J112" s="8">
        <f t="shared" si="91"/>
        <v>6.9870849588468502</v>
      </c>
      <c r="K112" s="8">
        <f>'Exptl Setup'!H213+'Exptl Setup'!I213+'Exptl Setup'!J213+5</f>
        <v>23.003024686832862</v>
      </c>
      <c r="L112" s="8">
        <f t="shared" si="92"/>
        <v>29.990109645679713</v>
      </c>
      <c r="M112" s="44">
        <v>300</v>
      </c>
      <c r="N112" s="86">
        <f t="shared" si="93"/>
        <v>260.57105448973419</v>
      </c>
      <c r="O112" s="118">
        <v>1</v>
      </c>
      <c r="P112" s="66">
        <v>60</v>
      </c>
      <c r="Q112" s="30">
        <v>1982.2619999999999</v>
      </c>
      <c r="R112" s="87">
        <f t="shared" si="66"/>
        <v>1740.4260360000001</v>
      </c>
      <c r="S112" s="87">
        <f t="shared" si="67"/>
        <v>1740.4268104895859</v>
      </c>
      <c r="T112" s="87">
        <f t="shared" si="68"/>
        <v>568.71569049179277</v>
      </c>
      <c r="U112" s="67">
        <f t="shared" si="69"/>
        <v>41597.647682939409</v>
      </c>
      <c r="V112" s="66">
        <v>120</v>
      </c>
      <c r="W112" s="30">
        <v>2336.3649999999998</v>
      </c>
      <c r="X112" s="87">
        <f t="shared" si="70"/>
        <v>2051.3284699999999</v>
      </c>
      <c r="Y112" s="87">
        <f t="shared" si="71"/>
        <v>2051.3293828411688</v>
      </c>
      <c r="Z112" s="87">
        <f t="shared" si="72"/>
        <v>670.30868483371887</v>
      </c>
      <c r="AA112" s="67">
        <f t="shared" si="73"/>
        <v>49028.477632497998</v>
      </c>
      <c r="AB112" s="66">
        <v>180</v>
      </c>
      <c r="AC112" s="30">
        <v>2244.5920000000001</v>
      </c>
      <c r="AD112" s="87">
        <f t="shared" si="74"/>
        <v>1970.7517760000001</v>
      </c>
      <c r="AE112" s="87">
        <f t="shared" si="75"/>
        <v>1970.7526529845404</v>
      </c>
      <c r="AF112" s="87">
        <f t="shared" si="76"/>
        <v>643.97879248674201</v>
      </c>
      <c r="AG112" s="67">
        <f t="shared" si="77"/>
        <v>47102.626801070866</v>
      </c>
      <c r="AH112" s="3">
        <v>240</v>
      </c>
      <c r="AI112" s="30">
        <v>2401.8789999999999</v>
      </c>
      <c r="AJ112" s="87">
        <f t="shared" si="78"/>
        <v>2108.8497619999998</v>
      </c>
      <c r="AK112" s="87">
        <f t="shared" si="79"/>
        <v>2108.850700438144</v>
      </c>
      <c r="AL112" s="87">
        <f t="shared" si="80"/>
        <v>689.10480751925661</v>
      </c>
      <c r="AM112" s="67">
        <f t="shared" si="81"/>
        <v>50403.284943691011</v>
      </c>
      <c r="AN112" s="88">
        <f t="shared" si="82"/>
        <v>41597.647682939409</v>
      </c>
      <c r="AO112" s="88">
        <f t="shared" si="83"/>
        <v>49028.477632497998</v>
      </c>
      <c r="AP112" s="88">
        <f t="shared" si="84"/>
        <v>47102.626801070866</v>
      </c>
      <c r="AQ112" s="88">
        <f t="shared" si="85"/>
        <v>50403.284943691011</v>
      </c>
      <c r="AR112" s="71">
        <f t="shared" si="86"/>
        <v>0.66811099157393494</v>
      </c>
      <c r="AS112" s="72">
        <f t="shared" si="87"/>
        <v>40.81843491804613</v>
      </c>
      <c r="AT112" s="89">
        <f t="shared" si="88"/>
        <v>2.4491060950827679</v>
      </c>
    </row>
    <row r="113" spans="1:46" ht="12.75">
      <c r="A113" s="3">
        <f>'Exptl Setup'!A214</f>
        <v>207</v>
      </c>
      <c r="B113" s="3" t="str">
        <f>'Exptl Setup'!C214</f>
        <v>c</v>
      </c>
      <c r="C113" s="3">
        <f>'Exptl Setup'!D214</f>
        <v>48</v>
      </c>
      <c r="D113" s="3" t="str">
        <f>'Exptl Setup'!E214</f>
        <v>+</v>
      </c>
      <c r="E113" s="75">
        <f>'Exptl Setup'!K214</f>
        <v>15.996987938964294</v>
      </c>
      <c r="F113" s="63">
        <f>'Exptl Setup'!F214</f>
        <v>32.003</v>
      </c>
      <c r="G113" s="64">
        <f>'Exptl Setup'!$C$5</f>
        <v>1.2793390913194711</v>
      </c>
      <c r="H113" s="7">
        <f t="shared" si="89"/>
        <v>25.015260001938255</v>
      </c>
      <c r="I113" s="8">
        <f t="shared" si="90"/>
        <v>9.4397207554483984</v>
      </c>
      <c r="J113" s="8">
        <f t="shared" si="91"/>
        <v>6.9877399980617447</v>
      </c>
      <c r="K113" s="8">
        <f>'Exptl Setup'!H214+'Exptl Setup'!I214+'Exptl Setup'!J214+5</f>
        <v>23.003024686832862</v>
      </c>
      <c r="L113" s="8">
        <f t="shared" si="92"/>
        <v>29.990764684894607</v>
      </c>
      <c r="M113" s="44">
        <v>300</v>
      </c>
      <c r="N113" s="86">
        <f t="shared" si="93"/>
        <v>260.56951455965702</v>
      </c>
      <c r="O113" s="118">
        <v>1</v>
      </c>
      <c r="P113" s="66">
        <v>60</v>
      </c>
      <c r="Q113" s="30">
        <v>2093.9380000000001</v>
      </c>
      <c r="R113" s="87">
        <f t="shared" si="66"/>
        <v>1838.477564</v>
      </c>
      <c r="S113" s="87">
        <f t="shared" si="67"/>
        <v>1838.478382122516</v>
      </c>
      <c r="T113" s="87">
        <f t="shared" si="68"/>
        <v>600.75378071452121</v>
      </c>
      <c r="U113" s="67">
        <f t="shared" si="69"/>
        <v>43936.894909837145</v>
      </c>
      <c r="V113" s="66">
        <v>120</v>
      </c>
      <c r="W113" s="30">
        <v>2213.355</v>
      </c>
      <c r="X113" s="87">
        <f t="shared" si="70"/>
        <v>1943.3256900000001</v>
      </c>
      <c r="Y113" s="87">
        <f t="shared" si="71"/>
        <v>1943.3265547799322</v>
      </c>
      <c r="Z113" s="87">
        <f t="shared" si="72"/>
        <v>635.01468730850161</v>
      </c>
      <c r="AA113" s="67">
        <f t="shared" si="73"/>
        <v>46442.610064463515</v>
      </c>
      <c r="AB113" s="66">
        <v>180</v>
      </c>
      <c r="AC113" s="30">
        <v>2307.8939999999998</v>
      </c>
      <c r="AD113" s="87">
        <f t="shared" si="74"/>
        <v>2026.3309319999998</v>
      </c>
      <c r="AE113" s="87">
        <f t="shared" si="75"/>
        <v>2026.3318337172645</v>
      </c>
      <c r="AF113" s="87">
        <f t="shared" si="76"/>
        <v>662.13806043367049</v>
      </c>
      <c r="AG113" s="67">
        <f t="shared" si="77"/>
        <v>48426.312594281044</v>
      </c>
      <c r="AH113" s="3">
        <v>240</v>
      </c>
      <c r="AI113" s="30">
        <v>2448.319</v>
      </c>
      <c r="AJ113" s="87">
        <f t="shared" si="78"/>
        <v>2149.6240819999998</v>
      </c>
      <c r="AK113" s="87">
        <f t="shared" si="79"/>
        <v>2149.6250385827161</v>
      </c>
      <c r="AL113" s="87">
        <f t="shared" si="80"/>
        <v>702.42619201007665</v>
      </c>
      <c r="AM113" s="67">
        <f t="shared" si="81"/>
        <v>51372.836544710291</v>
      </c>
      <c r="AN113" s="88">
        <f t="shared" si="82"/>
        <v>43936.894909837145</v>
      </c>
      <c r="AO113" s="88">
        <f t="shared" si="83"/>
        <v>46442.610064463515</v>
      </c>
      <c r="AP113" s="88">
        <f t="shared" si="84"/>
        <v>48426.312594281044</v>
      </c>
      <c r="AQ113" s="88">
        <f t="shared" si="85"/>
        <v>51372.836544710291</v>
      </c>
      <c r="AR113" s="71">
        <f t="shared" si="86"/>
        <v>0.9946459848453918</v>
      </c>
      <c r="AS113" s="72">
        <f t="shared" si="87"/>
        <v>40.485879057394946</v>
      </c>
      <c r="AT113" s="89">
        <f t="shared" si="88"/>
        <v>2.4291527434436966</v>
      </c>
    </row>
    <row r="114" spans="1:46" ht="12.75">
      <c r="A114" s="3">
        <f>'Exptl Setup'!A218</f>
        <v>211</v>
      </c>
      <c r="B114" s="3" t="str">
        <f>'Exptl Setup'!C218</f>
        <v>a</v>
      </c>
      <c r="C114" s="3">
        <f>'Exptl Setup'!D218</f>
        <v>48</v>
      </c>
      <c r="D114" s="3" t="str">
        <f>'Exptl Setup'!E218</f>
        <v>+</v>
      </c>
      <c r="E114" s="75">
        <f>'Exptl Setup'!K218</f>
        <v>19.993111292906235</v>
      </c>
      <c r="F114" s="63">
        <f>'Exptl Setup'!F218</f>
        <v>32.008000000000003</v>
      </c>
      <c r="G114" s="64">
        <f>'Exptl Setup'!$C$5</f>
        <v>1.2793390913194711</v>
      </c>
      <c r="H114" s="7">
        <f t="shared" si="89"/>
        <v>25.01916826991344</v>
      </c>
      <c r="I114" s="8">
        <f t="shared" si="90"/>
        <v>9.4411955735522408</v>
      </c>
      <c r="J114" s="8">
        <f t="shared" si="91"/>
        <v>6.988831730086563</v>
      </c>
      <c r="K114" s="8">
        <f>'Exptl Setup'!H218+'Exptl Setup'!I218+'Exptl Setup'!J218+5</f>
        <v>23.003024686832859</v>
      </c>
      <c r="L114" s="8">
        <f t="shared" si="92"/>
        <v>29.991856416919422</v>
      </c>
      <c r="M114" s="44">
        <v>300</v>
      </c>
      <c r="N114" s="86">
        <f t="shared" si="93"/>
        <v>260.56694800952835</v>
      </c>
      <c r="O114" s="118">
        <v>1</v>
      </c>
      <c r="P114" s="66">
        <v>60</v>
      </c>
      <c r="Q114" s="30">
        <v>200.68600000000001</v>
      </c>
      <c r="R114" s="87">
        <f t="shared" si="66"/>
        <v>176.20230800000002</v>
      </c>
      <c r="S114" s="87">
        <f t="shared" si="67"/>
        <v>176.20238641002706</v>
      </c>
      <c r="T114" s="87">
        <f t="shared" si="68"/>
        <v>57.576775201768292</v>
      </c>
      <c r="U114" s="67">
        <f t="shared" si="69"/>
        <v>4210.2931827741804</v>
      </c>
      <c r="V114" s="66">
        <v>120</v>
      </c>
      <c r="W114" s="30">
        <v>2218.0540000000001</v>
      </c>
      <c r="X114" s="87">
        <f t="shared" si="70"/>
        <v>1947.4514120000001</v>
      </c>
      <c r="Y114" s="87">
        <f t="shared" si="71"/>
        <v>1947.4522786158784</v>
      </c>
      <c r="Z114" s="87">
        <f t="shared" si="72"/>
        <v>636.35927041937634</v>
      </c>
      <c r="AA114" s="67">
        <f t="shared" si="73"/>
        <v>46533.677661745227</v>
      </c>
      <c r="AB114" s="66">
        <v>180</v>
      </c>
      <c r="AC114" s="30">
        <v>254.59</v>
      </c>
      <c r="AD114" s="87">
        <f t="shared" si="74"/>
        <v>223.53002000000001</v>
      </c>
      <c r="AE114" s="87">
        <f t="shared" si="75"/>
        <v>223.53011947085889</v>
      </c>
      <c r="AF114" s="87">
        <f t="shared" si="76"/>
        <v>73.041822541772675</v>
      </c>
      <c r="AG114" s="67">
        <f t="shared" si="77"/>
        <v>5341.1724853875166</v>
      </c>
      <c r="AH114" s="3">
        <v>240</v>
      </c>
      <c r="AI114" s="30">
        <v>269.517</v>
      </c>
      <c r="AJ114" s="87">
        <f t="shared" si="78"/>
        <v>236.63592599999998</v>
      </c>
      <c r="AK114" s="87">
        <f t="shared" si="79"/>
        <v>236.63603130298705</v>
      </c>
      <c r="AL114" s="87">
        <f t="shared" si="80"/>
        <v>77.324376000592892</v>
      </c>
      <c r="AM114" s="67">
        <f t="shared" si="81"/>
        <v>5654.3335745480463</v>
      </c>
      <c r="AN114" s="88">
        <f t="shared" si="82"/>
        <v>4210.2931827741804</v>
      </c>
      <c r="AO114" s="88"/>
      <c r="AP114" s="88">
        <f t="shared" si="84"/>
        <v>5341.1724853875166</v>
      </c>
      <c r="AQ114" s="88">
        <f t="shared" si="85"/>
        <v>5654.3335745480463</v>
      </c>
      <c r="AR114" s="71">
        <f t="shared" si="86"/>
        <v>0.98424347535298262</v>
      </c>
      <c r="AS114" s="72">
        <f t="shared" si="87"/>
        <v>8.2226677020342844</v>
      </c>
      <c r="AT114" s="89">
        <f t="shared" si="88"/>
        <v>0.49336006212205707</v>
      </c>
    </row>
    <row r="115" spans="1:46" ht="12.75">
      <c r="A115" s="3">
        <f>'Exptl Setup'!A219</f>
        <v>212</v>
      </c>
      <c r="B115" s="3" t="str">
        <f>'Exptl Setup'!C219</f>
        <v>b</v>
      </c>
      <c r="C115" s="3">
        <f>'Exptl Setup'!D219</f>
        <v>48</v>
      </c>
      <c r="D115" s="3" t="str">
        <f>'Exptl Setup'!E219</f>
        <v>+</v>
      </c>
      <c r="E115" s="75">
        <f>'Exptl Setup'!K219</f>
        <v>19.999984569282837</v>
      </c>
      <c r="F115" s="63">
        <f>'Exptl Setup'!F219</f>
        <v>31.997</v>
      </c>
      <c r="G115" s="64">
        <f>'Exptl Setup'!$C$5</f>
        <v>1.2793390913194711</v>
      </c>
      <c r="H115" s="7">
        <f t="shared" si="89"/>
        <v>25.010570080368041</v>
      </c>
      <c r="I115" s="8">
        <f t="shared" si="90"/>
        <v>9.4379509737237886</v>
      </c>
      <c r="J115" s="8">
        <f t="shared" si="91"/>
        <v>6.9864299196319593</v>
      </c>
      <c r="K115" s="8">
        <f>'Exptl Setup'!H219+'Exptl Setup'!I219+'Exptl Setup'!J219+5</f>
        <v>23.003024686832859</v>
      </c>
      <c r="L115" s="8">
        <f t="shared" si="92"/>
        <v>29.989454606464818</v>
      </c>
      <c r="M115" s="44">
        <v>300</v>
      </c>
      <c r="N115" s="86">
        <f t="shared" si="93"/>
        <v>260.57259441981137</v>
      </c>
      <c r="O115" s="118">
        <v>1</v>
      </c>
      <c r="P115" s="66">
        <v>60</v>
      </c>
      <c r="Q115" s="30">
        <v>231.64599999999999</v>
      </c>
      <c r="R115" s="87">
        <f t="shared" si="66"/>
        <v>203.385188</v>
      </c>
      <c r="S115" s="87">
        <f t="shared" si="67"/>
        <v>203.38527850640864</v>
      </c>
      <c r="T115" s="87">
        <f t="shared" si="68"/>
        <v>66.46001278436276</v>
      </c>
      <c r="U115" s="67">
        <f t="shared" si="69"/>
        <v>4861.5493588905438</v>
      </c>
      <c r="V115" s="66">
        <v>120</v>
      </c>
      <c r="W115" s="30">
        <v>131.303</v>
      </c>
      <c r="X115" s="87">
        <f t="shared" si="70"/>
        <v>115.28403399999999</v>
      </c>
      <c r="Y115" s="87">
        <f t="shared" si="71"/>
        <v>115.28408530139512</v>
      </c>
      <c r="Z115" s="87">
        <f t="shared" si="72"/>
        <v>37.671270208098505</v>
      </c>
      <c r="AA115" s="67">
        <f t="shared" si="73"/>
        <v>2755.6530890686886</v>
      </c>
      <c r="AB115" s="66">
        <v>180</v>
      </c>
      <c r="AC115" s="30">
        <v>160.328</v>
      </c>
      <c r="AD115" s="87">
        <f t="shared" si="74"/>
        <v>140.76798400000001</v>
      </c>
      <c r="AE115" s="87">
        <f t="shared" si="75"/>
        <v>140.76804664175287</v>
      </c>
      <c r="AF115" s="87">
        <f t="shared" si="76"/>
        <v>45.998639862943094</v>
      </c>
      <c r="AG115" s="67">
        <f t="shared" si="77"/>
        <v>3364.8001071125914</v>
      </c>
      <c r="AH115" s="3">
        <v>240</v>
      </c>
      <c r="AI115" s="30">
        <v>157.28700000000001</v>
      </c>
      <c r="AJ115" s="87">
        <f t="shared" si="78"/>
        <v>138.09798599999999</v>
      </c>
      <c r="AK115" s="87">
        <f t="shared" si="79"/>
        <v>138.09804745360375</v>
      </c>
      <c r="AL115" s="87">
        <f t="shared" si="80"/>
        <v>45.12616678386015</v>
      </c>
      <c r="AM115" s="67">
        <f t="shared" si="81"/>
        <v>3300.9787089430301</v>
      </c>
      <c r="AN115" s="88">
        <f t="shared" si="82"/>
        <v>4861.5493588905438</v>
      </c>
      <c r="AO115" s="88">
        <f t="shared" si="83"/>
        <v>2755.6530890686886</v>
      </c>
      <c r="AP115" s="88">
        <f t="shared" si="84"/>
        <v>3364.8001071125914</v>
      </c>
      <c r="AQ115" s="88">
        <f t="shared" si="85"/>
        <v>3300.9787089430301</v>
      </c>
      <c r="AR115" s="71">
        <f t="shared" si="86"/>
        <v>0.33907528170190487</v>
      </c>
      <c r="AS115" s="72">
        <f t="shared" si="87"/>
        <v>-6.7876082196643965</v>
      </c>
      <c r="AT115" s="89">
        <f t="shared" si="88"/>
        <v>-0.40725649317986379</v>
      </c>
    </row>
    <row r="116" spans="1:46" ht="12.75">
      <c r="A116" s="3">
        <f>'Exptl Setup'!A220</f>
        <v>213</v>
      </c>
      <c r="B116" s="3" t="str">
        <f>'Exptl Setup'!C220</f>
        <v>c</v>
      </c>
      <c r="C116" s="3">
        <f>'Exptl Setup'!D220</f>
        <v>48</v>
      </c>
      <c r="D116" s="3" t="str">
        <f>'Exptl Setup'!E220</f>
        <v>+</v>
      </c>
      <c r="E116" s="75">
        <f>'Exptl Setup'!K220</f>
        <v>19.993735940992373</v>
      </c>
      <c r="F116" s="63">
        <f>'Exptl Setup'!F220</f>
        <v>32.006999999999998</v>
      </c>
      <c r="G116" s="64">
        <f>'Exptl Setup'!$C$5</f>
        <v>1.2793390913194711</v>
      </c>
      <c r="H116" s="7">
        <f t="shared" si="89"/>
        <v>25.018386616318399</v>
      </c>
      <c r="I116" s="8">
        <f t="shared" si="90"/>
        <v>9.4409006099314716</v>
      </c>
      <c r="J116" s="8">
        <f t="shared" si="91"/>
        <v>6.9886133836815993</v>
      </c>
      <c r="K116" s="8">
        <f>'Exptl Setup'!H220+'Exptl Setup'!I220+'Exptl Setup'!J220+5</f>
        <v>23.003024686832859</v>
      </c>
      <c r="L116" s="8">
        <f t="shared" si="92"/>
        <v>29.991638070514458</v>
      </c>
      <c r="M116" s="44">
        <v>300</v>
      </c>
      <c r="N116" s="86">
        <f t="shared" si="93"/>
        <v>260.56746131955407</v>
      </c>
      <c r="O116" s="118">
        <v>1</v>
      </c>
      <c r="P116" s="66">
        <v>60</v>
      </c>
      <c r="Q116" s="30">
        <v>233.858</v>
      </c>
      <c r="R116" s="87">
        <f t="shared" si="66"/>
        <v>205.327324</v>
      </c>
      <c r="S116" s="87">
        <f t="shared" si="67"/>
        <v>205.32741537065917</v>
      </c>
      <c r="T116" s="87">
        <f t="shared" si="68"/>
        <v>67.093890897019278</v>
      </c>
      <c r="U116" s="67">
        <f t="shared" si="69"/>
        <v>4906.3841485332914</v>
      </c>
      <c r="V116" s="66">
        <v>120</v>
      </c>
      <c r="W116" s="30">
        <v>264.541</v>
      </c>
      <c r="X116" s="87">
        <f t="shared" si="70"/>
        <v>232.266998</v>
      </c>
      <c r="Y116" s="87">
        <f t="shared" si="71"/>
        <v>232.2671013588141</v>
      </c>
      <c r="Z116" s="87">
        <f t="shared" si="72"/>
        <v>75.896847624577205</v>
      </c>
      <c r="AA116" s="67">
        <f t="shared" si="73"/>
        <v>5550.1191707666421</v>
      </c>
      <c r="AB116" s="66">
        <v>180</v>
      </c>
      <c r="AC116" s="30">
        <v>281.12700000000001</v>
      </c>
      <c r="AD116" s="87">
        <f t="shared" si="74"/>
        <v>246.82950600000001</v>
      </c>
      <c r="AE116" s="87">
        <f t="shared" si="75"/>
        <v>246.82961583913016</v>
      </c>
      <c r="AF116" s="87">
        <f t="shared" si="76"/>
        <v>80.655373201713601</v>
      </c>
      <c r="AG116" s="67">
        <f t="shared" si="77"/>
        <v>5898.0965223542444</v>
      </c>
      <c r="AH116" s="3">
        <v>240</v>
      </c>
      <c r="AI116" s="30">
        <v>307.11099999999999</v>
      </c>
      <c r="AJ116" s="87">
        <f t="shared" si="78"/>
        <v>269.64345800000001</v>
      </c>
      <c r="AK116" s="87">
        <f t="shared" si="79"/>
        <v>269.64357799133882</v>
      </c>
      <c r="AL116" s="87">
        <f t="shared" si="80"/>
        <v>88.110186212464342</v>
      </c>
      <c r="AM116" s="67">
        <f t="shared" si="81"/>
        <v>6443.2456543723429</v>
      </c>
      <c r="AN116" s="88">
        <f t="shared" si="82"/>
        <v>4906.3841485332914</v>
      </c>
      <c r="AO116" s="88">
        <f t="shared" si="83"/>
        <v>5550.1191707666421</v>
      </c>
      <c r="AP116" s="88">
        <f t="shared" si="84"/>
        <v>5898.0965223542444</v>
      </c>
      <c r="AQ116" s="88">
        <f t="shared" si="85"/>
        <v>6443.2456543723429</v>
      </c>
      <c r="AR116" s="71">
        <f t="shared" si="86"/>
        <v>0.98828022131599091</v>
      </c>
      <c r="AS116" s="72">
        <f t="shared" si="87"/>
        <v>8.2642697818412589</v>
      </c>
      <c r="AT116" s="89">
        <f t="shared" si="88"/>
        <v>0.4958561869104755</v>
      </c>
    </row>
    <row r="117" spans="1:46" ht="12.75">
      <c r="A117" s="3">
        <f>'Exptl Setup'!A224</f>
        <v>217</v>
      </c>
      <c r="B117" s="3" t="str">
        <f>'Exptl Setup'!C224</f>
        <v>a</v>
      </c>
      <c r="C117" s="3">
        <f>'Exptl Setup'!D224</f>
        <v>48</v>
      </c>
      <c r="D117" s="3" t="str">
        <f>'Exptl Setup'!E224</f>
        <v>-</v>
      </c>
      <c r="E117" s="75">
        <f>'Exptl Setup'!K224</f>
        <v>0</v>
      </c>
      <c r="F117" s="63">
        <f>'Exptl Setup'!F224</f>
        <v>32.009</v>
      </c>
      <c r="G117" s="64">
        <f>'Exptl Setup'!$C$5</f>
        <v>1.2793390913194711</v>
      </c>
      <c r="H117" s="7">
        <f t="shared" si="89"/>
        <v>25.019949923508474</v>
      </c>
      <c r="I117" s="8">
        <f t="shared" si="90"/>
        <v>9.44149053717301</v>
      </c>
      <c r="J117" s="8">
        <f t="shared" si="91"/>
        <v>6.9890500764915267</v>
      </c>
      <c r="K117" s="8">
        <f>'Exptl Setup'!H224+'Exptl Setup'!I224+'Exptl Setup'!J224+5</f>
        <v>23.003024686832859</v>
      </c>
      <c r="L117" s="8">
        <f t="shared" si="92"/>
        <v>29.992074763324386</v>
      </c>
      <c r="M117" s="44">
        <v>300</v>
      </c>
      <c r="N117" s="86">
        <f t="shared" si="93"/>
        <v>260.56643469950262</v>
      </c>
      <c r="O117" s="118">
        <v>1</v>
      </c>
      <c r="P117" s="66">
        <v>60</v>
      </c>
      <c r="Q117" s="30">
        <v>345.53399999999999</v>
      </c>
      <c r="R117" s="87">
        <f t="shared" si="66"/>
        <v>303.37885199999999</v>
      </c>
      <c r="S117" s="87">
        <f t="shared" si="67"/>
        <v>303.37898700358915</v>
      </c>
      <c r="T117" s="87">
        <f t="shared" si="68"/>
        <v>99.133527707291208</v>
      </c>
      <c r="U117" s="67">
        <f t="shared" si="69"/>
        <v>7248.8981005297246</v>
      </c>
      <c r="V117" s="66">
        <v>120</v>
      </c>
      <c r="W117" s="30">
        <v>398.05599999999998</v>
      </c>
      <c r="X117" s="87">
        <f t="shared" si="70"/>
        <v>349.49316799999997</v>
      </c>
      <c r="Y117" s="87">
        <f t="shared" si="71"/>
        <v>349.4933235244597</v>
      </c>
      <c r="Z117" s="87">
        <f t="shared" si="72"/>
        <v>114.20206261917353</v>
      </c>
      <c r="AA117" s="67">
        <f t="shared" si="73"/>
        <v>8350.7480661945301</v>
      </c>
      <c r="AB117" s="66">
        <v>180</v>
      </c>
      <c r="AC117" s="30">
        <v>517.19600000000003</v>
      </c>
      <c r="AD117" s="87">
        <f t="shared" si="74"/>
        <v>454.09808800000002</v>
      </c>
      <c r="AE117" s="87">
        <f t="shared" si="75"/>
        <v>454.09829007364914</v>
      </c>
      <c r="AF117" s="87">
        <f t="shared" si="76"/>
        <v>148.38326762663064</v>
      </c>
      <c r="AG117" s="67">
        <f t="shared" si="77"/>
        <v>10850.165546665661</v>
      </c>
      <c r="AH117" s="3">
        <v>240</v>
      </c>
      <c r="AI117" s="30">
        <v>625.279</v>
      </c>
      <c r="AJ117" s="87">
        <f t="shared" si="78"/>
        <v>548.99496199999999</v>
      </c>
      <c r="AK117" s="87">
        <f t="shared" si="79"/>
        <v>548.99520630275811</v>
      </c>
      <c r="AL117" s="87">
        <f t="shared" si="80"/>
        <v>179.39222499460931</v>
      </c>
      <c r="AM117" s="67">
        <f t="shared" si="81"/>
        <v>13117.620134056639</v>
      </c>
      <c r="AN117" s="88">
        <f t="shared" si="82"/>
        <v>7248.8981005297246</v>
      </c>
      <c r="AO117" s="88">
        <f t="shared" si="83"/>
        <v>8350.7480661945301</v>
      </c>
      <c r="AP117" s="88">
        <f t="shared" si="84"/>
        <v>10850.165546665661</v>
      </c>
      <c r="AQ117" s="88">
        <f t="shared" si="85"/>
        <v>13117.620134056639</v>
      </c>
      <c r="AR117" s="71">
        <f t="shared" si="86"/>
        <v>0.97715995264593192</v>
      </c>
      <c r="AS117" s="72">
        <f t="shared" si="87"/>
        <v>33.509305968419788</v>
      </c>
      <c r="AT117" s="89">
        <f t="shared" si="88"/>
        <v>2.0105583581051873</v>
      </c>
    </row>
    <row r="118" spans="1:46" ht="12.75">
      <c r="A118" s="3">
        <f>'Exptl Setup'!A225</f>
        <v>218</v>
      </c>
      <c r="B118" s="3" t="str">
        <f>'Exptl Setup'!C225</f>
        <v>b</v>
      </c>
      <c r="C118" s="3">
        <f>'Exptl Setup'!D225</f>
        <v>48</v>
      </c>
      <c r="D118" s="3" t="str">
        <f>'Exptl Setup'!E225</f>
        <v>-</v>
      </c>
      <c r="E118" s="75">
        <f>'Exptl Setup'!K225</f>
        <v>0</v>
      </c>
      <c r="F118" s="63">
        <f>'Exptl Setup'!F225</f>
        <v>32</v>
      </c>
      <c r="G118" s="64">
        <f>'Exptl Setup'!$C$5</f>
        <v>1.2793390913194711</v>
      </c>
      <c r="H118" s="7">
        <f t="shared" si="89"/>
        <v>25.01291504115315</v>
      </c>
      <c r="I118" s="8">
        <f t="shared" si="90"/>
        <v>9.4388358645860944</v>
      </c>
      <c r="J118" s="8">
        <f t="shared" si="91"/>
        <v>6.9870849588468502</v>
      </c>
      <c r="K118" s="8">
        <f>'Exptl Setup'!H225+'Exptl Setup'!I225+'Exptl Setup'!J225+5</f>
        <v>23.003024686832859</v>
      </c>
      <c r="L118" s="8">
        <f t="shared" si="92"/>
        <v>29.990109645679709</v>
      </c>
      <c r="M118" s="44">
        <v>300</v>
      </c>
      <c r="N118" s="86">
        <f t="shared" si="93"/>
        <v>260.57105448973419</v>
      </c>
      <c r="O118" s="118">
        <v>1</v>
      </c>
      <c r="P118" s="66">
        <v>60</v>
      </c>
      <c r="Q118" s="30">
        <v>347.74599999999998</v>
      </c>
      <c r="R118" s="87">
        <f t="shared" si="66"/>
        <v>305.320988</v>
      </c>
      <c r="S118" s="87">
        <f t="shared" si="67"/>
        <v>305.32112386783967</v>
      </c>
      <c r="T118" s="87">
        <f t="shared" si="68"/>
        <v>99.76915589652576</v>
      </c>
      <c r="U118" s="67">
        <f t="shared" si="69"/>
        <v>7297.4286906329471</v>
      </c>
      <c r="V118" s="66">
        <v>120</v>
      </c>
      <c r="W118" s="30">
        <v>407.178</v>
      </c>
      <c r="X118" s="87">
        <f t="shared" si="70"/>
        <v>357.50228399999997</v>
      </c>
      <c r="Y118" s="87">
        <f t="shared" si="71"/>
        <v>357.50244308851632</v>
      </c>
      <c r="Z118" s="87">
        <f t="shared" si="72"/>
        <v>116.82033829184397</v>
      </c>
      <c r="AA118" s="67">
        <f t="shared" si="73"/>
        <v>8544.6056011989858</v>
      </c>
      <c r="AB118" s="66">
        <v>180</v>
      </c>
      <c r="AC118" s="30">
        <v>497.017</v>
      </c>
      <c r="AD118" s="87">
        <f t="shared" si="74"/>
        <v>436.38092599999999</v>
      </c>
      <c r="AE118" s="87">
        <f t="shared" si="75"/>
        <v>436.38112018951205</v>
      </c>
      <c r="AF118" s="87">
        <f t="shared" si="76"/>
        <v>142.59536143111222</v>
      </c>
      <c r="AG118" s="67">
        <f t="shared" si="77"/>
        <v>10429.871560082118</v>
      </c>
      <c r="AH118" s="3">
        <v>240</v>
      </c>
      <c r="AI118" s="30">
        <v>571.37599999999998</v>
      </c>
      <c r="AJ118" s="87">
        <f t="shared" si="78"/>
        <v>501.66812799999997</v>
      </c>
      <c r="AK118" s="87">
        <f t="shared" si="79"/>
        <v>501.66835124231693</v>
      </c>
      <c r="AL118" s="87">
        <f t="shared" si="80"/>
        <v>163.92913568965079</v>
      </c>
      <c r="AM118" s="67">
        <f t="shared" si="81"/>
        <v>11990.290659099144</v>
      </c>
      <c r="AN118" s="88">
        <f t="shared" si="82"/>
        <v>7297.4286906329471</v>
      </c>
      <c r="AO118" s="88">
        <f t="shared" si="83"/>
        <v>8544.6056011989858</v>
      </c>
      <c r="AP118" s="88">
        <f t="shared" si="84"/>
        <v>10429.871560082118</v>
      </c>
      <c r="AQ118" s="88">
        <f t="shared" si="85"/>
        <v>11990.290659099144</v>
      </c>
      <c r="AR118" s="71">
        <f t="shared" si="86"/>
        <v>0.99446719915986548</v>
      </c>
      <c r="AS118" s="72">
        <f t="shared" si="87"/>
        <v>26.606419773802873</v>
      </c>
      <c r="AT118" s="89">
        <f t="shared" si="88"/>
        <v>1.5963851864281724</v>
      </c>
    </row>
    <row r="119" spans="1:46" ht="12.75">
      <c r="A119" s="3">
        <f>'Exptl Setup'!A226</f>
        <v>219</v>
      </c>
      <c r="B119" s="3" t="str">
        <f>'Exptl Setup'!C226</f>
        <v>c</v>
      </c>
      <c r="C119" s="3">
        <f>'Exptl Setup'!D226</f>
        <v>48</v>
      </c>
      <c r="D119" s="3" t="str">
        <f>'Exptl Setup'!E226</f>
        <v>-</v>
      </c>
      <c r="E119" s="75">
        <f>'Exptl Setup'!K226</f>
        <v>0</v>
      </c>
      <c r="F119" s="63">
        <f>'Exptl Setup'!F226</f>
        <v>32.008000000000003</v>
      </c>
      <c r="G119" s="64">
        <f>'Exptl Setup'!$C$5</f>
        <v>1.2793390913194711</v>
      </c>
      <c r="H119" s="7">
        <f t="shared" si="89"/>
        <v>25.01916826991344</v>
      </c>
      <c r="I119" s="8">
        <f t="shared" si="90"/>
        <v>9.4411955735522408</v>
      </c>
      <c r="J119" s="8">
        <f t="shared" si="91"/>
        <v>6.988831730086563</v>
      </c>
      <c r="K119" s="8">
        <f>'Exptl Setup'!H226+'Exptl Setup'!I226+'Exptl Setup'!J226+5</f>
        <v>23.003024686832859</v>
      </c>
      <c r="L119" s="8">
        <f t="shared" si="92"/>
        <v>29.991856416919422</v>
      </c>
      <c r="M119" s="44">
        <v>300</v>
      </c>
      <c r="N119" s="86">
        <f t="shared" si="93"/>
        <v>260.56694800952835</v>
      </c>
      <c r="O119" s="118">
        <v>1</v>
      </c>
      <c r="P119" s="66">
        <v>60</v>
      </c>
      <c r="Q119" s="30">
        <v>346.36399999999998</v>
      </c>
      <c r="R119" s="87">
        <f t="shared" si="66"/>
        <v>304.10759199999995</v>
      </c>
      <c r="S119" s="87">
        <f t="shared" si="67"/>
        <v>304.10772732787837</v>
      </c>
      <c r="T119" s="87">
        <f t="shared" si="68"/>
        <v>99.371765673665692</v>
      </c>
      <c r="U119" s="67">
        <f t="shared" si="69"/>
        <v>7266.5456880818629</v>
      </c>
      <c r="V119" s="66">
        <v>120</v>
      </c>
      <c r="W119" s="30">
        <v>406.625</v>
      </c>
      <c r="X119" s="87">
        <f t="shared" si="70"/>
        <v>357.01675</v>
      </c>
      <c r="Y119" s="87">
        <f t="shared" si="71"/>
        <v>357.01690887245371</v>
      </c>
      <c r="Z119" s="87">
        <f t="shared" si="72"/>
        <v>116.6606351036895</v>
      </c>
      <c r="AA119" s="67">
        <f t="shared" si="73"/>
        <v>8530.7917116567733</v>
      </c>
      <c r="AB119" s="66">
        <v>180</v>
      </c>
      <c r="AC119" s="30">
        <v>491.488</v>
      </c>
      <c r="AD119" s="87">
        <f t="shared" si="74"/>
        <v>431.52646399999998</v>
      </c>
      <c r="AE119" s="87">
        <f t="shared" si="75"/>
        <v>431.52665602927647</v>
      </c>
      <c r="AF119" s="87">
        <f t="shared" si="76"/>
        <v>141.00781365101051</v>
      </c>
      <c r="AG119" s="67">
        <f t="shared" si="77"/>
        <v>10311.175546950544</v>
      </c>
      <c r="AH119" s="3">
        <v>240</v>
      </c>
      <c r="AI119" s="30">
        <v>585.47400000000005</v>
      </c>
      <c r="AJ119" s="87">
        <f t="shared" si="78"/>
        <v>514.04617200000007</v>
      </c>
      <c r="AK119" s="87">
        <f t="shared" si="79"/>
        <v>514.04640075054658</v>
      </c>
      <c r="AL119" s="87">
        <f t="shared" si="80"/>
        <v>167.97237916187524</v>
      </c>
      <c r="AM119" s="67">
        <f t="shared" si="81"/>
        <v>12282.955417376059</v>
      </c>
      <c r="AN119" s="88">
        <f t="shared" si="82"/>
        <v>7266.5456880818629</v>
      </c>
      <c r="AO119" s="88">
        <f t="shared" si="83"/>
        <v>8530.7917116567733</v>
      </c>
      <c r="AP119" s="88">
        <f t="shared" si="84"/>
        <v>10311.175546950544</v>
      </c>
      <c r="AQ119" s="88">
        <f t="shared" si="85"/>
        <v>12282.955417376059</v>
      </c>
      <c r="AR119" s="71">
        <f t="shared" si="86"/>
        <v>0.99087448143975099</v>
      </c>
      <c r="AS119" s="72">
        <f t="shared" si="87"/>
        <v>28.049355038627265</v>
      </c>
      <c r="AT119" s="89">
        <f t="shared" si="88"/>
        <v>1.682961302317636</v>
      </c>
    </row>
    <row r="120" spans="1:46" ht="12.75">
      <c r="A120" s="3">
        <f>'Exptl Setup'!A230</f>
        <v>223</v>
      </c>
      <c r="B120" s="3" t="str">
        <f>'Exptl Setup'!C230</f>
        <v>a</v>
      </c>
      <c r="C120" s="3">
        <f>'Exptl Setup'!D230</f>
        <v>48</v>
      </c>
      <c r="D120" s="3" t="str">
        <f>'Exptl Setup'!E230</f>
        <v>-</v>
      </c>
      <c r="E120" s="75">
        <f>'Exptl Setup'!K230</f>
        <v>5.9999953707848501</v>
      </c>
      <c r="F120" s="63">
        <f>'Exptl Setup'!F230</f>
        <v>31.997</v>
      </c>
      <c r="G120" s="64">
        <f>'Exptl Setup'!$C$5</f>
        <v>1.2793390913194711</v>
      </c>
      <c r="H120" s="7">
        <f t="shared" si="89"/>
        <v>25.010570080368041</v>
      </c>
      <c r="I120" s="8">
        <f t="shared" si="90"/>
        <v>9.4379509737237886</v>
      </c>
      <c r="J120" s="8">
        <f t="shared" si="91"/>
        <v>6.9864299196319593</v>
      </c>
      <c r="K120" s="8">
        <f>'Exptl Setup'!H230+'Exptl Setup'!I230+'Exptl Setup'!J230+5</f>
        <v>23.003024686832859</v>
      </c>
      <c r="L120" s="8">
        <f t="shared" si="92"/>
        <v>29.989454606464818</v>
      </c>
      <c r="M120" s="44">
        <v>300</v>
      </c>
      <c r="N120" s="86">
        <f t="shared" si="93"/>
        <v>260.57259441981137</v>
      </c>
      <c r="O120" s="118">
        <v>1</v>
      </c>
      <c r="P120" s="66">
        <v>60</v>
      </c>
      <c r="Q120" s="30">
        <v>1760.0139999999999</v>
      </c>
      <c r="R120" s="87">
        <f t="shared" si="66"/>
        <v>1545.2922919999999</v>
      </c>
      <c r="S120" s="87">
        <f t="shared" si="67"/>
        <v>1545.2929796550698</v>
      </c>
      <c r="T120" s="87">
        <f t="shared" si="68"/>
        <v>504.95390786224436</v>
      </c>
      <c r="U120" s="67">
        <f t="shared" si="69"/>
        <v>36937.373981585624</v>
      </c>
      <c r="V120" s="66">
        <v>120</v>
      </c>
      <c r="W120" s="30">
        <v>1961.2529999999999</v>
      </c>
      <c r="X120" s="87">
        <f t="shared" si="70"/>
        <v>1721.9801339999999</v>
      </c>
      <c r="Y120" s="87">
        <f t="shared" si="71"/>
        <v>1721.9809002811594</v>
      </c>
      <c r="Z120" s="87">
        <f t="shared" si="72"/>
        <v>562.69005056581955</v>
      </c>
      <c r="AA120" s="67">
        <f t="shared" si="73"/>
        <v>41160.772319712647</v>
      </c>
      <c r="AB120" s="66">
        <v>180</v>
      </c>
      <c r="AC120" s="30">
        <v>2148.1179999999999</v>
      </c>
      <c r="AD120" s="87">
        <f t="shared" si="74"/>
        <v>1886.0476039999999</v>
      </c>
      <c r="AE120" s="87">
        <f t="shared" si="75"/>
        <v>1886.0484432911835</v>
      </c>
      <c r="AF120" s="87">
        <f t="shared" si="76"/>
        <v>616.30224455557084</v>
      </c>
      <c r="AG120" s="67">
        <f t="shared" si="77"/>
        <v>45082.503845182902</v>
      </c>
      <c r="AH120" s="3">
        <v>240</v>
      </c>
      <c r="AI120" s="30">
        <v>2353.5039999999999</v>
      </c>
      <c r="AJ120" s="87">
        <f t="shared" si="78"/>
        <v>2066.3765119999998</v>
      </c>
      <c r="AK120" s="87">
        <f t="shared" si="79"/>
        <v>2066.3774315375476</v>
      </c>
      <c r="AL120" s="87">
        <f t="shared" si="80"/>
        <v>675.22817544032239</v>
      </c>
      <c r="AM120" s="67">
        <f t="shared" si="81"/>
        <v>49392.93517844614</v>
      </c>
      <c r="AN120" s="88">
        <f t="shared" si="82"/>
        <v>36937.373981585624</v>
      </c>
      <c r="AO120" s="88">
        <f t="shared" si="83"/>
        <v>41160.772319712647</v>
      </c>
      <c r="AP120" s="88">
        <f t="shared" si="84"/>
        <v>45082.503845182902</v>
      </c>
      <c r="AQ120" s="88">
        <f t="shared" si="85"/>
        <v>49392.93517844614</v>
      </c>
      <c r="AR120" s="71">
        <f t="shared" si="86"/>
        <v>0.99969829615893024</v>
      </c>
      <c r="AS120" s="72">
        <f t="shared" si="87"/>
        <v>68.814025193419667</v>
      </c>
      <c r="AT120" s="89">
        <f t="shared" si="88"/>
        <v>4.12884151160518</v>
      </c>
    </row>
    <row r="121" spans="1:46" ht="12.75">
      <c r="A121" s="3">
        <f>'Exptl Setup'!A231</f>
        <v>224</v>
      </c>
      <c r="B121" s="3" t="str">
        <f>'Exptl Setup'!C231</f>
        <v>b</v>
      </c>
      <c r="C121" s="3">
        <f>'Exptl Setup'!D231</f>
        <v>48</v>
      </c>
      <c r="D121" s="3" t="str">
        <f>'Exptl Setup'!E231</f>
        <v>-</v>
      </c>
      <c r="E121" s="75">
        <f>'Exptl Setup'!K231</f>
        <v>5.9996203593550685</v>
      </c>
      <c r="F121" s="63">
        <f>'Exptl Setup'!F231</f>
        <v>31.998999999999999</v>
      </c>
      <c r="G121" s="64">
        <f>'Exptl Setup'!$C$5</f>
        <v>1.2793390913194711</v>
      </c>
      <c r="H121" s="7">
        <f t="shared" si="89"/>
        <v>25.012133387558112</v>
      </c>
      <c r="I121" s="8">
        <f t="shared" si="90"/>
        <v>9.4385409009653252</v>
      </c>
      <c r="J121" s="8">
        <f t="shared" si="91"/>
        <v>6.9868666124418866</v>
      </c>
      <c r="K121" s="8">
        <f>'Exptl Setup'!H231+'Exptl Setup'!I231+'Exptl Setup'!J231+5</f>
        <v>23.003024686832859</v>
      </c>
      <c r="L121" s="8">
        <f t="shared" si="92"/>
        <v>29.989891299274746</v>
      </c>
      <c r="M121" s="44">
        <v>300</v>
      </c>
      <c r="N121" s="86">
        <f t="shared" si="93"/>
        <v>260.57156779975992</v>
      </c>
      <c r="O121" s="118">
        <v>1</v>
      </c>
      <c r="P121" s="66">
        <v>60</v>
      </c>
      <c r="Q121" s="3">
        <v>1267.6969999999999</v>
      </c>
      <c r="R121" s="87">
        <f t="shared" si="66"/>
        <v>1113.0379659999999</v>
      </c>
      <c r="S121" s="87">
        <f t="shared" si="67"/>
        <v>1113.0384613018946</v>
      </c>
      <c r="T121" s="87">
        <f t="shared" si="68"/>
        <v>363.70569725140808</v>
      </c>
      <c r="U121" s="67">
        <f t="shared" si="69"/>
        <v>26603.405731437022</v>
      </c>
      <c r="V121" s="66">
        <v>120</v>
      </c>
      <c r="W121" s="3">
        <v>1427.472</v>
      </c>
      <c r="X121" s="87">
        <f t="shared" si="70"/>
        <v>1253.320416</v>
      </c>
      <c r="Y121" s="87">
        <f t="shared" si="71"/>
        <v>1253.3209737275852</v>
      </c>
      <c r="Z121" s="87">
        <f t="shared" si="72"/>
        <v>409.54557679545036</v>
      </c>
      <c r="AA121" s="67">
        <f t="shared" si="73"/>
        <v>29956.382941874806</v>
      </c>
      <c r="AB121" s="66">
        <v>180</v>
      </c>
      <c r="AC121" s="3">
        <v>1613.508</v>
      </c>
      <c r="AD121" s="87">
        <f t="shared" si="74"/>
        <v>1416.660024</v>
      </c>
      <c r="AE121" s="87">
        <f t="shared" si="75"/>
        <v>1416.6606544137107</v>
      </c>
      <c r="AF121" s="87">
        <f t="shared" si="76"/>
        <v>462.91980825128167</v>
      </c>
      <c r="AG121" s="67">
        <f t="shared" si="77"/>
        <v>33860.46348214084</v>
      </c>
      <c r="AH121" s="3">
        <v>240</v>
      </c>
      <c r="AI121" s="3">
        <v>1794.0150000000001</v>
      </c>
      <c r="AJ121" s="87">
        <f t="shared" si="78"/>
        <v>1575.14517</v>
      </c>
      <c r="AK121" s="87">
        <f t="shared" si="79"/>
        <v>1575.1458709396006</v>
      </c>
      <c r="AL121" s="87">
        <f t="shared" si="80"/>
        <v>514.70775465626639</v>
      </c>
      <c r="AM121" s="67">
        <f t="shared" si="81"/>
        <v>37648.514537215116</v>
      </c>
      <c r="AN121" s="88">
        <f t="shared" si="82"/>
        <v>26603.405731437022</v>
      </c>
      <c r="AO121" s="88">
        <f t="shared" si="83"/>
        <v>29956.382941874806</v>
      </c>
      <c r="AP121" s="88">
        <f t="shared" si="84"/>
        <v>33860.46348214084</v>
      </c>
      <c r="AQ121" s="88">
        <f t="shared" si="85"/>
        <v>37648.514537215116</v>
      </c>
      <c r="AR121" s="71">
        <f t="shared" si="86"/>
        <v>0.99898674496292794</v>
      </c>
      <c r="AS121" s="72">
        <f t="shared" si="87"/>
        <v>61.732344929333856</v>
      </c>
      <c r="AT121" s="89">
        <f t="shared" si="88"/>
        <v>3.7039406957600312</v>
      </c>
    </row>
    <row r="122" spans="1:46" ht="12.75">
      <c r="A122" s="3">
        <f>'Exptl Setup'!A232</f>
        <v>225</v>
      </c>
      <c r="B122" s="3" t="str">
        <f>'Exptl Setup'!C232</f>
        <v>c</v>
      </c>
      <c r="C122" s="3">
        <f>'Exptl Setup'!D232</f>
        <v>48</v>
      </c>
      <c r="D122" s="3" t="str">
        <f>'Exptl Setup'!E232</f>
        <v>-</v>
      </c>
      <c r="E122" s="75">
        <f>'Exptl Setup'!K232</f>
        <v>5.997558634145669</v>
      </c>
      <c r="F122" s="63">
        <f>'Exptl Setup'!F232</f>
        <v>32.01</v>
      </c>
      <c r="G122" s="64">
        <f>'Exptl Setup'!$C$5</f>
        <v>1.2793390913194711</v>
      </c>
      <c r="H122" s="7">
        <f t="shared" si="89"/>
        <v>25.020731577103508</v>
      </c>
      <c r="I122" s="8">
        <f t="shared" si="90"/>
        <v>9.4417855007937774</v>
      </c>
      <c r="J122" s="8">
        <f t="shared" si="91"/>
        <v>6.9892684228964903</v>
      </c>
      <c r="K122" s="8">
        <f>'Exptl Setup'!H232+'Exptl Setup'!I232+'Exptl Setup'!J232+5</f>
        <v>23.003024686832859</v>
      </c>
      <c r="L122" s="8">
        <f t="shared" si="92"/>
        <v>29.992293109729349</v>
      </c>
      <c r="M122" s="44">
        <v>300</v>
      </c>
      <c r="N122" s="86">
        <f t="shared" si="93"/>
        <v>260.5659213894769</v>
      </c>
      <c r="O122" s="118">
        <v>1</v>
      </c>
      <c r="P122" s="66">
        <v>60</v>
      </c>
      <c r="Q122" s="3">
        <v>1753.1030000000001</v>
      </c>
      <c r="R122" s="87">
        <f t="shared" si="66"/>
        <v>1539.224434</v>
      </c>
      <c r="S122" s="87">
        <f t="shared" si="67"/>
        <v>1539.2251189548731</v>
      </c>
      <c r="T122" s="87">
        <f t="shared" si="68"/>
        <v>502.96378941520874</v>
      </c>
      <c r="U122" s="67">
        <f t="shared" si="69"/>
        <v>36776.854836352024</v>
      </c>
      <c r="V122" s="66">
        <v>120</v>
      </c>
      <c r="W122" s="3">
        <v>1916.472</v>
      </c>
      <c r="X122" s="87">
        <f t="shared" si="70"/>
        <v>1682.6624159999999</v>
      </c>
      <c r="Y122" s="87">
        <f t="shared" si="71"/>
        <v>1682.6631647847748</v>
      </c>
      <c r="Z122" s="87">
        <f t="shared" si="72"/>
        <v>549.83421934030332</v>
      </c>
      <c r="AA122" s="67">
        <f t="shared" si="73"/>
        <v>40204.033956894273</v>
      </c>
      <c r="AB122" s="66">
        <v>180</v>
      </c>
      <c r="AC122" s="3">
        <v>2132.6379999999999</v>
      </c>
      <c r="AD122" s="87">
        <f t="shared" si="74"/>
        <v>1872.4561639999999</v>
      </c>
      <c r="AE122" s="87">
        <f t="shared" si="75"/>
        <v>1872.4569972429929</v>
      </c>
      <c r="AF122" s="87">
        <f t="shared" si="76"/>
        <v>611.85206455688672</v>
      </c>
      <c r="AG122" s="67">
        <f t="shared" si="77"/>
        <v>44738.796376760576</v>
      </c>
      <c r="AH122" s="3">
        <v>240</v>
      </c>
      <c r="AI122" s="3">
        <v>2291.308</v>
      </c>
      <c r="AJ122" s="87">
        <f t="shared" si="78"/>
        <v>2011.7684240000001</v>
      </c>
      <c r="AK122" s="87">
        <f t="shared" si="79"/>
        <v>2011.7693192369486</v>
      </c>
      <c r="AL122" s="87">
        <f t="shared" si="80"/>
        <v>657.37435529879474</v>
      </c>
      <c r="AM122" s="67">
        <f t="shared" si="81"/>
        <v>48067.399178127052</v>
      </c>
      <c r="AN122" s="88">
        <f t="shared" si="82"/>
        <v>36776.854836352024</v>
      </c>
      <c r="AO122" s="88">
        <f t="shared" si="83"/>
        <v>40204.033956894273</v>
      </c>
      <c r="AP122" s="88">
        <f t="shared" si="84"/>
        <v>44738.796376760576</v>
      </c>
      <c r="AQ122" s="88">
        <f t="shared" si="85"/>
        <v>48067.399178127052</v>
      </c>
      <c r="AR122" s="71">
        <f t="shared" si="86"/>
        <v>0.9963511222581739</v>
      </c>
      <c r="AS122" s="72">
        <f t="shared" si="87"/>
        <v>64.010659075318983</v>
      </c>
      <c r="AT122" s="89">
        <f t="shared" si="88"/>
        <v>3.840639544519139</v>
      </c>
    </row>
    <row r="123" spans="1:46" ht="12.75">
      <c r="A123" s="3">
        <f>'Exptl Setup'!A236</f>
        <v>229</v>
      </c>
      <c r="B123" s="3" t="str">
        <f>'Exptl Setup'!C236</f>
        <v>a</v>
      </c>
      <c r="C123" s="3">
        <f>'Exptl Setup'!D236</f>
        <v>48</v>
      </c>
      <c r="D123" s="3" t="str">
        <f>'Exptl Setup'!E236</f>
        <v>-</v>
      </c>
      <c r="E123" s="75">
        <f>'Exptl Setup'!K236</f>
        <v>16.001487935571493</v>
      </c>
      <c r="F123" s="63">
        <f>'Exptl Setup'!F236</f>
        <v>31.994</v>
      </c>
      <c r="G123" s="64">
        <f>'Exptl Setup'!$C$5</f>
        <v>1.2793390913194711</v>
      </c>
      <c r="H123" s="7">
        <f t="shared" si="89"/>
        <v>25.008225119582931</v>
      </c>
      <c r="I123" s="8">
        <f t="shared" si="90"/>
        <v>9.4370660828614845</v>
      </c>
      <c r="J123" s="8">
        <f t="shared" si="91"/>
        <v>6.9857748804170683</v>
      </c>
      <c r="K123" s="8">
        <f>'Exptl Setup'!H236+'Exptl Setup'!I236+'Exptl Setup'!J236+5</f>
        <v>23.003024686832862</v>
      </c>
      <c r="L123" s="8">
        <f t="shared" si="92"/>
        <v>29.988799567249931</v>
      </c>
      <c r="M123" s="44">
        <v>300</v>
      </c>
      <c r="N123" s="86">
        <f t="shared" si="93"/>
        <v>260.5741343498886</v>
      </c>
      <c r="O123" s="118">
        <v>1</v>
      </c>
      <c r="P123" s="66">
        <v>60</v>
      </c>
      <c r="Q123" s="3">
        <v>2208.9319999999998</v>
      </c>
      <c r="R123" s="87">
        <f t="shared" si="66"/>
        <v>1939.4422959999997</v>
      </c>
      <c r="S123" s="87">
        <f t="shared" si="67"/>
        <v>1939.4431590518213</v>
      </c>
      <c r="T123" s="87">
        <f t="shared" si="68"/>
        <v>633.7521159066473</v>
      </c>
      <c r="U123" s="67">
        <f t="shared" si="69"/>
        <v>46363.308750927099</v>
      </c>
      <c r="V123" s="66">
        <v>120</v>
      </c>
      <c r="W123" s="3">
        <v>2370.9189999999999</v>
      </c>
      <c r="X123" s="87">
        <f t="shared" si="70"/>
        <v>2081.666882</v>
      </c>
      <c r="Y123" s="87">
        <f t="shared" si="71"/>
        <v>2081.6678083417623</v>
      </c>
      <c r="Z123" s="87">
        <f t="shared" si="72"/>
        <v>680.22688470866115</v>
      </c>
      <c r="AA123" s="67">
        <f t="shared" si="73"/>
        <v>49763.256460787066</v>
      </c>
      <c r="AB123" s="66">
        <v>180</v>
      </c>
      <c r="AC123" s="3">
        <v>2497.5230000000001</v>
      </c>
      <c r="AD123" s="87">
        <f t="shared" si="74"/>
        <v>2192.825194</v>
      </c>
      <c r="AE123" s="87">
        <f t="shared" si="75"/>
        <v>2192.826169807211</v>
      </c>
      <c r="AF123" s="87">
        <f t="shared" si="76"/>
        <v>716.55011823610573</v>
      </c>
      <c r="AG123" s="67">
        <f t="shared" si="77"/>
        <v>52420.549822964989</v>
      </c>
      <c r="AH123" s="3">
        <v>240</v>
      </c>
      <c r="AI123" s="3">
        <v>2587.6379999999999</v>
      </c>
      <c r="AJ123" s="87">
        <f t="shared" si="78"/>
        <v>2271.946164</v>
      </c>
      <c r="AK123" s="87">
        <f t="shared" si="79"/>
        <v>2271.9471750160428</v>
      </c>
      <c r="AL123" s="87">
        <f t="shared" si="80"/>
        <v>742.40450031981288</v>
      </c>
      <c r="AM123" s="67">
        <f t="shared" si="81"/>
        <v>54311.974985935041</v>
      </c>
      <c r="AN123" s="88">
        <f t="shared" si="82"/>
        <v>46363.308750927099</v>
      </c>
      <c r="AO123" s="88">
        <f t="shared" si="83"/>
        <v>49763.256460787066</v>
      </c>
      <c r="AP123" s="88">
        <f t="shared" si="84"/>
        <v>52420.549822964989</v>
      </c>
      <c r="AQ123" s="88">
        <f t="shared" si="85"/>
        <v>54311.974985935041</v>
      </c>
      <c r="AR123" s="71">
        <f t="shared" si="86"/>
        <v>0.98405899585962564</v>
      </c>
      <c r="AS123" s="72">
        <f t="shared" si="87"/>
        <v>44.172153445336242</v>
      </c>
      <c r="AT123" s="89">
        <f t="shared" si="88"/>
        <v>2.6503292067201745</v>
      </c>
    </row>
    <row r="124" spans="1:46" ht="12.75">
      <c r="A124" s="3">
        <f>'Exptl Setup'!A237</f>
        <v>230</v>
      </c>
      <c r="B124" s="3" t="str">
        <f>'Exptl Setup'!C237</f>
        <v>b</v>
      </c>
      <c r="C124" s="3">
        <f>'Exptl Setup'!D237</f>
        <v>48</v>
      </c>
      <c r="D124" s="3" t="str">
        <f>'Exptl Setup'!E237</f>
        <v>-</v>
      </c>
      <c r="E124" s="75">
        <f>'Exptl Setup'!K237</f>
        <v>16.000487717548268</v>
      </c>
      <c r="F124" s="63">
        <f>'Exptl Setup'!F237</f>
        <v>31.995999999999999</v>
      </c>
      <c r="G124" s="64">
        <f>'Exptl Setup'!$C$5</f>
        <v>1.2793390913194711</v>
      </c>
      <c r="H124" s="7">
        <f t="shared" si="89"/>
        <v>25.009788426773003</v>
      </c>
      <c r="I124" s="8">
        <f t="shared" si="90"/>
        <v>9.4376560101030211</v>
      </c>
      <c r="J124" s="8">
        <f t="shared" si="91"/>
        <v>6.9862115732269956</v>
      </c>
      <c r="K124" s="8">
        <f>'Exptl Setup'!H237+'Exptl Setup'!I237+'Exptl Setup'!J237+5</f>
        <v>23.003024686832862</v>
      </c>
      <c r="L124" s="8">
        <f t="shared" si="92"/>
        <v>29.989236260059858</v>
      </c>
      <c r="M124" s="44">
        <v>300</v>
      </c>
      <c r="N124" s="86">
        <f t="shared" si="93"/>
        <v>260.57310772983715</v>
      </c>
      <c r="O124" s="118">
        <v>1</v>
      </c>
      <c r="P124" s="66">
        <v>60</v>
      </c>
      <c r="Q124" s="3">
        <v>1570.385</v>
      </c>
      <c r="R124" s="87">
        <f t="shared" si="66"/>
        <v>1378.7980299999999</v>
      </c>
      <c r="S124" s="87">
        <f t="shared" si="67"/>
        <v>1378.7986435651233</v>
      </c>
      <c r="T124" s="87">
        <f t="shared" si="68"/>
        <v>450.54921805924482</v>
      </c>
      <c r="U124" s="67">
        <f t="shared" si="69"/>
        <v>32958.7014502362</v>
      </c>
      <c r="V124" s="66">
        <v>120</v>
      </c>
      <c r="W124" s="3">
        <v>1728.501</v>
      </c>
      <c r="X124" s="87">
        <f t="shared" si="70"/>
        <v>1517.6238779999999</v>
      </c>
      <c r="Y124" s="87">
        <f t="shared" si="71"/>
        <v>1517.6245533426256</v>
      </c>
      <c r="Z124" s="87">
        <f t="shared" si="72"/>
        <v>495.91327856839104</v>
      </c>
      <c r="AA124" s="67">
        <f t="shared" si="73"/>
        <v>36277.185795479912</v>
      </c>
      <c r="AB124" s="66">
        <v>180</v>
      </c>
      <c r="AC124" s="3">
        <v>1733.7539999999999</v>
      </c>
      <c r="AD124" s="87">
        <f t="shared" si="74"/>
        <v>1522.2360119999998</v>
      </c>
      <c r="AE124" s="87">
        <f t="shared" si="75"/>
        <v>1522.2366893950252</v>
      </c>
      <c r="AF124" s="87">
        <f t="shared" si="76"/>
        <v>497.42038354103482</v>
      </c>
      <c r="AG124" s="67">
        <f t="shared" si="77"/>
        <v>36387.433956738518</v>
      </c>
      <c r="AH124" s="3">
        <v>240</v>
      </c>
      <c r="AI124" s="3">
        <v>1925.0409999999999</v>
      </c>
      <c r="AJ124" s="87">
        <f t="shared" si="78"/>
        <v>1690.1859979999999</v>
      </c>
      <c r="AK124" s="87">
        <f t="shared" si="79"/>
        <v>1690.186750132769</v>
      </c>
      <c r="AL124" s="87">
        <f t="shared" si="80"/>
        <v>552.30132565070778</v>
      </c>
      <c r="AM124" s="67">
        <f t="shared" si="81"/>
        <v>40402.099866252007</v>
      </c>
      <c r="AN124" s="88">
        <f t="shared" si="82"/>
        <v>32958.7014502362</v>
      </c>
      <c r="AO124" s="88">
        <f t="shared" si="83"/>
        <v>36277.185795479912</v>
      </c>
      <c r="AP124" s="88">
        <f t="shared" si="84"/>
        <v>36387.433956738518</v>
      </c>
      <c r="AQ124" s="88">
        <f t="shared" si="85"/>
        <v>40402.099866252007</v>
      </c>
      <c r="AR124" s="71">
        <f t="shared" si="86"/>
        <v>0.90475304073266716</v>
      </c>
      <c r="AS124" s="72">
        <f t="shared" si="87"/>
        <v>37.400739015510048</v>
      </c>
      <c r="AT124" s="89">
        <f t="shared" si="88"/>
        <v>2.244044340930603</v>
      </c>
    </row>
    <row r="125" spans="1:46" ht="12.75">
      <c r="A125" s="3">
        <f>'Exptl Setup'!A238</f>
        <v>231</v>
      </c>
      <c r="B125" s="3" t="str">
        <f>'Exptl Setup'!C238</f>
        <v>c</v>
      </c>
      <c r="C125" s="3">
        <f>'Exptl Setup'!D238</f>
        <v>48</v>
      </c>
      <c r="D125" s="3" t="str">
        <f>'Exptl Setup'!E238</f>
        <v>-</v>
      </c>
      <c r="E125" s="75">
        <f>'Exptl Setup'!K238</f>
        <v>15.999987655426267</v>
      </c>
      <c r="F125" s="63">
        <f>'Exptl Setup'!F238</f>
        <v>31.997</v>
      </c>
      <c r="G125" s="64">
        <f>'Exptl Setup'!$C$5</f>
        <v>1.2793390913194711</v>
      </c>
      <c r="H125" s="7">
        <f t="shared" si="89"/>
        <v>25.010570080368041</v>
      </c>
      <c r="I125" s="8">
        <f t="shared" si="90"/>
        <v>9.4379509737237886</v>
      </c>
      <c r="J125" s="8">
        <f t="shared" si="91"/>
        <v>6.9864299196319593</v>
      </c>
      <c r="K125" s="8">
        <f>'Exptl Setup'!H238+'Exptl Setup'!I238+'Exptl Setup'!J238+5</f>
        <v>23.003024686832862</v>
      </c>
      <c r="L125" s="8">
        <f t="shared" si="92"/>
        <v>29.989454606464822</v>
      </c>
      <c r="M125" s="44">
        <v>300</v>
      </c>
      <c r="N125" s="86">
        <f t="shared" si="93"/>
        <v>260.57259441981137</v>
      </c>
      <c r="O125" s="118">
        <v>1</v>
      </c>
      <c r="P125" s="66">
        <v>60</v>
      </c>
      <c r="Q125" s="3">
        <v>2181.29</v>
      </c>
      <c r="R125" s="87">
        <f t="shared" si="66"/>
        <v>1915.1726200000001</v>
      </c>
      <c r="S125" s="87">
        <f t="shared" si="67"/>
        <v>1915.1734722518158</v>
      </c>
      <c r="T125" s="87">
        <f t="shared" si="68"/>
        <v>625.81940239159189</v>
      </c>
      <c r="U125" s="67">
        <f t="shared" si="69"/>
        <v>45778.683858363009</v>
      </c>
      <c r="V125" s="66">
        <v>120</v>
      </c>
      <c r="W125" s="3">
        <v>2334.7069999999999</v>
      </c>
      <c r="X125" s="87">
        <f t="shared" si="70"/>
        <v>2049.872746</v>
      </c>
      <c r="Y125" s="87">
        <f t="shared" si="71"/>
        <v>2049.8736581933717</v>
      </c>
      <c r="Z125" s="87">
        <f t="shared" si="72"/>
        <v>669.83525322147261</v>
      </c>
      <c r="AA125" s="67">
        <f t="shared" si="73"/>
        <v>48998.442964900176</v>
      </c>
      <c r="AB125" s="66">
        <v>180</v>
      </c>
      <c r="AC125" s="3">
        <v>2455.7820000000002</v>
      </c>
      <c r="AD125" s="87">
        <f t="shared" si="74"/>
        <v>2156.1765960000002</v>
      </c>
      <c r="AE125" s="87">
        <f t="shared" si="75"/>
        <v>2156.1775554985852</v>
      </c>
      <c r="AF125" s="87">
        <f t="shared" si="76"/>
        <v>704.57207599357639</v>
      </c>
      <c r="AG125" s="67">
        <f t="shared" si="77"/>
        <v>51539.441249470925</v>
      </c>
      <c r="AH125" s="3">
        <v>240</v>
      </c>
      <c r="AI125" s="3">
        <v>2569.1170000000002</v>
      </c>
      <c r="AJ125" s="87">
        <f t="shared" si="78"/>
        <v>2255.684726</v>
      </c>
      <c r="AK125" s="87">
        <f t="shared" si="79"/>
        <v>2255.6857297797028</v>
      </c>
      <c r="AL125" s="87">
        <f t="shared" si="80"/>
        <v>737.08826685772146</v>
      </c>
      <c r="AM125" s="67">
        <f t="shared" si="81"/>
        <v>53918.000329229952</v>
      </c>
      <c r="AN125" s="88">
        <f t="shared" si="82"/>
        <v>45778.683858363009</v>
      </c>
      <c r="AO125" s="88">
        <f t="shared" si="83"/>
        <v>48998.442964900176</v>
      </c>
      <c r="AP125" s="88">
        <f t="shared" si="84"/>
        <v>51539.441249470925</v>
      </c>
      <c r="AQ125" s="88">
        <f t="shared" si="85"/>
        <v>53918.000329229952</v>
      </c>
      <c r="AR125" s="71">
        <f t="shared" si="86"/>
        <v>0.99479232147716046</v>
      </c>
      <c r="AS125" s="72">
        <f t="shared" si="87"/>
        <v>44.931579495285959</v>
      </c>
      <c r="AT125" s="89">
        <f t="shared" si="88"/>
        <v>2.6958947697171576</v>
      </c>
    </row>
    <row r="126" spans="1:46" ht="12.75">
      <c r="A126" s="3">
        <f>'Exptl Setup'!A242</f>
        <v>235</v>
      </c>
      <c r="B126" s="3" t="str">
        <f>'Exptl Setup'!C242</f>
        <v>a</v>
      </c>
      <c r="C126" s="3">
        <f>'Exptl Setup'!D242</f>
        <v>48</v>
      </c>
      <c r="D126" s="3" t="str">
        <f>'Exptl Setup'!E242</f>
        <v>-</v>
      </c>
      <c r="E126" s="75">
        <f>'Exptl Setup'!K242</f>
        <v>19.996234923705366</v>
      </c>
      <c r="F126" s="63">
        <f>'Exptl Setup'!F242</f>
        <v>32.003</v>
      </c>
      <c r="G126" s="64">
        <f>'Exptl Setup'!$C$5</f>
        <v>1.2793390913194711</v>
      </c>
      <c r="H126" s="7">
        <f t="shared" si="89"/>
        <v>25.015260001938255</v>
      </c>
      <c r="I126" s="8">
        <f t="shared" si="90"/>
        <v>9.4397207554483984</v>
      </c>
      <c r="J126" s="8">
        <f t="shared" si="91"/>
        <v>6.9877399980617447</v>
      </c>
      <c r="K126" s="8">
        <f>'Exptl Setup'!H242+'Exptl Setup'!I242+'Exptl Setup'!J242+5</f>
        <v>23.003024686832859</v>
      </c>
      <c r="L126" s="8">
        <f t="shared" si="92"/>
        <v>29.990764684894604</v>
      </c>
      <c r="M126" s="44">
        <v>300</v>
      </c>
      <c r="N126" s="86">
        <f t="shared" si="93"/>
        <v>260.56951455965702</v>
      </c>
      <c r="O126" s="118">
        <v>1</v>
      </c>
      <c r="P126" s="66">
        <v>60</v>
      </c>
      <c r="Q126" s="3">
        <v>323.42</v>
      </c>
      <c r="R126" s="87">
        <f t="shared" si="66"/>
        <v>283.96276</v>
      </c>
      <c r="S126" s="87">
        <f t="shared" si="67"/>
        <v>283.9628863634282</v>
      </c>
      <c r="T126" s="87">
        <f t="shared" si="68"/>
        <v>92.789656503053308</v>
      </c>
      <c r="U126" s="67">
        <f t="shared" si="69"/>
        <v>6786.2900199239557</v>
      </c>
      <c r="V126" s="66">
        <v>120</v>
      </c>
      <c r="W126" s="3">
        <v>330.33100000000002</v>
      </c>
      <c r="X126" s="87">
        <f t="shared" si="70"/>
        <v>290.030618</v>
      </c>
      <c r="Y126" s="87">
        <f t="shared" si="71"/>
        <v>290.03074706362503</v>
      </c>
      <c r="Z126" s="87">
        <f t="shared" si="72"/>
        <v>94.772432200575423</v>
      </c>
      <c r="AA126" s="67">
        <f t="shared" si="73"/>
        <v>6931.3028525493182</v>
      </c>
      <c r="AB126" s="66">
        <v>180</v>
      </c>
      <c r="AC126" s="3">
        <v>409.113</v>
      </c>
      <c r="AD126" s="87">
        <f t="shared" si="74"/>
        <v>359.20121399999999</v>
      </c>
      <c r="AE126" s="87">
        <f t="shared" si="75"/>
        <v>359.20137384454023</v>
      </c>
      <c r="AF126" s="87">
        <f t="shared" si="76"/>
        <v>117.37509968750743</v>
      </c>
      <c r="AG126" s="67">
        <f t="shared" si="77"/>
        <v>8584.3778026131658</v>
      </c>
      <c r="AH126" s="3">
        <v>240</v>
      </c>
      <c r="AI126" s="3">
        <v>392.52699999999999</v>
      </c>
      <c r="AJ126" s="87">
        <f t="shared" si="78"/>
        <v>344.63870600000001</v>
      </c>
      <c r="AK126" s="87">
        <f t="shared" si="79"/>
        <v>344.63885936422417</v>
      </c>
      <c r="AL126" s="87">
        <f t="shared" si="80"/>
        <v>112.61655277402141</v>
      </c>
      <c r="AM126" s="67">
        <f t="shared" si="81"/>
        <v>8236.3553974729148</v>
      </c>
      <c r="AN126" s="88">
        <f t="shared" si="82"/>
        <v>6786.2900199239557</v>
      </c>
      <c r="AO126" s="88">
        <f t="shared" si="83"/>
        <v>6931.3028525493182</v>
      </c>
      <c r="AP126" s="88">
        <f t="shared" si="84"/>
        <v>8584.3778026131658</v>
      </c>
      <c r="AQ126" s="88">
        <f t="shared" si="85"/>
        <v>8236.3553974729148</v>
      </c>
      <c r="AR126" s="71">
        <f t="shared" si="86"/>
        <v>0.72705418770296371</v>
      </c>
      <c r="AS126" s="72">
        <f t="shared" si="87"/>
        <v>10.005451804517875</v>
      </c>
      <c r="AT126" s="89">
        <f t="shared" si="88"/>
        <v>0.60032710827107261</v>
      </c>
    </row>
    <row r="127" spans="1:46" ht="12.75">
      <c r="A127" s="3">
        <f>'Exptl Setup'!A243</f>
        <v>236</v>
      </c>
      <c r="B127" s="3" t="str">
        <f>'Exptl Setup'!C243</f>
        <v>b</v>
      </c>
      <c r="C127" s="3">
        <f>'Exptl Setup'!D243</f>
        <v>48</v>
      </c>
      <c r="D127" s="3" t="str">
        <f>'Exptl Setup'!E243</f>
        <v>-</v>
      </c>
      <c r="E127" s="75">
        <f>'Exptl Setup'!K243</f>
        <v>19.991862113818897</v>
      </c>
      <c r="F127" s="63">
        <f>'Exptl Setup'!F243</f>
        <v>32.01</v>
      </c>
      <c r="G127" s="64">
        <f>'Exptl Setup'!$C$5</f>
        <v>1.2793390913194711</v>
      </c>
      <c r="H127" s="7">
        <f t="shared" si="89"/>
        <v>25.020731577103508</v>
      </c>
      <c r="I127" s="8">
        <f t="shared" si="90"/>
        <v>9.4417855007937774</v>
      </c>
      <c r="J127" s="8">
        <f t="shared" si="91"/>
        <v>6.9892684228964903</v>
      </c>
      <c r="K127" s="8">
        <f>'Exptl Setup'!H243+'Exptl Setup'!I243+'Exptl Setup'!J243+5</f>
        <v>23.003024686832859</v>
      </c>
      <c r="L127" s="8">
        <f t="shared" si="92"/>
        <v>29.992293109729349</v>
      </c>
      <c r="M127" s="44">
        <v>300</v>
      </c>
      <c r="N127" s="86">
        <f t="shared" si="93"/>
        <v>260.5659213894769</v>
      </c>
      <c r="O127" s="118">
        <v>1</v>
      </c>
      <c r="P127" s="66">
        <v>60</v>
      </c>
      <c r="Q127" s="3">
        <v>272.834</v>
      </c>
      <c r="R127" s="87">
        <f t="shared" si="66"/>
        <v>239.54825199999999</v>
      </c>
      <c r="S127" s="87">
        <f t="shared" si="67"/>
        <v>239.54835859897213</v>
      </c>
      <c r="T127" s="87">
        <f t="shared" si="68"/>
        <v>78.275847181431473</v>
      </c>
      <c r="U127" s="67">
        <f t="shared" si="69"/>
        <v>5723.5521315183805</v>
      </c>
      <c r="V127" s="66">
        <v>120</v>
      </c>
      <c r="W127" s="3">
        <v>281.68</v>
      </c>
      <c r="X127" s="87">
        <f t="shared" si="70"/>
        <v>247.31504000000001</v>
      </c>
      <c r="Y127" s="87">
        <f t="shared" si="71"/>
        <v>247.31515005519279</v>
      </c>
      <c r="Z127" s="87">
        <f t="shared" si="72"/>
        <v>80.813757207919892</v>
      </c>
      <c r="AA127" s="67">
        <f t="shared" si="73"/>
        <v>5909.1248319714459</v>
      </c>
      <c r="AB127" s="66">
        <v>180</v>
      </c>
      <c r="AC127" s="3">
        <v>350.51</v>
      </c>
      <c r="AD127" s="87">
        <f t="shared" si="74"/>
        <v>307.74777999999998</v>
      </c>
      <c r="AE127" s="87">
        <f t="shared" si="75"/>
        <v>307.74791694776206</v>
      </c>
      <c r="AF127" s="87">
        <f t="shared" si="76"/>
        <v>100.56102683523147</v>
      </c>
      <c r="AG127" s="67">
        <f t="shared" si="77"/>
        <v>7353.0507840610317</v>
      </c>
      <c r="AH127" s="3">
        <v>240</v>
      </c>
      <c r="AI127" s="3">
        <v>341.94099999999997</v>
      </c>
      <c r="AJ127" s="87">
        <f t="shared" si="78"/>
        <v>300.224198</v>
      </c>
      <c r="AK127" s="87">
        <f t="shared" si="79"/>
        <v>300.22433159976811</v>
      </c>
      <c r="AL127" s="87">
        <f t="shared" si="80"/>
        <v>98.102587877851946</v>
      </c>
      <c r="AM127" s="67">
        <f t="shared" si="81"/>
        <v>7173.2890307055814</v>
      </c>
      <c r="AN127" s="88">
        <f t="shared" si="82"/>
        <v>5723.5521315183805</v>
      </c>
      <c r="AO127" s="88">
        <f t="shared" si="83"/>
        <v>5909.1248319714459</v>
      </c>
      <c r="AP127" s="88">
        <f t="shared" si="84"/>
        <v>7353.0507840610317</v>
      </c>
      <c r="AQ127" s="88">
        <f t="shared" si="85"/>
        <v>7173.2890307055814</v>
      </c>
      <c r="AR127" s="71">
        <f t="shared" si="86"/>
        <v>0.78902714674773733</v>
      </c>
      <c r="AS127" s="72">
        <f t="shared" si="87"/>
        <v>9.6552277494186463</v>
      </c>
      <c r="AT127" s="89">
        <f t="shared" si="88"/>
        <v>0.57931366496511871</v>
      </c>
    </row>
    <row r="128" spans="1:46" ht="12.75">
      <c r="A128" s="3">
        <f>'Exptl Setup'!A244</f>
        <v>237</v>
      </c>
      <c r="B128" s="3" t="str">
        <f>'Exptl Setup'!C244</f>
        <v>c</v>
      </c>
      <c r="C128" s="3">
        <f>'Exptl Setup'!D244</f>
        <v>48</v>
      </c>
      <c r="D128" s="3" t="str">
        <f>'Exptl Setup'!E244</f>
        <v>-</v>
      </c>
      <c r="E128" s="75">
        <f>'Exptl Setup'!K244</f>
        <v>19.999359530700133</v>
      </c>
      <c r="F128" s="63">
        <f>'Exptl Setup'!F244</f>
        <v>31.998000000000001</v>
      </c>
      <c r="G128" s="64">
        <f>'Exptl Setup'!$C$5</f>
        <v>1.2793390913194711</v>
      </c>
      <c r="H128" s="7">
        <f t="shared" si="89"/>
        <v>25.011351733963078</v>
      </c>
      <c r="I128" s="8">
        <f t="shared" si="90"/>
        <v>9.4382459373445577</v>
      </c>
      <c r="J128" s="8">
        <f t="shared" si="91"/>
        <v>6.9866482660369229</v>
      </c>
      <c r="K128" s="8">
        <f>'Exptl Setup'!H244+'Exptl Setup'!I244+'Exptl Setup'!J244+5</f>
        <v>23.003024686832859</v>
      </c>
      <c r="L128" s="8">
        <f t="shared" si="92"/>
        <v>29.989672952869782</v>
      </c>
      <c r="M128" s="44">
        <v>300</v>
      </c>
      <c r="N128" s="86">
        <f t="shared" si="93"/>
        <v>260.57208110978564</v>
      </c>
      <c r="O128" s="118">
        <v>1</v>
      </c>
      <c r="P128" s="66">
        <v>60</v>
      </c>
      <c r="Q128" s="3">
        <v>433.43799999999999</v>
      </c>
      <c r="R128" s="87">
        <f t="shared" si="66"/>
        <v>380.55856399999999</v>
      </c>
      <c r="S128" s="87">
        <f t="shared" si="67"/>
        <v>380.55873334856096</v>
      </c>
      <c r="T128" s="87">
        <f t="shared" si="68"/>
        <v>124.354673644545</v>
      </c>
      <c r="U128" s="67">
        <f t="shared" si="69"/>
        <v>9096.259014052961</v>
      </c>
      <c r="V128" s="66">
        <v>120</v>
      </c>
      <c r="W128" s="3">
        <v>490.935</v>
      </c>
      <c r="X128" s="87">
        <f t="shared" si="70"/>
        <v>431.04093</v>
      </c>
      <c r="Y128" s="87">
        <f t="shared" si="71"/>
        <v>431.04112181321386</v>
      </c>
      <c r="Z128" s="87">
        <f t="shared" si="72"/>
        <v>140.850736912049</v>
      </c>
      <c r="AA128" s="67">
        <f t="shared" si="73"/>
        <v>10302.908187708714</v>
      </c>
      <c r="AB128" s="66">
        <v>180</v>
      </c>
      <c r="AC128" s="3">
        <v>535.71699999999998</v>
      </c>
      <c r="AD128" s="87">
        <f t="shared" si="74"/>
        <v>470.35952599999996</v>
      </c>
      <c r="AE128" s="87">
        <f t="shared" si="75"/>
        <v>470.35973530998899</v>
      </c>
      <c r="AF128" s="87">
        <f t="shared" si="76"/>
        <v>153.69882820803602</v>
      </c>
      <c r="AG128" s="67">
        <f t="shared" si="77"/>
        <v>11242.716582836323</v>
      </c>
      <c r="AH128" s="3">
        <v>240</v>
      </c>
      <c r="AI128" s="3">
        <v>545.94399999999996</v>
      </c>
      <c r="AJ128" s="87">
        <f t="shared" si="78"/>
        <v>479.33883199999997</v>
      </c>
      <c r="AK128" s="87">
        <f t="shared" si="79"/>
        <v>479.33904530578019</v>
      </c>
      <c r="AL128" s="87">
        <f t="shared" si="80"/>
        <v>156.63298545166197</v>
      </c>
      <c r="AM128" s="67">
        <f t="shared" si="81"/>
        <v>11457.343452046494</v>
      </c>
      <c r="AN128" s="88">
        <f t="shared" si="82"/>
        <v>9096.259014052961</v>
      </c>
      <c r="AO128" s="88">
        <f t="shared" si="83"/>
        <v>10302.908187708714</v>
      </c>
      <c r="AP128" s="88">
        <f t="shared" si="84"/>
        <v>11242.716582836323</v>
      </c>
      <c r="AQ128" s="88">
        <f t="shared" si="85"/>
        <v>11457.343452046494</v>
      </c>
      <c r="AR128" s="71">
        <f t="shared" si="86"/>
        <v>0.92617831061136346</v>
      </c>
      <c r="AS128" s="72">
        <f t="shared" si="87"/>
        <v>13.371769515180349</v>
      </c>
      <c r="AT128" s="89">
        <f t="shared" si="88"/>
        <v>0.8023061709108209</v>
      </c>
    </row>
  </sheetData>
  <mergeCells count="1">
    <mergeCell ref="AN7:AS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22"/>
  <sheetViews>
    <sheetView zoomScaleNormal="100" workbookViewId="0">
      <pane xSplit="1" topLeftCell="B1" activePane="topRight" state="frozen"/>
      <selection pane="topRight" activeCell="L3" sqref="L3"/>
    </sheetView>
  </sheetViews>
  <sheetFormatPr defaultColWidth="14.42578125" defaultRowHeight="12.75"/>
  <cols>
    <col min="1" max="1" width="4" style="3" bestFit="1" customWidth="1"/>
    <col min="2" max="2" width="9.85546875" style="3" bestFit="1" customWidth="1"/>
    <col min="3" max="3" width="4" style="3" bestFit="1" customWidth="1"/>
    <col min="4" max="4" width="4.85546875" style="3" bestFit="1" customWidth="1"/>
    <col min="5" max="5" width="8.85546875" style="3" bestFit="1" customWidth="1"/>
    <col min="6" max="6" width="10.85546875" style="3" bestFit="1" customWidth="1"/>
    <col min="7" max="7" width="5.42578125" style="3" bestFit="1" customWidth="1"/>
    <col min="8" max="8" width="14" style="3" bestFit="1" customWidth="1"/>
    <col min="9" max="9" width="7.42578125" style="108" bestFit="1" customWidth="1"/>
    <col min="10" max="10" width="5" style="3" bestFit="1" customWidth="1"/>
    <col min="11" max="11" width="17" style="3" bestFit="1" customWidth="1"/>
    <col min="12" max="12" width="16.5703125" style="3" bestFit="1" customWidth="1"/>
    <col min="13" max="15" width="8.85546875" style="108" bestFit="1" customWidth="1"/>
    <col min="16" max="16" width="8.85546875" style="3" bestFit="1" customWidth="1"/>
    <col min="17" max="17" width="14.42578125" style="3"/>
    <col min="18" max="18" width="12" style="3" bestFit="1" customWidth="1"/>
    <col min="19" max="19" width="9.28515625" style="3" bestFit="1" customWidth="1"/>
    <col min="20" max="23" width="3.42578125" style="3" customWidth="1"/>
    <col min="24" max="24" width="7.140625" style="3" bestFit="1" customWidth="1"/>
    <col min="25" max="25" width="6.42578125" style="3" bestFit="1" customWidth="1"/>
    <col min="26" max="28" width="5.42578125" style="3" bestFit="1" customWidth="1"/>
    <col min="29" max="29" width="7.140625" style="3" customWidth="1"/>
    <col min="30" max="30" width="4" style="3" customWidth="1"/>
    <col min="31" max="31" width="4.42578125" style="3" bestFit="1" customWidth="1"/>
    <col min="32" max="32" width="4" style="3" customWidth="1"/>
    <col min="33" max="33" width="3.42578125" style="3" customWidth="1"/>
    <col min="34" max="34" width="7.42578125" style="3" customWidth="1"/>
    <col min="35" max="38" width="4.42578125" style="3" bestFit="1" customWidth="1"/>
    <col min="39" max="39" width="7.42578125" style="3" customWidth="1"/>
    <col min="40" max="43" width="4.42578125" style="3" customWidth="1"/>
    <col min="44" max="44" width="7.42578125" style="3" customWidth="1"/>
    <col min="45" max="48" width="5.42578125" style="3" customWidth="1"/>
    <col min="49" max="49" width="9.42578125" style="3" bestFit="1" customWidth="1"/>
    <col min="50" max="53" width="6.42578125" style="3" customWidth="1"/>
    <col min="54" max="54" width="7.42578125" style="3" bestFit="1" customWidth="1"/>
    <col min="55" max="58" width="6.42578125" style="3" customWidth="1"/>
    <col min="59" max="16384" width="14.42578125" style="3"/>
  </cols>
  <sheetData>
    <row r="1" spans="1:58" ht="25.5">
      <c r="S1" s="165" t="s">
        <v>134</v>
      </c>
    </row>
    <row r="2" spans="1:58" ht="30">
      <c r="A2" s="9" t="s">
        <v>7</v>
      </c>
      <c r="B2" s="10" t="s">
        <v>8</v>
      </c>
      <c r="C2" s="11" t="s">
        <v>9</v>
      </c>
      <c r="D2" s="11" t="s">
        <v>27</v>
      </c>
      <c r="E2" s="11" t="s">
        <v>28</v>
      </c>
      <c r="F2" s="11" t="s">
        <v>10</v>
      </c>
      <c r="G2" s="11" t="s">
        <v>11</v>
      </c>
      <c r="H2" s="12" t="s">
        <v>15</v>
      </c>
      <c r="I2" s="10" t="s">
        <v>16</v>
      </c>
      <c r="J2" s="10" t="s">
        <v>160</v>
      </c>
      <c r="K2" s="13" t="s">
        <v>17</v>
      </c>
      <c r="L2" s="13" t="s">
        <v>18</v>
      </c>
      <c r="M2" s="10" t="s">
        <v>19</v>
      </c>
      <c r="N2" s="10" t="s">
        <v>20</v>
      </c>
      <c r="O2" s="10" t="s">
        <v>39</v>
      </c>
      <c r="P2" s="10" t="s">
        <v>21</v>
      </c>
      <c r="S2" s="166" t="s">
        <v>143</v>
      </c>
      <c r="T2" s="166"/>
      <c r="U2" s="166"/>
      <c r="V2" s="166"/>
      <c r="W2" s="166"/>
      <c r="X2" s="166" t="s">
        <v>151</v>
      </c>
      <c r="Y2" s="166"/>
      <c r="Z2" s="166"/>
      <c r="AA2" s="166"/>
      <c r="AB2" s="166"/>
      <c r="AC2" s="166" t="s">
        <v>152</v>
      </c>
      <c r="AD2" s="166"/>
      <c r="AE2" s="166"/>
      <c r="AF2" s="166"/>
      <c r="AG2" s="166"/>
      <c r="AH2" s="166" t="s">
        <v>146</v>
      </c>
      <c r="AI2" s="166"/>
      <c r="AJ2" s="166"/>
      <c r="AK2" s="166"/>
      <c r="AL2" s="166"/>
      <c r="AM2" s="166" t="s">
        <v>147</v>
      </c>
      <c r="AN2" s="166"/>
      <c r="AO2" s="166"/>
      <c r="AP2" s="166"/>
      <c r="AQ2" s="166"/>
      <c r="AR2" s="166" t="s">
        <v>148</v>
      </c>
      <c r="AS2" s="166"/>
      <c r="AT2" s="166"/>
      <c r="AU2" s="166"/>
      <c r="AV2" s="166"/>
      <c r="AW2" s="166" t="s">
        <v>149</v>
      </c>
      <c r="AX2" s="166"/>
      <c r="AY2" s="166"/>
      <c r="AZ2" s="166"/>
      <c r="BA2" s="166"/>
      <c r="BB2" s="166" t="s">
        <v>150</v>
      </c>
      <c r="BC2" s="166"/>
      <c r="BD2" s="166"/>
      <c r="BE2" s="166"/>
      <c r="BF2" s="166"/>
    </row>
    <row r="3" spans="1:58">
      <c r="A3" s="14">
        <f>'Exptl Setup'!A8</f>
        <v>1</v>
      </c>
      <c r="B3" s="14" t="str">
        <f>'Exptl Setup'!B8</f>
        <v>MTT No Till</v>
      </c>
      <c r="C3" s="14" t="str">
        <f>'Exptl Setup'!C8</f>
        <v>a</v>
      </c>
      <c r="D3" s="14">
        <f>'Exptl Setup'!D8</f>
        <v>16</v>
      </c>
      <c r="E3" s="14" t="str">
        <f>'Exptl Setup'!E8</f>
        <v>+</v>
      </c>
      <c r="F3" s="14">
        <f>'Exptl Setup'!F8</f>
        <v>32.000999999999998</v>
      </c>
      <c r="G3" s="17">
        <f>'Exptl Setup'!G8</f>
        <v>25.003144583818834</v>
      </c>
      <c r="H3" s="26">
        <v>0</v>
      </c>
      <c r="I3" s="18">
        <v>4.7300000000000004</v>
      </c>
      <c r="J3" s="18">
        <v>4.54</v>
      </c>
      <c r="K3" s="20">
        <f>DEA!AK24</f>
        <v>80.41479223688107</v>
      </c>
      <c r="L3" s="19">
        <f>'CO2'!AT9</f>
        <v>1.6233654352608418</v>
      </c>
      <c r="M3" s="19">
        <v>39.43</v>
      </c>
      <c r="N3" s="19">
        <v>2.2184999999999997</v>
      </c>
      <c r="O3" s="19">
        <v>1.0765000000000029</v>
      </c>
      <c r="P3" s="19">
        <v>51.660000000000004</v>
      </c>
      <c r="R3" s="172" t="s">
        <v>133</v>
      </c>
      <c r="S3" s="3">
        <v>16</v>
      </c>
      <c r="T3" s="3">
        <v>24</v>
      </c>
      <c r="U3" s="3">
        <v>32</v>
      </c>
      <c r="V3" s="3">
        <v>40</v>
      </c>
      <c r="W3" s="3">
        <v>48</v>
      </c>
      <c r="X3" s="3">
        <v>16</v>
      </c>
      <c r="Y3" s="3">
        <v>24</v>
      </c>
      <c r="Z3" s="3">
        <v>32</v>
      </c>
      <c r="AA3" s="3">
        <v>40</v>
      </c>
      <c r="AB3" s="3">
        <v>48</v>
      </c>
      <c r="AC3" s="3">
        <v>16</v>
      </c>
      <c r="AD3" s="3">
        <v>24</v>
      </c>
      <c r="AE3" s="3">
        <v>32</v>
      </c>
      <c r="AF3" s="3">
        <v>40</v>
      </c>
      <c r="AG3" s="3">
        <v>48</v>
      </c>
      <c r="AH3" s="3">
        <v>16</v>
      </c>
      <c r="AI3" s="3">
        <v>24</v>
      </c>
      <c r="AJ3" s="3">
        <v>32</v>
      </c>
      <c r="AK3" s="3">
        <v>40</v>
      </c>
      <c r="AL3" s="3">
        <v>48</v>
      </c>
      <c r="AM3" s="3">
        <v>16</v>
      </c>
      <c r="AN3" s="3">
        <v>24</v>
      </c>
      <c r="AO3" s="3">
        <v>32</v>
      </c>
      <c r="AP3" s="3">
        <v>40</v>
      </c>
      <c r="AQ3" s="3">
        <v>48</v>
      </c>
      <c r="AR3" s="3">
        <v>16</v>
      </c>
      <c r="AS3" s="3">
        <v>24</v>
      </c>
      <c r="AT3" s="3">
        <v>32</v>
      </c>
      <c r="AU3" s="3">
        <v>40</v>
      </c>
      <c r="AV3" s="3">
        <v>48</v>
      </c>
      <c r="AW3" s="3">
        <v>16</v>
      </c>
      <c r="AX3" s="3">
        <v>24</v>
      </c>
      <c r="AY3" s="3">
        <v>32</v>
      </c>
      <c r="AZ3" s="3">
        <v>40</v>
      </c>
      <c r="BA3" s="3">
        <v>48</v>
      </c>
      <c r="BB3" s="3">
        <v>16</v>
      </c>
      <c r="BC3" s="3">
        <v>24</v>
      </c>
      <c r="BD3" s="3">
        <v>32</v>
      </c>
      <c r="BE3" s="3">
        <v>40</v>
      </c>
      <c r="BF3" s="3">
        <v>48</v>
      </c>
    </row>
    <row r="4" spans="1:58">
      <c r="A4" s="14">
        <f>'Exptl Setup'!A9</f>
        <v>2</v>
      </c>
      <c r="B4" s="14" t="str">
        <f>'Exptl Setup'!B9</f>
        <v>MTT No Till</v>
      </c>
      <c r="C4" s="14" t="str">
        <f>'Exptl Setup'!C9</f>
        <v>b</v>
      </c>
      <c r="D4" s="14">
        <f>'Exptl Setup'!D9</f>
        <v>16</v>
      </c>
      <c r="E4" s="14" t="str">
        <f>'Exptl Setup'!E9</f>
        <v>+</v>
      </c>
      <c r="F4" s="14">
        <f>'Exptl Setup'!F9</f>
        <v>32.003</v>
      </c>
      <c r="G4" s="17">
        <f>'Exptl Setup'!G9</f>
        <v>25.004707231522584</v>
      </c>
      <c r="H4" s="26">
        <v>0</v>
      </c>
      <c r="I4" s="18">
        <v>4.7699999999999996</v>
      </c>
      <c r="J4" s="18">
        <v>4.46</v>
      </c>
      <c r="K4" s="20">
        <f>DEA!AK25</f>
        <v>78.310159133396454</v>
      </c>
      <c r="L4" s="19">
        <f>'CO2'!AT10</f>
        <v>1.539909965413998</v>
      </c>
      <c r="M4" s="19">
        <v>39.784999999999997</v>
      </c>
      <c r="N4" s="19">
        <v>1.9364999999999999</v>
      </c>
      <c r="O4" s="19">
        <v>3.0035000000000025</v>
      </c>
      <c r="P4" s="19">
        <v>41.730000000000004</v>
      </c>
      <c r="R4" s="162">
        <v>0</v>
      </c>
      <c r="S4" s="171">
        <v>4.7383333333333342</v>
      </c>
      <c r="T4" s="171">
        <v>4.6783333333333337</v>
      </c>
      <c r="U4" s="171">
        <v>4.6933333333333342</v>
      </c>
      <c r="V4" s="171">
        <v>4.6583333333333332</v>
      </c>
      <c r="W4" s="171">
        <v>4.4933333333333332</v>
      </c>
      <c r="X4" s="171">
        <v>82.846217202766184</v>
      </c>
      <c r="Y4" s="171">
        <v>122.62973103122533</v>
      </c>
      <c r="Z4" s="171">
        <v>113.86834005234208</v>
      </c>
      <c r="AA4" s="171">
        <v>92.832877702967821</v>
      </c>
      <c r="AB4" s="171">
        <v>92.587759794512792</v>
      </c>
      <c r="AC4" s="171">
        <v>1.3794914724105611</v>
      </c>
      <c r="AD4" s="171">
        <v>2.4194189915175839</v>
      </c>
      <c r="AE4" s="171">
        <v>3.4345353858241352</v>
      </c>
      <c r="AF4" s="171">
        <v>1.1985245100014466</v>
      </c>
      <c r="AG4" s="171">
        <v>1.7529108699892386</v>
      </c>
      <c r="AH4" s="171">
        <v>39.353333333333332</v>
      </c>
      <c r="AI4" s="171">
        <v>37.404166666666669</v>
      </c>
      <c r="AJ4" s="171">
        <v>38.273333333333333</v>
      </c>
      <c r="AK4" s="171">
        <v>35.055</v>
      </c>
      <c r="AL4" s="171">
        <v>34.175833333333337</v>
      </c>
      <c r="AM4" s="171">
        <v>2.0496666666666665</v>
      </c>
      <c r="AN4" s="171">
        <v>2.3595000000000002</v>
      </c>
      <c r="AO4" s="171">
        <v>3.006416666666667</v>
      </c>
      <c r="AP4" s="171">
        <v>3.4906666666666664</v>
      </c>
      <c r="AQ4" s="171">
        <v>4.2075000000000005</v>
      </c>
      <c r="AR4" s="171">
        <v>3.3428333333333349</v>
      </c>
      <c r="AS4" s="171">
        <v>4.6171666666666651</v>
      </c>
      <c r="AT4" s="171">
        <v>6.5519166666666671</v>
      </c>
      <c r="AU4" s="171">
        <v>4.4926666666666693</v>
      </c>
      <c r="AV4" s="171">
        <v>7.1191666666666684</v>
      </c>
      <c r="AW4" s="171">
        <v>41.88333333333334</v>
      </c>
      <c r="AX4" s="171">
        <v>42.41</v>
      </c>
      <c r="AY4" s="171">
        <v>46.111666666666657</v>
      </c>
      <c r="AZ4" s="171">
        <v>47.111666666666672</v>
      </c>
      <c r="BA4" s="171">
        <v>53.055</v>
      </c>
      <c r="BB4" s="171">
        <v>4540</v>
      </c>
      <c r="BC4" s="171">
        <v>5313.333333333333</v>
      </c>
      <c r="BD4" s="171">
        <v>5776.666666666667</v>
      </c>
      <c r="BE4" s="171">
        <v>5746.666666666667</v>
      </c>
      <c r="BF4" s="171">
        <v>5690</v>
      </c>
    </row>
    <row r="5" spans="1:58">
      <c r="A5" s="14">
        <f>'Exptl Setup'!A10</f>
        <v>3</v>
      </c>
      <c r="B5" s="14" t="str">
        <f>'Exptl Setup'!B10</f>
        <v>MTT No Till</v>
      </c>
      <c r="C5" s="14" t="str">
        <f>'Exptl Setup'!C10</f>
        <v>c</v>
      </c>
      <c r="D5" s="14">
        <f>'Exptl Setup'!D10</f>
        <v>16</v>
      </c>
      <c r="E5" s="14" t="str">
        <f>'Exptl Setup'!E10</f>
        <v>+</v>
      </c>
      <c r="F5" s="14">
        <f>'Exptl Setup'!F10</f>
        <v>31.997</v>
      </c>
      <c r="G5" s="17">
        <f>'Exptl Setup'!G10</f>
        <v>25.000019288411337</v>
      </c>
      <c r="H5" s="26">
        <v>0</v>
      </c>
      <c r="I5" s="18">
        <v>4.9400000000000004</v>
      </c>
      <c r="J5" s="18">
        <v>4.54</v>
      </c>
      <c r="K5" s="20">
        <f>DEA!AK26</f>
        <v>80.869857208166266</v>
      </c>
      <c r="L5" s="19">
        <f>'CO2'!AT11</f>
        <v>1.6073925964507338</v>
      </c>
      <c r="M5" s="19">
        <v>38.6</v>
      </c>
      <c r="N5" s="19">
        <v>1.7449999999999999</v>
      </c>
      <c r="O5" s="19">
        <v>1.3900000000000006</v>
      </c>
      <c r="P5" s="19">
        <v>42.190000000000005</v>
      </c>
      <c r="R5" s="162">
        <v>6</v>
      </c>
      <c r="S5" s="171">
        <v>6.5233333333333334</v>
      </c>
      <c r="T5" s="171">
        <v>6.6366666666666667</v>
      </c>
      <c r="U5" s="171">
        <v>6.6450000000000005</v>
      </c>
      <c r="V5" s="171">
        <v>6.6049999999999995</v>
      </c>
      <c r="W5" s="171">
        <v>6.6433333333333318</v>
      </c>
      <c r="X5" s="171">
        <v>297.45456757778805</v>
      </c>
      <c r="Y5" s="171">
        <v>488.41554148803669</v>
      </c>
      <c r="Z5" s="171">
        <v>425.43614599442759</v>
      </c>
      <c r="AA5" s="171">
        <v>513.31792797688115</v>
      </c>
      <c r="AB5" s="171">
        <v>306.80906358662338</v>
      </c>
      <c r="AC5" s="171">
        <v>4.6552539120855672</v>
      </c>
      <c r="AD5" s="171">
        <v>6.3708135145553664</v>
      </c>
      <c r="AE5" s="171">
        <v>10.717781114425426</v>
      </c>
      <c r="AF5" s="171">
        <v>4.3643587036356903</v>
      </c>
      <c r="AG5" s="171">
        <v>3.7335972175888412</v>
      </c>
      <c r="AH5" s="171">
        <v>28.850833333333338</v>
      </c>
      <c r="AI5" s="171">
        <v>27.839166666666667</v>
      </c>
      <c r="AJ5" s="171">
        <v>28.668333333333333</v>
      </c>
      <c r="AK5" s="171">
        <v>30.006666666666671</v>
      </c>
      <c r="AL5" s="171">
        <v>31.227500000000003</v>
      </c>
      <c r="AM5" s="171">
        <v>6.7316666666666665</v>
      </c>
      <c r="AN5" s="171">
        <v>7.9883333333333333</v>
      </c>
      <c r="AO5" s="171">
        <v>9.307500000000001</v>
      </c>
      <c r="AP5" s="171">
        <v>10.034166666666666</v>
      </c>
      <c r="AQ5" s="171">
        <v>11.935000000000002</v>
      </c>
      <c r="AR5" s="171">
        <v>14.554909024745266</v>
      </c>
      <c r="AS5" s="171">
        <v>15.440877001455609</v>
      </c>
      <c r="AT5" s="171">
        <v>11.623875545851531</v>
      </c>
      <c r="AU5" s="171">
        <v>12.753926491994184</v>
      </c>
      <c r="AV5" s="171">
        <v>12.608970160116449</v>
      </c>
      <c r="AW5" s="171">
        <v>192.93333333333331</v>
      </c>
      <c r="AX5" s="171">
        <v>201.89999999999998</v>
      </c>
      <c r="AY5" s="171">
        <v>211.21666666666667</v>
      </c>
      <c r="AZ5" s="171">
        <v>195.18333333333331</v>
      </c>
      <c r="BA5" s="171">
        <v>223.20000000000002</v>
      </c>
      <c r="BB5" s="171"/>
      <c r="BC5" s="171"/>
      <c r="BD5" s="171"/>
      <c r="BE5" s="171"/>
      <c r="BF5" s="171"/>
    </row>
    <row r="6" spans="1:58">
      <c r="A6" s="14">
        <f>'Exptl Setup'!A14</f>
        <v>7</v>
      </c>
      <c r="B6" s="14" t="str">
        <f>'Exptl Setup'!B14</f>
        <v>MTT No Till</v>
      </c>
      <c r="C6" s="14" t="str">
        <f>'Exptl Setup'!C14</f>
        <v>a</v>
      </c>
      <c r="D6" s="14">
        <f>'Exptl Setup'!D14</f>
        <v>16</v>
      </c>
      <c r="E6" s="14" t="str">
        <f>'Exptl Setup'!E14</f>
        <v>+</v>
      </c>
      <c r="F6" s="14">
        <f>'Exptl Setup'!F14</f>
        <v>31.997</v>
      </c>
      <c r="G6" s="17">
        <f>'Exptl Setup'!G14</f>
        <v>25.000019288411337</v>
      </c>
      <c r="H6" s="26">
        <v>6</v>
      </c>
      <c r="I6" s="18">
        <v>6.49</v>
      </c>
      <c r="J6" s="18">
        <v>4</v>
      </c>
      <c r="K6" s="20">
        <f>DEA!AK27</f>
        <v>480.57801043416748</v>
      </c>
      <c r="L6" s="19">
        <f>'CO2'!AT12</f>
        <v>4.9109233218414508</v>
      </c>
      <c r="M6" s="19">
        <v>30.695</v>
      </c>
      <c r="N6" s="19">
        <v>6.01</v>
      </c>
      <c r="O6" s="19">
        <v>16.919454148471623</v>
      </c>
      <c r="P6" s="19">
        <v>196</v>
      </c>
      <c r="R6" s="162">
        <v>16</v>
      </c>
      <c r="S6" s="171">
        <v>8.3149999999999995</v>
      </c>
      <c r="T6" s="171">
        <v>8.3666666666666654</v>
      </c>
      <c r="U6" s="171">
        <v>8.3950000000000014</v>
      </c>
      <c r="V6" s="171">
        <v>8.3533333333333353</v>
      </c>
      <c r="W6" s="171">
        <v>8.3899999999999988</v>
      </c>
      <c r="X6" s="171">
        <v>23.439880202980842</v>
      </c>
      <c r="Y6" s="171">
        <v>1543.6955062025661</v>
      </c>
      <c r="Z6" s="171">
        <v>962.62222409215053</v>
      </c>
      <c r="AA6" s="171">
        <v>889.46255880150727</v>
      </c>
      <c r="AB6" s="171">
        <v>342.73438635759675</v>
      </c>
      <c r="AC6" s="171">
        <v>0.46246490659828821</v>
      </c>
      <c r="AD6" s="171">
        <v>2.3826872050673473</v>
      </c>
      <c r="AE6" s="171">
        <v>2.8379621856170392</v>
      </c>
      <c r="AF6" s="171">
        <v>1.8714497587638501</v>
      </c>
      <c r="AG6" s="171">
        <v>2.3075792572471543</v>
      </c>
      <c r="AH6" s="171">
        <v>37.401666666666671</v>
      </c>
      <c r="AI6" s="171">
        <v>14.839999999999998</v>
      </c>
      <c r="AJ6" s="171">
        <v>18.674999999999997</v>
      </c>
      <c r="AK6" s="171">
        <v>21.383333333333336</v>
      </c>
      <c r="AL6" s="171">
        <v>24.621666666666666</v>
      </c>
      <c r="AM6" s="171">
        <v>19.396666666666668</v>
      </c>
      <c r="AN6" s="171">
        <v>26.283333333333335</v>
      </c>
      <c r="AO6" s="171">
        <v>30.723333333333333</v>
      </c>
      <c r="AP6" s="171">
        <v>36.878333333333337</v>
      </c>
      <c r="AQ6" s="171">
        <v>41.708333333333336</v>
      </c>
      <c r="AR6" s="171">
        <v>265.21833333333331</v>
      </c>
      <c r="AS6" s="171">
        <v>268.49333333333334</v>
      </c>
      <c r="AT6" s="171">
        <v>288.685</v>
      </c>
      <c r="AU6" s="171">
        <v>289.53833333333336</v>
      </c>
      <c r="AV6" s="171">
        <v>297.05333333333328</v>
      </c>
      <c r="AW6" s="171">
        <v>3990.1666666666665</v>
      </c>
      <c r="AX6" s="171">
        <v>3848</v>
      </c>
      <c r="AY6" s="171">
        <v>4094.1666666666665</v>
      </c>
      <c r="AZ6" s="171">
        <v>4010</v>
      </c>
      <c r="BA6" s="171">
        <v>4038</v>
      </c>
      <c r="BB6" s="171"/>
      <c r="BC6" s="171"/>
      <c r="BD6" s="171"/>
      <c r="BE6" s="171"/>
      <c r="BF6" s="171"/>
    </row>
    <row r="7" spans="1:58">
      <c r="A7" s="14">
        <f>'Exptl Setup'!A15</f>
        <v>8</v>
      </c>
      <c r="B7" s="14" t="str">
        <f>'Exptl Setup'!B15</f>
        <v>MTT No Till</v>
      </c>
      <c r="C7" s="14" t="str">
        <f>'Exptl Setup'!C15</f>
        <v>b</v>
      </c>
      <c r="D7" s="14">
        <f>'Exptl Setup'!D15</f>
        <v>16</v>
      </c>
      <c r="E7" s="14" t="str">
        <f>'Exptl Setup'!E15</f>
        <v>+</v>
      </c>
      <c r="F7" s="14">
        <f>'Exptl Setup'!F15</f>
        <v>32.003999999999998</v>
      </c>
      <c r="G7" s="17">
        <f>'Exptl Setup'!G15</f>
        <v>25.005488555374455</v>
      </c>
      <c r="H7" s="26">
        <v>6</v>
      </c>
      <c r="I7" s="18">
        <v>6.49</v>
      </c>
      <c r="J7" s="18">
        <v>4.04</v>
      </c>
      <c r="K7" s="20">
        <f>DEA!AK28</f>
        <v>444.78497069648091</v>
      </c>
      <c r="L7" s="19">
        <f>'CO2'!AT13</f>
        <v>4.7113335297324896</v>
      </c>
      <c r="M7" s="19">
        <v>30.16</v>
      </c>
      <c r="N7" s="19">
        <v>5.36</v>
      </c>
      <c r="O7" s="19">
        <v>12.824999999999999</v>
      </c>
      <c r="P7" s="19">
        <v>181.5</v>
      </c>
      <c r="R7" s="162">
        <v>20</v>
      </c>
      <c r="S7" s="171">
        <v>9.0200000000000014</v>
      </c>
      <c r="T7" s="171">
        <v>8.9683333333333355</v>
      </c>
      <c r="U7" s="171">
        <v>8.9666666666666668</v>
      </c>
      <c r="V7" s="171">
        <v>8.9849999999999994</v>
      </c>
      <c r="W7" s="171">
        <v>8.8316666666666688</v>
      </c>
      <c r="X7" s="171">
        <v>0.13579801474623951</v>
      </c>
      <c r="Y7" s="171">
        <v>5.3549250117060936</v>
      </c>
      <c r="Z7" s="171">
        <v>5.464238165611401</v>
      </c>
      <c r="AA7" s="171">
        <v>4.6418486886146502</v>
      </c>
      <c r="AB7" s="171">
        <v>46.353260303930483</v>
      </c>
      <c r="AC7" s="171">
        <v>-1.2832059574605892E-2</v>
      </c>
      <c r="AD7" s="171">
        <v>-7.9435763924403699E-2</v>
      </c>
      <c r="AE7" s="171">
        <v>-2.6051146210468511E-2</v>
      </c>
      <c r="AF7" s="171">
        <v>-0.1253054694015166</v>
      </c>
      <c r="AG7" s="171">
        <v>0.42200205424791931</v>
      </c>
      <c r="AH7" s="171">
        <v>48.801666666666669</v>
      </c>
      <c r="AI7" s="171">
        <v>46.281666666666666</v>
      </c>
      <c r="AJ7" s="171">
        <v>44.778333333333329</v>
      </c>
      <c r="AK7" s="171">
        <v>40.888333333333335</v>
      </c>
      <c r="AL7" s="171">
        <v>28.235000000000003</v>
      </c>
      <c r="AM7" s="171">
        <v>25.798333333333332</v>
      </c>
      <c r="AN7" s="171">
        <v>26.285</v>
      </c>
      <c r="AO7" s="171">
        <v>26.786666666666665</v>
      </c>
      <c r="AP7" s="171">
        <v>30.286666666666665</v>
      </c>
      <c r="AQ7" s="171">
        <v>44.574999999999996</v>
      </c>
      <c r="AR7" s="171">
        <v>426.5333333333333</v>
      </c>
      <c r="AS7" s="171">
        <v>395.76666666666665</v>
      </c>
      <c r="AT7" s="171">
        <v>469.16833333333335</v>
      </c>
      <c r="AU7" s="171">
        <v>458.00833333333338</v>
      </c>
      <c r="AV7" s="171">
        <v>484.42333333333335</v>
      </c>
      <c r="AW7" s="171">
        <v>5328.5</v>
      </c>
      <c r="AX7" s="171">
        <v>4660</v>
      </c>
      <c r="AY7" s="171">
        <v>4525.5</v>
      </c>
      <c r="AZ7" s="171">
        <v>5109.333333333333</v>
      </c>
      <c r="BA7" s="171">
        <v>5134.333333333333</v>
      </c>
      <c r="BB7" s="171"/>
      <c r="BC7" s="171"/>
      <c r="BD7" s="171"/>
      <c r="BE7" s="171"/>
      <c r="BF7" s="171"/>
    </row>
    <row r="8" spans="1:58" ht="15">
      <c r="A8" s="14">
        <f>'Exptl Setup'!A16</f>
        <v>9</v>
      </c>
      <c r="B8" s="14" t="str">
        <f>'Exptl Setup'!B16</f>
        <v>MTT No Till</v>
      </c>
      <c r="C8" s="14" t="str">
        <f>'Exptl Setup'!C16</f>
        <v>c</v>
      </c>
      <c r="D8" s="14">
        <f>'Exptl Setup'!D16</f>
        <v>16</v>
      </c>
      <c r="E8" s="14" t="str">
        <f>'Exptl Setup'!E16</f>
        <v>+</v>
      </c>
      <c r="F8" s="14">
        <f>'Exptl Setup'!F16</f>
        <v>32.01</v>
      </c>
      <c r="G8" s="17">
        <f>'Exptl Setup'!G16</f>
        <v>25.010176498485698</v>
      </c>
      <c r="H8" s="26">
        <v>6</v>
      </c>
      <c r="I8" s="18">
        <v>6.52</v>
      </c>
      <c r="J8" s="18">
        <v>4.04</v>
      </c>
      <c r="K8" s="20">
        <f>DEA!AK29</f>
        <v>697.71871209530548</v>
      </c>
      <c r="L8" s="19">
        <f>'CO2'!AT14</f>
        <v>6.0923102191403649</v>
      </c>
      <c r="M8" s="19">
        <v>26.145</v>
      </c>
      <c r="N8" s="19">
        <v>11.73</v>
      </c>
      <c r="O8" s="19">
        <v>10.635000000000002</v>
      </c>
      <c r="P8" s="19">
        <v>206.9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8" ht="15">
      <c r="A9" s="14">
        <f>'Exptl Setup'!A20</f>
        <v>13</v>
      </c>
      <c r="B9" s="14" t="str">
        <f>'Exptl Setup'!B20</f>
        <v>MTT No Till</v>
      </c>
      <c r="C9" s="14" t="str">
        <f>'Exptl Setup'!C20</f>
        <v>a</v>
      </c>
      <c r="D9" s="14">
        <f>'Exptl Setup'!D20</f>
        <v>16</v>
      </c>
      <c r="E9" s="14" t="str">
        <f>'Exptl Setup'!E20</f>
        <v>+</v>
      </c>
      <c r="F9" s="14">
        <f>'Exptl Setup'!F20</f>
        <v>32</v>
      </c>
      <c r="G9" s="17">
        <f>'Exptl Setup'!G20</f>
        <v>25.002363259966963</v>
      </c>
      <c r="H9" s="26">
        <v>16</v>
      </c>
      <c r="I9" s="18">
        <v>8.4</v>
      </c>
      <c r="J9" s="18">
        <v>4.74</v>
      </c>
      <c r="K9" s="20">
        <f>DEA!AK30</f>
        <v>23.840191453488544</v>
      </c>
      <c r="L9" s="19">
        <f>'CO2'!AT15</f>
        <v>0.69566122919840212</v>
      </c>
      <c r="M9" s="19">
        <v>38.450000000000003</v>
      </c>
      <c r="N9" s="19">
        <v>19.87</v>
      </c>
      <c r="O9" s="19">
        <v>267.28000000000003</v>
      </c>
      <c r="P9" s="19">
        <v>4059.0000000000005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8" ht="15">
      <c r="A10" s="14">
        <f>'Exptl Setup'!A21</f>
        <v>14</v>
      </c>
      <c r="B10" s="14" t="str">
        <f>'Exptl Setup'!B21</f>
        <v>MTT No Till</v>
      </c>
      <c r="C10" s="14" t="str">
        <f>'Exptl Setup'!C21</f>
        <v>b</v>
      </c>
      <c r="D10" s="14">
        <f>'Exptl Setup'!D21</f>
        <v>16</v>
      </c>
      <c r="E10" s="14" t="str">
        <f>'Exptl Setup'!E21</f>
        <v>+</v>
      </c>
      <c r="F10" s="14">
        <f>'Exptl Setup'!F21</f>
        <v>31.995000000000001</v>
      </c>
      <c r="G10" s="17">
        <f>'Exptl Setup'!G21</f>
        <v>24.998456640707591</v>
      </c>
      <c r="H10" s="26">
        <v>16</v>
      </c>
      <c r="I10" s="18">
        <v>8.4</v>
      </c>
      <c r="J10" s="18">
        <v>4.8600000000000003</v>
      </c>
      <c r="K10" s="20">
        <f>DEA!AK31</f>
        <v>41.785127502911855</v>
      </c>
      <c r="L10" s="19">
        <f>'CO2'!AT16</f>
        <v>0.39707413698542021</v>
      </c>
      <c r="M10" s="19">
        <v>38.29</v>
      </c>
      <c r="N10" s="19">
        <v>18.95</v>
      </c>
      <c r="O10" s="19">
        <v>289.86</v>
      </c>
      <c r="P10" s="19">
        <v>4144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8" ht="15">
      <c r="A11" s="14">
        <f>'Exptl Setup'!A22</f>
        <v>15</v>
      </c>
      <c r="B11" s="14" t="str">
        <f>'Exptl Setup'!B22</f>
        <v>MTT No Till</v>
      </c>
      <c r="C11" s="14" t="str">
        <f>'Exptl Setup'!C22</f>
        <v>c</v>
      </c>
      <c r="D11" s="14">
        <f>'Exptl Setup'!D22</f>
        <v>16</v>
      </c>
      <c r="E11" s="14" t="str">
        <f>'Exptl Setup'!E22</f>
        <v>+</v>
      </c>
      <c r="F11" s="14">
        <f>'Exptl Setup'!F22</f>
        <v>32.000999999999998</v>
      </c>
      <c r="G11" s="17">
        <f>'Exptl Setup'!G22</f>
        <v>25.003144583818834</v>
      </c>
      <c r="H11" s="26">
        <v>16</v>
      </c>
      <c r="I11" s="18">
        <v>8.32</v>
      </c>
      <c r="J11" s="18">
        <v>5.0599999999999996</v>
      </c>
      <c r="K11" s="20">
        <f>DEA!AK32</f>
        <v>36.900435185886835</v>
      </c>
      <c r="L11" s="19">
        <f>'CO2'!AT17</f>
        <v>0.31963224811815155</v>
      </c>
      <c r="M11" s="19">
        <v>38.840000000000003</v>
      </c>
      <c r="N11" s="19">
        <v>19.25</v>
      </c>
      <c r="O11" s="19">
        <v>221.30999999999997</v>
      </c>
      <c r="P11" s="19">
        <v>4127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8" ht="15">
      <c r="A12" s="14">
        <f>'Exptl Setup'!A26</f>
        <v>19</v>
      </c>
      <c r="B12" s="14" t="str">
        <f>'Exptl Setup'!B26</f>
        <v>MTT No Till</v>
      </c>
      <c r="C12" s="14" t="str">
        <f>'Exptl Setup'!C26</f>
        <v>a</v>
      </c>
      <c r="D12" s="14">
        <f>'Exptl Setup'!D26</f>
        <v>16</v>
      </c>
      <c r="E12" s="14" t="str">
        <f>'Exptl Setup'!E26</f>
        <v>+</v>
      </c>
      <c r="F12" s="14">
        <f>'Exptl Setup'!F26</f>
        <v>32.003999999999998</v>
      </c>
      <c r="G12" s="17">
        <f>'Exptl Setup'!G26</f>
        <v>25.005488555374455</v>
      </c>
      <c r="H12" s="26">
        <v>20</v>
      </c>
      <c r="I12" s="18">
        <v>8.92</v>
      </c>
      <c r="J12" s="18">
        <v>5.22</v>
      </c>
      <c r="K12" s="20">
        <f>DEA!AK33</f>
        <v>0.1423959604425952</v>
      </c>
      <c r="L12" s="19">
        <f>'CO2'!AT18</f>
        <v>-1.6789974363026546E-2</v>
      </c>
      <c r="M12" s="19">
        <v>49.25</v>
      </c>
      <c r="N12" s="19">
        <v>26.23</v>
      </c>
      <c r="O12" s="19">
        <v>518.72</v>
      </c>
      <c r="P12" s="19">
        <v>6550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8" ht="15">
      <c r="A13" s="14">
        <f>'Exptl Setup'!A27</f>
        <v>20</v>
      </c>
      <c r="B13" s="14" t="str">
        <f>'Exptl Setup'!B27</f>
        <v>MTT No Till</v>
      </c>
      <c r="C13" s="14" t="str">
        <f>'Exptl Setup'!C27</f>
        <v>b</v>
      </c>
      <c r="D13" s="14">
        <f>'Exptl Setup'!D27</f>
        <v>16</v>
      </c>
      <c r="E13" s="14" t="str">
        <f>'Exptl Setup'!E27</f>
        <v>+</v>
      </c>
      <c r="F13" s="14">
        <f>'Exptl Setup'!F27</f>
        <v>32.002000000000002</v>
      </c>
      <c r="G13" s="17">
        <f>'Exptl Setup'!G27</f>
        <v>25.003925907670713</v>
      </c>
      <c r="H13" s="26">
        <v>20</v>
      </c>
      <c r="I13" s="17">
        <v>9.08</v>
      </c>
      <c r="J13" s="17">
        <v>5.3</v>
      </c>
      <c r="K13" s="20">
        <f>DEA!AK34</f>
        <v>0.23293428877700467</v>
      </c>
      <c r="L13" s="19">
        <f>'CO2'!AT19</f>
        <v>-5.3927802522650376E-3</v>
      </c>
      <c r="M13" s="19">
        <v>49.35</v>
      </c>
      <c r="N13" s="19">
        <v>27.29</v>
      </c>
      <c r="O13" s="19">
        <v>458.65999999999991</v>
      </c>
      <c r="P13" s="19">
        <v>6091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8" ht="15">
      <c r="A14" s="14">
        <f>'Exptl Setup'!A28</f>
        <v>21</v>
      </c>
      <c r="B14" s="14" t="str">
        <f>'Exptl Setup'!B28</f>
        <v>MTT No Till</v>
      </c>
      <c r="C14" s="14" t="str">
        <f>'Exptl Setup'!C28</f>
        <v>c</v>
      </c>
      <c r="D14" s="14">
        <f>'Exptl Setup'!D28</f>
        <v>16</v>
      </c>
      <c r="E14" s="14" t="str">
        <f>'Exptl Setup'!E28</f>
        <v>+</v>
      </c>
      <c r="F14" s="14">
        <f>'Exptl Setup'!F28</f>
        <v>31.995000000000001</v>
      </c>
      <c r="G14" s="17">
        <f>'Exptl Setup'!G28</f>
        <v>24.998456640707591</v>
      </c>
      <c r="H14" s="26">
        <v>20</v>
      </c>
      <c r="I14" s="18">
        <v>8.82</v>
      </c>
      <c r="J14" s="18">
        <v>5.18</v>
      </c>
      <c r="K14" s="20">
        <f>DEA!AK35</f>
        <v>0.23705709053271154</v>
      </c>
      <c r="L14" s="19">
        <f>'CO2'!AT20</f>
        <v>6.5966341022960706E-3</v>
      </c>
      <c r="M14" s="19">
        <v>49.08</v>
      </c>
      <c r="N14" s="19">
        <v>24.88</v>
      </c>
      <c r="O14" s="19">
        <v>396.24</v>
      </c>
      <c r="P14" s="19">
        <v>5155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8" ht="15">
      <c r="A15" s="14">
        <f>'Exptl Setup'!A32</f>
        <v>25</v>
      </c>
      <c r="B15" s="14" t="str">
        <f>'Exptl Setup'!B32</f>
        <v>MTT No Till</v>
      </c>
      <c r="C15" s="14" t="str">
        <f>'Exptl Setup'!C32</f>
        <v>a</v>
      </c>
      <c r="D15" s="14">
        <f>'Exptl Setup'!D32</f>
        <v>16</v>
      </c>
      <c r="E15" s="14" t="str">
        <f>'Exptl Setup'!E32</f>
        <v>-</v>
      </c>
      <c r="F15" s="14">
        <f>'Exptl Setup'!F32</f>
        <v>31.997</v>
      </c>
      <c r="G15" s="17">
        <f>'Exptl Setup'!G32</f>
        <v>25.000019288411337</v>
      </c>
      <c r="H15" s="26">
        <v>0</v>
      </c>
      <c r="I15" s="18">
        <v>4.6100000000000003</v>
      </c>
      <c r="J15" s="18">
        <v>4.5199999999999996</v>
      </c>
      <c r="K15" s="20">
        <f>DEA!AK36</f>
        <v>84.321712456022112</v>
      </c>
      <c r="L15" s="19">
        <f>'CO2'!AT21</f>
        <v>1.1305705693962751</v>
      </c>
      <c r="M15" s="19">
        <v>39.814999999999998</v>
      </c>
      <c r="N15" s="19">
        <v>1.81</v>
      </c>
      <c r="O15" s="19">
        <v>5.5200000000000031</v>
      </c>
      <c r="P15" s="19">
        <v>38.450000000000003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8" ht="15">
      <c r="A16" s="14">
        <f>'Exptl Setup'!A33</f>
        <v>26</v>
      </c>
      <c r="B16" s="14" t="str">
        <f>'Exptl Setup'!B33</f>
        <v>MTT No Till</v>
      </c>
      <c r="C16" s="14" t="str">
        <f>'Exptl Setup'!C33</f>
        <v>b</v>
      </c>
      <c r="D16" s="14">
        <f>'Exptl Setup'!D33</f>
        <v>16</v>
      </c>
      <c r="E16" s="14" t="str">
        <f>'Exptl Setup'!E33</f>
        <v>-</v>
      </c>
      <c r="F16" s="14">
        <f>'Exptl Setup'!F33</f>
        <v>32.006</v>
      </c>
      <c r="G16" s="17">
        <f>'Exptl Setup'!G33</f>
        <v>25.007051203078206</v>
      </c>
      <c r="H16" s="26">
        <v>0</v>
      </c>
      <c r="I16" s="18">
        <v>4.6900000000000004</v>
      </c>
      <c r="J16" s="18">
        <v>4.5599999999999996</v>
      </c>
      <c r="K16" s="20">
        <f>DEA!AK37</f>
        <v>88.48823638024561</v>
      </c>
      <c r="L16" s="19">
        <f>'CO2'!AT22</f>
        <v>0.97074472372559784</v>
      </c>
      <c r="M16" s="19">
        <v>39.174999999999997</v>
      </c>
      <c r="N16" s="19">
        <v>2.339</v>
      </c>
      <c r="O16" s="19">
        <v>5.3760000000000048</v>
      </c>
      <c r="P16" s="19">
        <v>48.56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">
      <c r="A17" s="14">
        <f>'Exptl Setup'!A34</f>
        <v>27</v>
      </c>
      <c r="B17" s="14" t="str">
        <f>'Exptl Setup'!B34</f>
        <v>MTT No Till</v>
      </c>
      <c r="C17" s="14" t="str">
        <f>'Exptl Setup'!C34</f>
        <v>c</v>
      </c>
      <c r="D17" s="14">
        <f>'Exptl Setup'!D34</f>
        <v>16</v>
      </c>
      <c r="E17" s="14" t="str">
        <f>'Exptl Setup'!E34</f>
        <v>-</v>
      </c>
      <c r="F17" s="14">
        <f>'Exptl Setup'!F34</f>
        <v>31.992999999999999</v>
      </c>
      <c r="G17" s="17">
        <f>'Exptl Setup'!G34</f>
        <v>24.996893993003841</v>
      </c>
      <c r="H17" s="26">
        <v>0</v>
      </c>
      <c r="I17" s="18">
        <v>4.6900000000000004</v>
      </c>
      <c r="J17" s="18">
        <v>4.62</v>
      </c>
      <c r="K17" s="20">
        <f>DEA!AK38</f>
        <v>84.67254580188559</v>
      </c>
      <c r="L17" s="19">
        <f>'CO2'!AT23</f>
        <v>1.5092199711348597</v>
      </c>
      <c r="M17" s="19">
        <v>39.315000000000005</v>
      </c>
      <c r="N17" s="19">
        <v>2.2489999999999997</v>
      </c>
      <c r="O17" s="19">
        <v>3.6909999999999954</v>
      </c>
      <c r="P17" s="19">
        <v>28.71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>
      <c r="A18" s="14">
        <f>'Exptl Setup'!A38</f>
        <v>31</v>
      </c>
      <c r="B18" s="14" t="str">
        <f>'Exptl Setup'!B38</f>
        <v>MTT No Till</v>
      </c>
      <c r="C18" s="14" t="str">
        <f>'Exptl Setup'!C38</f>
        <v>a</v>
      </c>
      <c r="D18" s="14">
        <f>'Exptl Setup'!D38</f>
        <v>16</v>
      </c>
      <c r="E18" s="14" t="str">
        <f>'Exptl Setup'!E38</f>
        <v>-</v>
      </c>
      <c r="F18" s="14">
        <f>'Exptl Setup'!F38</f>
        <v>32.000999999999998</v>
      </c>
      <c r="G18" s="17">
        <f>'Exptl Setup'!G38</f>
        <v>25.003144583818834</v>
      </c>
      <c r="H18" s="26">
        <v>6</v>
      </c>
      <c r="I18" s="18">
        <v>6.53</v>
      </c>
      <c r="J18" s="18">
        <v>4</v>
      </c>
      <c r="K18" s="20">
        <f>DEA!AK39</f>
        <v>45.728830736066328</v>
      </c>
      <c r="L18" s="19">
        <f>'CO2'!AT24</f>
        <v>4.0323374974795669</v>
      </c>
      <c r="M18" s="19">
        <v>28.87</v>
      </c>
      <c r="N18" s="19">
        <v>5.61</v>
      </c>
      <c r="O18" s="19">
        <v>17.220000000000002</v>
      </c>
      <c r="P18" s="19">
        <v>188.9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">
      <c r="A19" s="14">
        <f>'Exptl Setup'!A39</f>
        <v>32</v>
      </c>
      <c r="B19" s="14" t="str">
        <f>'Exptl Setup'!B39</f>
        <v>MTT No Till</v>
      </c>
      <c r="C19" s="14" t="str">
        <f>'Exptl Setup'!C39</f>
        <v>b</v>
      </c>
      <c r="D19" s="14">
        <f>'Exptl Setup'!D39</f>
        <v>16</v>
      </c>
      <c r="E19" s="14" t="str">
        <f>'Exptl Setup'!E39</f>
        <v>-</v>
      </c>
      <c r="F19" s="14">
        <f>'Exptl Setup'!F39</f>
        <v>31.998000000000001</v>
      </c>
      <c r="G19" s="17">
        <f>'Exptl Setup'!G39</f>
        <v>25.000800612263212</v>
      </c>
      <c r="H19" s="26">
        <v>6</v>
      </c>
      <c r="I19" s="18">
        <v>6.58</v>
      </c>
      <c r="J19" s="18">
        <v>4.0199999999999996</v>
      </c>
      <c r="K19" s="20">
        <f>DEA!AK40</f>
        <v>55.317407313396437</v>
      </c>
      <c r="L19" s="19">
        <f>'CO2'!AT25</f>
        <v>4.273225792823105</v>
      </c>
      <c r="M19" s="19">
        <v>29.465</v>
      </c>
      <c r="N19" s="19">
        <v>5.6449999999999996</v>
      </c>
      <c r="O19" s="19">
        <v>13.914999999999996</v>
      </c>
      <c r="P19" s="19">
        <v>191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5">
      <c r="A20" s="14">
        <f>'Exptl Setup'!A40</f>
        <v>33</v>
      </c>
      <c r="B20" s="14" t="str">
        <f>'Exptl Setup'!B40</f>
        <v>MTT No Till</v>
      </c>
      <c r="C20" s="14" t="str">
        <f>'Exptl Setup'!C40</f>
        <v>c</v>
      </c>
      <c r="D20" s="14">
        <f>'Exptl Setup'!D40</f>
        <v>16</v>
      </c>
      <c r="E20" s="14" t="str">
        <f>'Exptl Setup'!E40</f>
        <v>-</v>
      </c>
      <c r="F20" s="14">
        <f>'Exptl Setup'!F40</f>
        <v>32.000999999999998</v>
      </c>
      <c r="G20" s="17">
        <f>'Exptl Setup'!G40</f>
        <v>25.003144583818834</v>
      </c>
      <c r="H20" s="26">
        <v>6</v>
      </c>
      <c r="I20" s="18">
        <v>6.53</v>
      </c>
      <c r="J20" s="18">
        <v>4.0199999999999996</v>
      </c>
      <c r="K20" s="20">
        <f>DEA!AK41</f>
        <v>60.599474191311678</v>
      </c>
      <c r="L20" s="19">
        <f>'CO2'!AT26</f>
        <v>4.2632210148357679</v>
      </c>
      <c r="M20" s="19">
        <v>27.770000000000003</v>
      </c>
      <c r="N20" s="19">
        <v>6.0350000000000001</v>
      </c>
      <c r="O20" s="19">
        <v>15.814999999999991</v>
      </c>
      <c r="P20" s="19">
        <v>193.29999999999998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5">
      <c r="A21" s="14">
        <f>'Exptl Setup'!A44</f>
        <v>37</v>
      </c>
      <c r="B21" s="14" t="str">
        <f>'Exptl Setup'!B44</f>
        <v>MTT No Till</v>
      </c>
      <c r="C21" s="14" t="str">
        <f>'Exptl Setup'!C44</f>
        <v>a</v>
      </c>
      <c r="D21" s="14">
        <f>'Exptl Setup'!D44</f>
        <v>16</v>
      </c>
      <c r="E21" s="14" t="str">
        <f>'Exptl Setup'!E44</f>
        <v>-</v>
      </c>
      <c r="F21" s="14">
        <f>'Exptl Setup'!F44</f>
        <v>31.995999999999999</v>
      </c>
      <c r="G21" s="17">
        <f>'Exptl Setup'!G44</f>
        <v>24.999237964559462</v>
      </c>
      <c r="H21" s="26">
        <v>16</v>
      </c>
      <c r="I21" s="18">
        <v>8.2799999999999994</v>
      </c>
      <c r="J21" s="18">
        <v>5.0199999999999996</v>
      </c>
      <c r="K21" s="20">
        <f>DEA!AK42</f>
        <v>8.7291138928419727</v>
      </c>
      <c r="L21" s="19">
        <f>'CO2'!AT27</f>
        <v>0.36467732731719571</v>
      </c>
      <c r="M21" s="19">
        <v>35.85</v>
      </c>
      <c r="N21" s="19">
        <v>19.11</v>
      </c>
      <c r="O21" s="19">
        <v>287.23999999999995</v>
      </c>
      <c r="P21" s="19">
        <v>3919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5">
      <c r="A22" s="14">
        <f>'Exptl Setup'!A45</f>
        <v>38</v>
      </c>
      <c r="B22" s="14" t="str">
        <f>'Exptl Setup'!B45</f>
        <v>MTT No Till</v>
      </c>
      <c r="C22" s="14" t="str">
        <f>'Exptl Setup'!C45</f>
        <v>b</v>
      </c>
      <c r="D22" s="14">
        <f>'Exptl Setup'!D45</f>
        <v>16</v>
      </c>
      <c r="E22" s="14" t="str">
        <f>'Exptl Setup'!E45</f>
        <v>-</v>
      </c>
      <c r="F22" s="14">
        <f>'Exptl Setup'!F45</f>
        <v>31.997</v>
      </c>
      <c r="G22" s="17">
        <f>'Exptl Setup'!G45</f>
        <v>25.000019288411337</v>
      </c>
      <c r="H22" s="26">
        <v>16</v>
      </c>
      <c r="I22" s="18">
        <v>8.31</v>
      </c>
      <c r="J22" s="18">
        <v>5.22</v>
      </c>
      <c r="K22" s="20">
        <f>DEA!AK43</f>
        <v>17.789313546715924</v>
      </c>
      <c r="L22" s="19">
        <f>'CO2'!AT28</f>
        <v>0.52960007773410811</v>
      </c>
      <c r="M22" s="19">
        <v>36.93</v>
      </c>
      <c r="N22" s="19">
        <v>19.170000000000002</v>
      </c>
      <c r="O22" s="19">
        <v>294.79999999999995</v>
      </c>
      <c r="P22" s="19">
        <v>3894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5">
      <c r="A23" s="14">
        <f>'Exptl Setup'!A46</f>
        <v>39</v>
      </c>
      <c r="B23" s="14" t="str">
        <f>'Exptl Setup'!B46</f>
        <v>MTT No Till</v>
      </c>
      <c r="C23" s="14" t="str">
        <f>'Exptl Setup'!C46</f>
        <v>c</v>
      </c>
      <c r="D23" s="14">
        <f>'Exptl Setup'!D46</f>
        <v>16</v>
      </c>
      <c r="E23" s="14" t="str">
        <f>'Exptl Setup'!E46</f>
        <v>-</v>
      </c>
      <c r="F23" s="14">
        <f>'Exptl Setup'!F46</f>
        <v>32.003999999999998</v>
      </c>
      <c r="G23" s="17">
        <f>'Exptl Setup'!G46</f>
        <v>25.005488555374455</v>
      </c>
      <c r="H23" s="26">
        <v>16</v>
      </c>
      <c r="I23" s="18">
        <v>8.18</v>
      </c>
      <c r="J23" s="18">
        <v>5.08</v>
      </c>
      <c r="K23" s="20">
        <f>DEA!AK44</f>
        <v>11.595099636039896</v>
      </c>
      <c r="L23" s="19">
        <f>'CO2'!AT29</f>
        <v>0.5030949428857302</v>
      </c>
      <c r="M23" s="19">
        <v>36.049999999999997</v>
      </c>
      <c r="N23" s="19">
        <v>20.03</v>
      </c>
      <c r="O23" s="19">
        <v>230.82</v>
      </c>
      <c r="P23" s="19">
        <v>3797.9999999999995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5">
      <c r="A24" s="14">
        <f>'Exptl Setup'!A50</f>
        <v>43</v>
      </c>
      <c r="B24" s="14" t="str">
        <f>'Exptl Setup'!B50</f>
        <v>MTT No Till</v>
      </c>
      <c r="C24" s="14" t="str">
        <f>'Exptl Setup'!C50</f>
        <v>a</v>
      </c>
      <c r="D24" s="14">
        <f>'Exptl Setup'!D50</f>
        <v>16</v>
      </c>
      <c r="E24" s="14" t="str">
        <f>'Exptl Setup'!E50</f>
        <v>-</v>
      </c>
      <c r="F24" s="14">
        <f>'Exptl Setup'!F50</f>
        <v>32.003</v>
      </c>
      <c r="G24" s="17">
        <f>'Exptl Setup'!G50</f>
        <v>25.004707231522584</v>
      </c>
      <c r="H24" s="26">
        <v>20</v>
      </c>
      <c r="I24" s="18">
        <v>9.1300000000000008</v>
      </c>
      <c r="J24" s="18">
        <v>5.54</v>
      </c>
      <c r="K24" s="20">
        <f>DEA!AK45</f>
        <v>0.11392048087985977</v>
      </c>
      <c r="L24" s="19">
        <f>'CO2'!AT30</f>
        <v>-5.994814973385291E-3</v>
      </c>
      <c r="M24" s="19">
        <v>47.89</v>
      </c>
      <c r="N24" s="19">
        <v>25.55</v>
      </c>
      <c r="O24" s="19">
        <v>397.16</v>
      </c>
      <c r="P24" s="19">
        <v>4928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5">
      <c r="A25" s="14">
        <f>'Exptl Setup'!A51</f>
        <v>44</v>
      </c>
      <c r="B25" s="14" t="str">
        <f>'Exptl Setup'!B51</f>
        <v>MTT No Till</v>
      </c>
      <c r="C25" s="14" t="str">
        <f>'Exptl Setup'!C51</f>
        <v>b</v>
      </c>
      <c r="D25" s="14">
        <f>'Exptl Setup'!D51</f>
        <v>16</v>
      </c>
      <c r="E25" s="14" t="str">
        <f>'Exptl Setup'!E51</f>
        <v>-</v>
      </c>
      <c r="F25" s="14">
        <f>'Exptl Setup'!F51</f>
        <v>32.006999999999998</v>
      </c>
      <c r="G25" s="17">
        <f>'Exptl Setup'!G51</f>
        <v>25.007832526930077</v>
      </c>
      <c r="H25" s="26">
        <v>20</v>
      </c>
      <c r="I25" s="18">
        <v>9.14</v>
      </c>
      <c r="J25" s="18">
        <v>5.24</v>
      </c>
      <c r="K25" s="20">
        <f>DEA!AK46</f>
        <v>8.8480267845265914E-2</v>
      </c>
      <c r="L25" s="19">
        <f>'CO2'!AT31</f>
        <v>2.2784481118059603E-2</v>
      </c>
      <c r="M25" s="19">
        <v>47.56</v>
      </c>
      <c r="N25" s="19">
        <v>24.8</v>
      </c>
      <c r="O25" s="19">
        <v>373.03999999999996</v>
      </c>
      <c r="P25" s="19">
        <v>4603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5">
      <c r="A26" s="14">
        <f>'Exptl Setup'!A52</f>
        <v>45</v>
      </c>
      <c r="B26" s="14" t="str">
        <f>'Exptl Setup'!B52</f>
        <v>MTT No Till</v>
      </c>
      <c r="C26" s="14" t="str">
        <f>'Exptl Setup'!C52</f>
        <v>c</v>
      </c>
      <c r="D26" s="14">
        <f>'Exptl Setup'!D52</f>
        <v>16</v>
      </c>
      <c r="E26" s="14" t="str">
        <f>'Exptl Setup'!E52</f>
        <v>-</v>
      </c>
      <c r="F26" s="14">
        <f>'Exptl Setup'!F52</f>
        <v>32</v>
      </c>
      <c r="G26" s="17">
        <f>'Exptl Setup'!G52</f>
        <v>25.002363259966963</v>
      </c>
      <c r="H26" s="26">
        <v>20</v>
      </c>
      <c r="I26" s="18">
        <v>9.0299999999999994</v>
      </c>
      <c r="J26" s="18">
        <v>5.26</v>
      </c>
      <c r="K26" s="20">
        <f>DEA!AK47</f>
        <v>0</v>
      </c>
      <c r="L26" s="19">
        <f>'CO2'!AT32</f>
        <v>-7.9165683387911814E-2</v>
      </c>
      <c r="M26" s="19">
        <v>49.68</v>
      </c>
      <c r="N26" s="19">
        <v>26.04</v>
      </c>
      <c r="O26" s="19">
        <v>415.38</v>
      </c>
      <c r="P26" s="19">
        <v>4644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>
      <c r="A27" s="14">
        <f>'Exptl Setup'!A56</f>
        <v>49</v>
      </c>
      <c r="B27" s="14" t="str">
        <f>'Exptl Setup'!B56</f>
        <v>MTT No Till</v>
      </c>
      <c r="C27" s="14" t="str">
        <f>'Exptl Setup'!C56</f>
        <v>a</v>
      </c>
      <c r="D27" s="14">
        <f>'Exptl Setup'!D56</f>
        <v>24</v>
      </c>
      <c r="E27" s="14" t="str">
        <f>'Exptl Setup'!E56</f>
        <v>+</v>
      </c>
      <c r="F27" s="14">
        <f>'Exptl Setup'!F56</f>
        <v>32.003999999999998</v>
      </c>
      <c r="G27" s="17">
        <f>'Exptl Setup'!G56</f>
        <v>25.005488555374455</v>
      </c>
      <c r="H27" s="26">
        <v>0</v>
      </c>
      <c r="I27" s="17">
        <v>4.63</v>
      </c>
      <c r="J27" s="17">
        <v>5.16</v>
      </c>
      <c r="K27" s="24">
        <f>DEA!AK48</f>
        <v>117.68212439377966</v>
      </c>
      <c r="L27" s="19">
        <f>'CO2'!AT33</f>
        <v>2.5413017319785767</v>
      </c>
      <c r="M27" s="19">
        <v>38.195</v>
      </c>
      <c r="N27" s="19">
        <v>2.3849999999999998</v>
      </c>
      <c r="O27" s="19">
        <v>2.6749999999999972</v>
      </c>
      <c r="P27" s="19">
        <v>30.21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>
      <c r="A28" s="14">
        <f>'Exptl Setup'!A57</f>
        <v>50</v>
      </c>
      <c r="B28" s="14" t="str">
        <f>'Exptl Setup'!B57</f>
        <v>MTT No Till</v>
      </c>
      <c r="C28" s="14" t="str">
        <f>'Exptl Setup'!C57</f>
        <v>b</v>
      </c>
      <c r="D28" s="14">
        <f>'Exptl Setup'!D57</f>
        <v>24</v>
      </c>
      <c r="E28" s="14" t="str">
        <f>'Exptl Setup'!E57</f>
        <v>+</v>
      </c>
      <c r="F28" s="14">
        <f>'Exptl Setup'!F57</f>
        <v>32.003</v>
      </c>
      <c r="G28" s="17">
        <f>'Exptl Setup'!G57</f>
        <v>25.004707231522584</v>
      </c>
      <c r="H28" s="26">
        <v>0</v>
      </c>
      <c r="I28" s="17">
        <v>4.62</v>
      </c>
      <c r="J28" s="17">
        <v>5.24</v>
      </c>
      <c r="K28" s="24">
        <f>DEA!AK49</f>
        <v>124.84260698421635</v>
      </c>
      <c r="L28" s="19">
        <f>'CO2'!AT34</f>
        <v>2.1575668520768083</v>
      </c>
      <c r="M28" s="19">
        <v>37.524999999999999</v>
      </c>
      <c r="N28" s="19">
        <v>2.351</v>
      </c>
      <c r="O28" s="19">
        <v>4.1689999999999969</v>
      </c>
      <c r="P28" s="19">
        <v>50.56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>
      <c r="A29" s="14">
        <f>'Exptl Setup'!A58</f>
        <v>51</v>
      </c>
      <c r="B29" s="14" t="str">
        <f>'Exptl Setup'!B58</f>
        <v>MTT No Till</v>
      </c>
      <c r="C29" s="14" t="str">
        <f>'Exptl Setup'!C58</f>
        <v>c</v>
      </c>
      <c r="D29" s="14">
        <f>'Exptl Setup'!D58</f>
        <v>24</v>
      </c>
      <c r="E29" s="14" t="str">
        <f>'Exptl Setup'!E58</f>
        <v>+</v>
      </c>
      <c r="F29" s="14">
        <f>'Exptl Setup'!F58</f>
        <v>31.998999999999999</v>
      </c>
      <c r="G29" s="17">
        <f>'Exptl Setup'!G58</f>
        <v>25.001581936115088</v>
      </c>
      <c r="H29" s="26">
        <v>0</v>
      </c>
      <c r="I29" s="18">
        <v>4.8499999999999996</v>
      </c>
      <c r="J29" s="18">
        <v>5.3</v>
      </c>
      <c r="K29" s="24">
        <f>DEA!AK50</f>
        <v>121.70328156325876</v>
      </c>
      <c r="L29" s="19">
        <f>'CO2'!AT35</f>
        <v>2.8157852471737739</v>
      </c>
      <c r="M29" s="19">
        <v>36.734999999999999</v>
      </c>
      <c r="N29" s="19">
        <v>2.3725000000000001</v>
      </c>
      <c r="O29" s="19">
        <v>5.9375</v>
      </c>
      <c r="P29" s="19">
        <v>39.700000000000003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">
      <c r="A30" s="14">
        <f>'Exptl Setup'!A62</f>
        <v>55</v>
      </c>
      <c r="B30" s="14" t="str">
        <f>'Exptl Setup'!B62</f>
        <v>MTT No Till</v>
      </c>
      <c r="C30" s="14" t="str">
        <f>'Exptl Setup'!C62</f>
        <v>a</v>
      </c>
      <c r="D30" s="14">
        <f>'Exptl Setup'!D62</f>
        <v>24</v>
      </c>
      <c r="E30" s="14" t="str">
        <f>'Exptl Setup'!E62</f>
        <v>+</v>
      </c>
      <c r="F30" s="14">
        <f>'Exptl Setup'!F62</f>
        <v>31.998000000000001</v>
      </c>
      <c r="G30" s="17">
        <f>'Exptl Setup'!G62</f>
        <v>25.000800612263212</v>
      </c>
      <c r="H30" s="26">
        <v>6</v>
      </c>
      <c r="I30" s="18">
        <v>6.73</v>
      </c>
      <c r="J30" s="18">
        <v>4.5999999999999996</v>
      </c>
      <c r="K30" s="20">
        <f>DEA!AK51</f>
        <v>1017.7452775398083</v>
      </c>
      <c r="L30" s="19">
        <f>'CO2'!AT36</f>
        <v>6.7486372861990871</v>
      </c>
      <c r="M30" s="19">
        <v>27.14</v>
      </c>
      <c r="N30" s="19">
        <v>9.6950000000000003</v>
      </c>
      <c r="O30" s="19">
        <v>20.675917030567689</v>
      </c>
      <c r="P30" s="19">
        <v>295.89999999999998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>
      <c r="A31" s="14">
        <f>'Exptl Setup'!A63</f>
        <v>56</v>
      </c>
      <c r="B31" s="14" t="str">
        <f>'Exptl Setup'!B63</f>
        <v>MTT No Till</v>
      </c>
      <c r="C31" s="14" t="str">
        <f>'Exptl Setup'!C63</f>
        <v>b</v>
      </c>
      <c r="D31" s="14">
        <f>'Exptl Setup'!D63</f>
        <v>24</v>
      </c>
      <c r="E31" s="14" t="str">
        <f>'Exptl Setup'!E63</f>
        <v>+</v>
      </c>
      <c r="F31" s="14">
        <f>'Exptl Setup'!F63</f>
        <v>31.998999999999999</v>
      </c>
      <c r="G31" s="17">
        <f>'Exptl Setup'!G63</f>
        <v>25.001581936115088</v>
      </c>
      <c r="H31" s="26">
        <v>6</v>
      </c>
      <c r="I31" s="18">
        <v>6.62</v>
      </c>
      <c r="J31" s="18">
        <v>4.5999999999999996</v>
      </c>
      <c r="K31" s="20">
        <f>DEA!AK52</f>
        <v>884.59291048779789</v>
      </c>
      <c r="L31" s="19">
        <f>'CO2'!AT37</f>
        <v>6.7863230443949831</v>
      </c>
      <c r="M31" s="19">
        <v>26.995000000000001</v>
      </c>
      <c r="N31" s="19">
        <v>8.26</v>
      </c>
      <c r="O31" s="19">
        <v>19.695000000000004</v>
      </c>
      <c r="P31" s="19">
        <v>207.60000000000002</v>
      </c>
    </row>
    <row r="32" spans="1:53">
      <c r="A32" s="14">
        <f>'Exptl Setup'!A64</f>
        <v>57</v>
      </c>
      <c r="B32" s="14" t="str">
        <f>'Exptl Setup'!B64</f>
        <v>MTT No Till</v>
      </c>
      <c r="C32" s="14" t="str">
        <f>'Exptl Setup'!C64</f>
        <v>c</v>
      </c>
      <c r="D32" s="14">
        <f>'Exptl Setup'!D64</f>
        <v>24</v>
      </c>
      <c r="E32" s="14" t="str">
        <f>'Exptl Setup'!E64</f>
        <v>+</v>
      </c>
      <c r="F32" s="14">
        <f>'Exptl Setup'!F64</f>
        <v>32</v>
      </c>
      <c r="G32" s="17">
        <f>'Exptl Setup'!G64</f>
        <v>25.002363259966963</v>
      </c>
      <c r="H32" s="26">
        <v>6</v>
      </c>
      <c r="I32" s="18">
        <v>6.56</v>
      </c>
      <c r="J32" s="18">
        <v>4.66</v>
      </c>
      <c r="K32" s="20">
        <f>DEA!AK53</f>
        <v>859.90805603285628</v>
      </c>
      <c r="L32" s="19">
        <f>'CO2'!AT38</f>
        <v>6.2901033404164988</v>
      </c>
      <c r="M32" s="19">
        <v>28.25</v>
      </c>
      <c r="N32" s="19">
        <v>7.3599999999999994</v>
      </c>
      <c r="O32" s="19">
        <v>19.190000000000005</v>
      </c>
      <c r="P32" s="19">
        <v>191.8</v>
      </c>
    </row>
    <row r="33" spans="1:16">
      <c r="A33" s="14">
        <f>'Exptl Setup'!A68</f>
        <v>61</v>
      </c>
      <c r="B33" s="14" t="str">
        <f>'Exptl Setup'!B68</f>
        <v>MTT No Till</v>
      </c>
      <c r="C33" s="14" t="str">
        <f>'Exptl Setup'!C68</f>
        <v>a</v>
      </c>
      <c r="D33" s="14">
        <f>'Exptl Setup'!D68</f>
        <v>24</v>
      </c>
      <c r="E33" s="14" t="str">
        <f>'Exptl Setup'!E68</f>
        <v>+</v>
      </c>
      <c r="F33" s="14">
        <f>'Exptl Setup'!F68</f>
        <v>31.995999999999999</v>
      </c>
      <c r="G33" s="17">
        <f>'Exptl Setup'!G68</f>
        <v>24.999237964559462</v>
      </c>
      <c r="H33" s="26">
        <v>16</v>
      </c>
      <c r="I33" s="18">
        <v>8.3800000000000008</v>
      </c>
      <c r="J33" s="18">
        <v>5.0999999999999996</v>
      </c>
      <c r="K33" s="20">
        <f>DEA!AK54</f>
        <v>2949.9007760929244</v>
      </c>
      <c r="L33" s="19">
        <f>'CO2'!AT39</f>
        <v>1.4139594274040206</v>
      </c>
      <c r="M33" s="19">
        <v>14.45</v>
      </c>
      <c r="N33" s="19">
        <v>24.5</v>
      </c>
      <c r="O33" s="19">
        <v>274.45</v>
      </c>
      <c r="P33" s="19">
        <v>3779.9999999999995</v>
      </c>
    </row>
    <row r="34" spans="1:16">
      <c r="A34" s="14">
        <f>'Exptl Setup'!A69</f>
        <v>62</v>
      </c>
      <c r="B34" s="14" t="str">
        <f>'Exptl Setup'!B69</f>
        <v>MTT No Till</v>
      </c>
      <c r="C34" s="14" t="str">
        <f>'Exptl Setup'!C69</f>
        <v>b</v>
      </c>
      <c r="D34" s="14">
        <f>'Exptl Setup'!D69</f>
        <v>24</v>
      </c>
      <c r="E34" s="14" t="str">
        <f>'Exptl Setup'!E69</f>
        <v>+</v>
      </c>
      <c r="F34" s="14">
        <f>'Exptl Setup'!F69</f>
        <v>32.003</v>
      </c>
      <c r="G34" s="17">
        <f>'Exptl Setup'!G69</f>
        <v>25.004707231522584</v>
      </c>
      <c r="H34" s="26">
        <v>16</v>
      </c>
      <c r="I34" s="18">
        <v>8.44</v>
      </c>
      <c r="J34" s="18">
        <v>5.42</v>
      </c>
      <c r="K34" s="20">
        <f>DEA!AK55</f>
        <v>3258.6172895245709</v>
      </c>
      <c r="L34" s="19">
        <f>'CO2'!AT40</f>
        <v>6.3463541128256518</v>
      </c>
      <c r="M34" s="19">
        <v>10.49</v>
      </c>
      <c r="N34" s="19">
        <v>29.54</v>
      </c>
      <c r="O34" s="19">
        <v>276.57</v>
      </c>
      <c r="P34" s="19">
        <v>3700</v>
      </c>
    </row>
    <row r="35" spans="1:16">
      <c r="A35" s="14">
        <f>'Exptl Setup'!A70</f>
        <v>63</v>
      </c>
      <c r="B35" s="14" t="str">
        <f>'Exptl Setup'!B70</f>
        <v>MTT No Till</v>
      </c>
      <c r="C35" s="14" t="str">
        <f>'Exptl Setup'!C70</f>
        <v>c</v>
      </c>
      <c r="D35" s="14">
        <f>'Exptl Setup'!D70</f>
        <v>24</v>
      </c>
      <c r="E35" s="14" t="str">
        <f>'Exptl Setup'!E70</f>
        <v>+</v>
      </c>
      <c r="F35" s="14">
        <f>'Exptl Setup'!F70</f>
        <v>32.005000000000003</v>
      </c>
      <c r="G35" s="17">
        <f>'Exptl Setup'!G70</f>
        <v>25.006269879226334</v>
      </c>
      <c r="H35" s="26">
        <v>16</v>
      </c>
      <c r="I35" s="18">
        <v>8.3699999999999992</v>
      </c>
      <c r="J35" s="18">
        <v>5.38</v>
      </c>
      <c r="K35" s="20">
        <f>DEA!AK56</f>
        <v>2993.0806516348352</v>
      </c>
      <c r="L35" s="19">
        <f>'CO2'!AT41</f>
        <v>2.0603015264443103</v>
      </c>
      <c r="M35" s="19">
        <v>10.87</v>
      </c>
      <c r="N35" s="19">
        <v>26.44</v>
      </c>
      <c r="O35" s="19">
        <v>281.19</v>
      </c>
      <c r="P35" s="19">
        <v>3986.9999999999995</v>
      </c>
    </row>
    <row r="36" spans="1:16">
      <c r="A36" s="14">
        <f>'Exptl Setup'!A74</f>
        <v>67</v>
      </c>
      <c r="B36" s="14" t="str">
        <f>'Exptl Setup'!B74</f>
        <v>MTT No Till</v>
      </c>
      <c r="C36" s="14" t="str">
        <f>'Exptl Setup'!C74</f>
        <v>a</v>
      </c>
      <c r="D36" s="14">
        <f>'Exptl Setup'!D74</f>
        <v>24</v>
      </c>
      <c r="E36" s="14" t="str">
        <f>'Exptl Setup'!E74</f>
        <v>+</v>
      </c>
      <c r="F36" s="14">
        <f>'Exptl Setup'!F74</f>
        <v>31.997</v>
      </c>
      <c r="G36" s="17">
        <f>'Exptl Setup'!G74</f>
        <v>25.000019288411337</v>
      </c>
      <c r="H36" s="26">
        <v>20</v>
      </c>
      <c r="I36" s="18">
        <v>8.89</v>
      </c>
      <c r="J36" s="18">
        <v>5.74</v>
      </c>
      <c r="K36" s="20">
        <f>DEA!AK57</f>
        <v>27.749131665345047</v>
      </c>
      <c r="L36" s="19">
        <f>'CO2'!AT42</f>
        <v>6.7141537988839067E-2</v>
      </c>
      <c r="M36" s="19">
        <v>46.77</v>
      </c>
      <c r="N36" s="19">
        <v>27.34</v>
      </c>
      <c r="O36" s="19">
        <v>408.59000000000003</v>
      </c>
      <c r="P36" s="19">
        <v>4522</v>
      </c>
    </row>
    <row r="37" spans="1:16">
      <c r="A37" s="14">
        <f>'Exptl Setup'!A75</f>
        <v>68</v>
      </c>
      <c r="B37" s="14" t="str">
        <f>'Exptl Setup'!B75</f>
        <v>MTT No Till</v>
      </c>
      <c r="C37" s="14" t="str">
        <f>'Exptl Setup'!C75</f>
        <v>b</v>
      </c>
      <c r="D37" s="14">
        <f>'Exptl Setup'!D75</f>
        <v>24</v>
      </c>
      <c r="E37" s="14" t="str">
        <f>'Exptl Setup'!E75</f>
        <v>+</v>
      </c>
      <c r="F37" s="14">
        <f>'Exptl Setup'!F75</f>
        <v>32</v>
      </c>
      <c r="G37" s="17">
        <f>'Exptl Setup'!G75</f>
        <v>25.002363259966963</v>
      </c>
      <c r="H37" s="26">
        <v>20</v>
      </c>
      <c r="I37" s="18">
        <v>8.82</v>
      </c>
      <c r="J37" s="18">
        <v>5.5</v>
      </c>
      <c r="K37" s="20">
        <f>DEA!AK58</f>
        <v>2.3600121254520148</v>
      </c>
      <c r="L37" s="19">
        <f>'CO2'!AT43</f>
        <v>-0.25511180818515761</v>
      </c>
      <c r="M37" s="19">
        <v>46.11</v>
      </c>
      <c r="N37" s="19">
        <v>26.76</v>
      </c>
      <c r="O37" s="19">
        <v>451.42999999999995</v>
      </c>
      <c r="P37" s="19">
        <v>5024</v>
      </c>
    </row>
    <row r="38" spans="1:16">
      <c r="A38" s="14">
        <f>'Exptl Setup'!A76</f>
        <v>69</v>
      </c>
      <c r="B38" s="14" t="str">
        <f>'Exptl Setup'!B76</f>
        <v>MTT No Till</v>
      </c>
      <c r="C38" s="14" t="str">
        <f>'Exptl Setup'!C76</f>
        <v>c</v>
      </c>
      <c r="D38" s="14">
        <f>'Exptl Setup'!D76</f>
        <v>24</v>
      </c>
      <c r="E38" s="14" t="str">
        <f>'Exptl Setup'!E76</f>
        <v>+</v>
      </c>
      <c r="F38" s="14">
        <f>'Exptl Setup'!F76</f>
        <v>31.997</v>
      </c>
      <c r="G38" s="17">
        <f>'Exptl Setup'!G76</f>
        <v>25.000019288411337</v>
      </c>
      <c r="H38" s="26">
        <v>20</v>
      </c>
      <c r="I38" s="18">
        <v>9</v>
      </c>
      <c r="J38" s="18">
        <v>5.66</v>
      </c>
      <c r="K38" s="20">
        <f>DEA!AK59</f>
        <v>1.1373929169180146</v>
      </c>
      <c r="L38" s="19">
        <f>'CO2'!AT44</f>
        <v>5.5300685359024777E-3</v>
      </c>
      <c r="M38" s="19">
        <v>48.12</v>
      </c>
      <c r="N38" s="19">
        <v>27.21</v>
      </c>
      <c r="O38" s="19">
        <v>394.67</v>
      </c>
      <c r="P38" s="19">
        <v>4781</v>
      </c>
    </row>
    <row r="39" spans="1:16">
      <c r="A39" s="14">
        <f>'Exptl Setup'!A80</f>
        <v>73</v>
      </c>
      <c r="B39" s="14" t="str">
        <f>'Exptl Setup'!B80</f>
        <v>MTT No Till</v>
      </c>
      <c r="C39" s="14" t="str">
        <f>'Exptl Setup'!C80</f>
        <v>a</v>
      </c>
      <c r="D39" s="14">
        <f>'Exptl Setup'!D80</f>
        <v>24</v>
      </c>
      <c r="E39" s="14" t="str">
        <f>'Exptl Setup'!E80</f>
        <v>-</v>
      </c>
      <c r="F39" s="14">
        <f>'Exptl Setup'!F80</f>
        <v>32.002000000000002</v>
      </c>
      <c r="G39" s="17">
        <f>'Exptl Setup'!G80</f>
        <v>25.003925907670713</v>
      </c>
      <c r="H39" s="26">
        <v>0</v>
      </c>
      <c r="I39" s="18">
        <v>4.6500000000000004</v>
      </c>
      <c r="J39" s="18">
        <v>5.4</v>
      </c>
      <c r="K39" s="20">
        <f>DEA!AK60</f>
        <v>113.24776873793807</v>
      </c>
      <c r="L39" s="19">
        <f>'CO2'!AT45</f>
        <v>2.4782867878366392</v>
      </c>
      <c r="M39" s="19">
        <v>37.659999999999997</v>
      </c>
      <c r="N39" s="19">
        <v>2.3534999999999999</v>
      </c>
      <c r="O39" s="19">
        <v>2.1515000000000057</v>
      </c>
      <c r="P39" s="19">
        <v>44.349999999999994</v>
      </c>
    </row>
    <row r="40" spans="1:16">
      <c r="A40" s="14">
        <f>'Exptl Setup'!A81</f>
        <v>74</v>
      </c>
      <c r="B40" s="14" t="str">
        <f>'Exptl Setup'!B81</f>
        <v>MTT No Till</v>
      </c>
      <c r="C40" s="14" t="str">
        <f>'Exptl Setup'!C81</f>
        <v>b</v>
      </c>
      <c r="D40" s="14">
        <f>'Exptl Setup'!D81</f>
        <v>24</v>
      </c>
      <c r="E40" s="14" t="str">
        <f>'Exptl Setup'!E81</f>
        <v>-</v>
      </c>
      <c r="F40" s="14">
        <f>'Exptl Setup'!F81</f>
        <v>31.992000000000001</v>
      </c>
      <c r="G40" s="17">
        <f>'Exptl Setup'!G81</f>
        <v>24.996112669151969</v>
      </c>
      <c r="H40" s="26">
        <v>0</v>
      </c>
      <c r="I40" s="18">
        <v>4.6900000000000004</v>
      </c>
      <c r="J40" s="18">
        <v>5.34</v>
      </c>
      <c r="K40" s="20">
        <f>DEA!AK61</f>
        <v>133.82316647539187</v>
      </c>
      <c r="L40" s="19">
        <f>'CO2'!AT46</f>
        <v>2.3487390060692039</v>
      </c>
      <c r="M40" s="19">
        <v>37.085000000000001</v>
      </c>
      <c r="N40" s="19">
        <v>2.3594999999999997</v>
      </c>
      <c r="O40" s="19">
        <v>5.8804999999999978</v>
      </c>
      <c r="P40" s="19">
        <v>47.220000000000006</v>
      </c>
    </row>
    <row r="41" spans="1:16">
      <c r="A41" s="14">
        <f>'Exptl Setup'!A82</f>
        <v>75</v>
      </c>
      <c r="B41" s="14" t="str">
        <f>'Exptl Setup'!B82</f>
        <v>MTT No Till</v>
      </c>
      <c r="C41" s="14" t="str">
        <f>'Exptl Setup'!C82</f>
        <v>c</v>
      </c>
      <c r="D41" s="14">
        <f>'Exptl Setup'!D82</f>
        <v>24</v>
      </c>
      <c r="E41" s="14" t="str">
        <f>'Exptl Setup'!E82</f>
        <v>-</v>
      </c>
      <c r="F41" s="14">
        <f>'Exptl Setup'!F82</f>
        <v>31.998999999999999</v>
      </c>
      <c r="G41" s="17">
        <f>'Exptl Setup'!G82</f>
        <v>25.001581936115088</v>
      </c>
      <c r="H41" s="26">
        <v>0</v>
      </c>
      <c r="I41" s="18">
        <v>4.63</v>
      </c>
      <c r="J41" s="18">
        <v>5.44</v>
      </c>
      <c r="K41" s="20">
        <f>DEA!AK62</f>
        <v>124.47943803276738</v>
      </c>
      <c r="L41" s="19">
        <f>'CO2'!AT47</f>
        <v>2.3576817846950981</v>
      </c>
      <c r="M41" s="19">
        <v>37.225000000000001</v>
      </c>
      <c r="N41" s="19">
        <v>2.3355000000000001</v>
      </c>
      <c r="O41" s="19">
        <v>6.8894999999999911</v>
      </c>
      <c r="P41" s="19">
        <v>42.42</v>
      </c>
    </row>
    <row r="42" spans="1:16">
      <c r="A42" s="14">
        <f>'Exptl Setup'!A86</f>
        <v>79</v>
      </c>
      <c r="B42" s="14" t="str">
        <f>'Exptl Setup'!B86</f>
        <v>MTT No Till</v>
      </c>
      <c r="C42" s="14" t="str">
        <f>'Exptl Setup'!C86</f>
        <v>a</v>
      </c>
      <c r="D42" s="14">
        <f>'Exptl Setup'!D86</f>
        <v>24</v>
      </c>
      <c r="E42" s="14" t="str">
        <f>'Exptl Setup'!E86</f>
        <v>-</v>
      </c>
      <c r="F42" s="14">
        <f>'Exptl Setup'!F86</f>
        <v>31.997</v>
      </c>
      <c r="G42" s="17">
        <f>'Exptl Setup'!G86</f>
        <v>25.000019288411337</v>
      </c>
      <c r="H42" s="26">
        <v>6</v>
      </c>
      <c r="I42" s="18">
        <v>6.68</v>
      </c>
      <c r="J42" s="18">
        <v>4.72</v>
      </c>
      <c r="K42" s="20">
        <f>DEA!AK63</f>
        <v>60.667398760797838</v>
      </c>
      <c r="L42" s="19">
        <f>'CO2'!AT48</f>
        <v>5.8815500380348231</v>
      </c>
      <c r="M42" s="19">
        <v>27.934999999999999</v>
      </c>
      <c r="N42" s="19">
        <v>7.495000000000001</v>
      </c>
      <c r="O42" s="19">
        <v>12.037248908296949</v>
      </c>
      <c r="P42" s="19">
        <v>176.29999999999998</v>
      </c>
    </row>
    <row r="43" spans="1:16">
      <c r="A43" s="14">
        <f>'Exptl Setup'!A87</f>
        <v>80</v>
      </c>
      <c r="B43" s="14" t="str">
        <f>'Exptl Setup'!B87</f>
        <v>MTT No Till</v>
      </c>
      <c r="C43" s="14" t="str">
        <f>'Exptl Setup'!C87</f>
        <v>b</v>
      </c>
      <c r="D43" s="14">
        <f>'Exptl Setup'!D87</f>
        <v>24</v>
      </c>
      <c r="E43" s="14" t="str">
        <f>'Exptl Setup'!E87</f>
        <v>-</v>
      </c>
      <c r="F43" s="14">
        <f>'Exptl Setup'!F87</f>
        <v>31.995999999999999</v>
      </c>
      <c r="G43" s="17">
        <f>'Exptl Setup'!G87</f>
        <v>24.999237964559462</v>
      </c>
      <c r="H43" s="26">
        <v>6</v>
      </c>
      <c r="I43" s="18">
        <v>6.65</v>
      </c>
      <c r="J43" s="18">
        <v>4.76</v>
      </c>
      <c r="K43" s="20">
        <f>DEA!AK64</f>
        <v>47.147388813762554</v>
      </c>
      <c r="L43" s="19">
        <f>'CO2'!AT49</f>
        <v>6.1155534432967551</v>
      </c>
      <c r="M43" s="19">
        <v>28.424999999999997</v>
      </c>
      <c r="N43" s="19">
        <v>7.125</v>
      </c>
      <c r="O43" s="19">
        <v>11.087554585152844</v>
      </c>
      <c r="P43" s="19">
        <v>178</v>
      </c>
    </row>
    <row r="44" spans="1:16">
      <c r="A44" s="14">
        <f>'Exptl Setup'!A88</f>
        <v>81</v>
      </c>
      <c r="B44" s="14" t="str">
        <f>'Exptl Setup'!B88</f>
        <v>MTT No Till</v>
      </c>
      <c r="C44" s="14" t="str">
        <f>'Exptl Setup'!C88</f>
        <v>c</v>
      </c>
      <c r="D44" s="14">
        <f>'Exptl Setup'!D88</f>
        <v>24</v>
      </c>
      <c r="E44" s="14" t="str">
        <f>'Exptl Setup'!E88</f>
        <v>-</v>
      </c>
      <c r="F44" s="14">
        <f>'Exptl Setup'!F88</f>
        <v>32.01</v>
      </c>
      <c r="G44" s="17">
        <f>'Exptl Setup'!G88</f>
        <v>25.010176498485698</v>
      </c>
      <c r="H44" s="26">
        <v>6</v>
      </c>
      <c r="I44" s="18">
        <v>6.58</v>
      </c>
      <c r="J44" s="18">
        <v>4.7</v>
      </c>
      <c r="K44" s="20">
        <f>DEA!AK65</f>
        <v>60.432217293197652</v>
      </c>
      <c r="L44" s="19">
        <f>'CO2'!AT50</f>
        <v>6.8841891680621625</v>
      </c>
      <c r="M44" s="19">
        <v>28.290000000000003</v>
      </c>
      <c r="N44" s="19">
        <v>7.9950000000000001</v>
      </c>
      <c r="O44" s="19">
        <v>9.9595414847161585</v>
      </c>
      <c r="P44" s="19">
        <v>161.80000000000001</v>
      </c>
    </row>
    <row r="45" spans="1:16">
      <c r="A45" s="14">
        <f>'Exptl Setup'!A92</f>
        <v>85</v>
      </c>
      <c r="B45" s="14" t="str">
        <f>'Exptl Setup'!B92</f>
        <v>MTT No Till</v>
      </c>
      <c r="C45" s="14" t="str">
        <f>'Exptl Setup'!C92</f>
        <v>a</v>
      </c>
      <c r="D45" s="14">
        <f>'Exptl Setup'!D92</f>
        <v>24</v>
      </c>
      <c r="E45" s="14" t="str">
        <f>'Exptl Setup'!E92</f>
        <v>-</v>
      </c>
      <c r="F45" s="14">
        <f>'Exptl Setup'!F92</f>
        <v>31.995999999999999</v>
      </c>
      <c r="G45" s="17">
        <f>'Exptl Setup'!G92</f>
        <v>24.999237964559462</v>
      </c>
      <c r="H45" s="26">
        <v>16</v>
      </c>
      <c r="I45" s="18">
        <v>8.3000000000000007</v>
      </c>
      <c r="J45" s="18">
        <v>5.22</v>
      </c>
      <c r="K45" s="20">
        <f>DEA!AK66</f>
        <v>20.951908101303914</v>
      </c>
      <c r="L45" s="19">
        <f>'CO2'!AT51</f>
        <v>1.6904238341782307</v>
      </c>
      <c r="M45" s="19">
        <v>17.989999999999998</v>
      </c>
      <c r="N45" s="19">
        <v>27.41</v>
      </c>
      <c r="O45" s="19">
        <v>284.99999999999994</v>
      </c>
      <c r="P45" s="19">
        <v>4006</v>
      </c>
    </row>
    <row r="46" spans="1:16">
      <c r="A46" s="14">
        <f>'Exptl Setup'!A93</f>
        <v>86</v>
      </c>
      <c r="B46" s="14" t="str">
        <f>'Exptl Setup'!B93</f>
        <v>MTT No Till</v>
      </c>
      <c r="C46" s="14" t="str">
        <f>'Exptl Setup'!C93</f>
        <v>b</v>
      </c>
      <c r="D46" s="14">
        <f>'Exptl Setup'!D93</f>
        <v>24</v>
      </c>
      <c r="E46" s="14" t="str">
        <f>'Exptl Setup'!E93</f>
        <v>-</v>
      </c>
      <c r="F46" s="14">
        <f>'Exptl Setup'!F93</f>
        <v>31.997</v>
      </c>
      <c r="G46" s="17">
        <f>'Exptl Setup'!G93</f>
        <v>25.000019288411337</v>
      </c>
      <c r="H46" s="26">
        <v>16</v>
      </c>
      <c r="I46" s="18">
        <v>8.3800000000000008</v>
      </c>
      <c r="J46" s="18">
        <v>5.34</v>
      </c>
      <c r="K46" s="20">
        <f>DEA!AK67</f>
        <v>21.472106354625762</v>
      </c>
      <c r="L46" s="19">
        <f>'CO2'!AT52</f>
        <v>1.3696773012231811</v>
      </c>
      <c r="M46" s="19">
        <v>18.489999999999998</v>
      </c>
      <c r="N46" s="19">
        <v>24.38</v>
      </c>
      <c r="O46" s="19">
        <v>241.82999999999998</v>
      </c>
      <c r="P46" s="19">
        <v>3832</v>
      </c>
    </row>
    <row r="47" spans="1:16">
      <c r="A47" s="14">
        <f>'Exptl Setup'!A94</f>
        <v>87</v>
      </c>
      <c r="B47" s="14" t="str">
        <f>'Exptl Setup'!B94</f>
        <v>MTT No Till</v>
      </c>
      <c r="C47" s="14" t="str">
        <f>'Exptl Setup'!C94</f>
        <v>c</v>
      </c>
      <c r="D47" s="14">
        <f>'Exptl Setup'!D94</f>
        <v>24</v>
      </c>
      <c r="E47" s="14" t="str">
        <f>'Exptl Setup'!E94</f>
        <v>-</v>
      </c>
      <c r="F47" s="14">
        <f>'Exptl Setup'!F94</f>
        <v>31.998999999999999</v>
      </c>
      <c r="G47" s="17">
        <f>'Exptl Setup'!G94</f>
        <v>25.001581936115088</v>
      </c>
      <c r="H47" s="26">
        <v>16</v>
      </c>
      <c r="I47" s="18">
        <v>8.33</v>
      </c>
      <c r="J47" s="18">
        <v>5.46</v>
      </c>
      <c r="K47" s="20">
        <f>DEA!AK68</f>
        <v>18.150305507135503</v>
      </c>
      <c r="L47" s="19">
        <f>'CO2'!AT53</f>
        <v>1.5954799203324472</v>
      </c>
      <c r="M47" s="19">
        <v>16.75</v>
      </c>
      <c r="N47" s="19">
        <v>25.43</v>
      </c>
      <c r="O47" s="19">
        <v>251.92000000000002</v>
      </c>
      <c r="P47" s="19">
        <v>3783</v>
      </c>
    </row>
    <row r="48" spans="1:16">
      <c r="A48" s="14">
        <f>'Exptl Setup'!A98</f>
        <v>91</v>
      </c>
      <c r="B48" s="14" t="str">
        <f>'Exptl Setup'!B98</f>
        <v>MTT No Till</v>
      </c>
      <c r="C48" s="14" t="str">
        <f>'Exptl Setup'!C98</f>
        <v>a</v>
      </c>
      <c r="D48" s="14">
        <f>'Exptl Setup'!D98</f>
        <v>24</v>
      </c>
      <c r="E48" s="14" t="str">
        <f>'Exptl Setup'!E98</f>
        <v>-</v>
      </c>
      <c r="F48" s="14">
        <f>'Exptl Setup'!F98</f>
        <v>31.994</v>
      </c>
      <c r="G48" s="17">
        <f>'Exptl Setup'!G98</f>
        <v>24.997675316855716</v>
      </c>
      <c r="H48" s="26">
        <v>20</v>
      </c>
      <c r="I48" s="18">
        <v>8.92</v>
      </c>
      <c r="J48" s="18">
        <v>5.52</v>
      </c>
      <c r="K48" s="20">
        <f>DEA!AK69</f>
        <v>0.55654272784174785</v>
      </c>
      <c r="L48" s="19">
        <f>'CO2'!AT54</f>
        <v>-0.19196134112513596</v>
      </c>
      <c r="M48" s="19">
        <v>45.21</v>
      </c>
      <c r="N48" s="19">
        <v>25.58</v>
      </c>
      <c r="O48" s="19">
        <v>410.81000000000006</v>
      </c>
      <c r="P48" s="19">
        <v>4178</v>
      </c>
    </row>
    <row r="49" spans="1:16">
      <c r="A49" s="14">
        <f>'Exptl Setup'!A99</f>
        <v>92</v>
      </c>
      <c r="B49" s="14" t="str">
        <f>'Exptl Setup'!B99</f>
        <v>MTT No Till</v>
      </c>
      <c r="C49" s="14" t="str">
        <f>'Exptl Setup'!C99</f>
        <v>b</v>
      </c>
      <c r="D49" s="14">
        <f>'Exptl Setup'!D99</f>
        <v>24</v>
      </c>
      <c r="E49" s="14" t="str">
        <f>'Exptl Setup'!E99</f>
        <v>-</v>
      </c>
      <c r="F49" s="14">
        <f>'Exptl Setup'!F99</f>
        <v>32.009</v>
      </c>
      <c r="G49" s="17">
        <f>'Exptl Setup'!G99</f>
        <v>25.009395174633827</v>
      </c>
      <c r="H49" s="26">
        <v>20</v>
      </c>
      <c r="I49" s="18">
        <v>9.0500000000000007</v>
      </c>
      <c r="J49" s="18">
        <v>5.54</v>
      </c>
      <c r="K49" s="20">
        <f>DEA!AK70</f>
        <v>0.24915233263522144</v>
      </c>
      <c r="L49" s="19">
        <f>'CO2'!AT55</f>
        <v>-7.9006263483754335E-3</v>
      </c>
      <c r="M49" s="19">
        <v>44.63</v>
      </c>
      <c r="N49" s="19">
        <v>25.35</v>
      </c>
      <c r="O49" s="19">
        <v>362.71999999999997</v>
      </c>
      <c r="P49" s="19">
        <v>4573</v>
      </c>
    </row>
    <row r="50" spans="1:16">
      <c r="A50" s="14">
        <f>'Exptl Setup'!A100</f>
        <v>93</v>
      </c>
      <c r="B50" s="14" t="str">
        <f>'Exptl Setup'!B100</f>
        <v>MTT No Till</v>
      </c>
      <c r="C50" s="14" t="str">
        <f>'Exptl Setup'!C100</f>
        <v>c</v>
      </c>
      <c r="D50" s="14">
        <f>'Exptl Setup'!D100</f>
        <v>24</v>
      </c>
      <c r="E50" s="14" t="str">
        <f>'Exptl Setup'!E100</f>
        <v>-</v>
      </c>
      <c r="F50" s="14">
        <f>'Exptl Setup'!F100</f>
        <v>31.997</v>
      </c>
      <c r="G50" s="17">
        <f>'Exptl Setup'!G100</f>
        <v>25.000019288411337</v>
      </c>
      <c r="H50" s="26">
        <v>20</v>
      </c>
      <c r="I50" s="18">
        <v>9.1300000000000008</v>
      </c>
      <c r="J50" s="18">
        <v>5.72</v>
      </c>
      <c r="K50" s="20">
        <f>DEA!AK71</f>
        <v>7.7318302044516188E-2</v>
      </c>
      <c r="L50" s="19">
        <f>'CO2'!AT56</f>
        <v>-0.1003156531110441</v>
      </c>
      <c r="M50" s="19">
        <v>46.85</v>
      </c>
      <c r="N50" s="19">
        <v>25.47</v>
      </c>
      <c r="O50" s="19">
        <v>346.38</v>
      </c>
      <c r="P50" s="19">
        <v>4882</v>
      </c>
    </row>
    <row r="51" spans="1:16">
      <c r="A51" s="14">
        <f>'Exptl Setup'!A104</f>
        <v>97</v>
      </c>
      <c r="B51" s="14" t="str">
        <f>'Exptl Setup'!B104</f>
        <v>MTT No Till</v>
      </c>
      <c r="C51" s="14" t="str">
        <f>'Exptl Setup'!C104</f>
        <v>a</v>
      </c>
      <c r="D51" s="14">
        <f>'Exptl Setup'!D104</f>
        <v>32</v>
      </c>
      <c r="E51" s="14" t="str">
        <f>'Exptl Setup'!E104</f>
        <v>+</v>
      </c>
      <c r="F51" s="14">
        <f>'Exptl Setup'!F104</f>
        <v>31.995999999999999</v>
      </c>
      <c r="G51" s="17">
        <f>'Exptl Setup'!G104</f>
        <v>24.999237964559462</v>
      </c>
      <c r="H51" s="26">
        <v>0</v>
      </c>
      <c r="I51" s="18">
        <v>4.57</v>
      </c>
      <c r="J51" s="18">
        <v>5.72</v>
      </c>
      <c r="K51" s="20">
        <f>DEA!AK72</f>
        <v>111.38776626547828</v>
      </c>
      <c r="L51" s="19">
        <f>'CO2'!AT57</f>
        <v>3.5939620323238679</v>
      </c>
      <c r="M51" s="19">
        <v>38.75</v>
      </c>
      <c r="N51" s="19">
        <v>3.3765000000000001</v>
      </c>
      <c r="O51" s="19">
        <v>5.8434999999999988</v>
      </c>
      <c r="P51" s="19">
        <v>47.460000000000008</v>
      </c>
    </row>
    <row r="52" spans="1:16">
      <c r="A52" s="14">
        <f>'Exptl Setup'!A105</f>
        <v>98</v>
      </c>
      <c r="B52" s="14" t="str">
        <f>'Exptl Setup'!B105</f>
        <v>MTT No Till</v>
      </c>
      <c r="C52" s="14" t="str">
        <f>'Exptl Setup'!C105</f>
        <v>b</v>
      </c>
      <c r="D52" s="14">
        <f>'Exptl Setup'!D105</f>
        <v>32</v>
      </c>
      <c r="E52" s="14" t="str">
        <f>'Exptl Setup'!E105</f>
        <v>+</v>
      </c>
      <c r="F52" s="14">
        <f>'Exptl Setup'!F105</f>
        <v>32.006999999999998</v>
      </c>
      <c r="G52" s="17">
        <f>'Exptl Setup'!G105</f>
        <v>25.007832526930077</v>
      </c>
      <c r="H52" s="26">
        <v>0</v>
      </c>
      <c r="I52" s="18">
        <v>4.6500000000000004</v>
      </c>
      <c r="J52" s="18">
        <v>5.76</v>
      </c>
      <c r="K52" s="20">
        <f>DEA!AK73</f>
        <v>119.71787045293652</v>
      </c>
      <c r="L52" s="19">
        <f>'CO2'!AT58</f>
        <v>4.5006819154095687</v>
      </c>
      <c r="M52" s="19">
        <v>38.824999999999996</v>
      </c>
      <c r="N52" s="19">
        <v>2.9695</v>
      </c>
      <c r="O52" s="19">
        <v>6.8755000000000095</v>
      </c>
      <c r="P52" s="19">
        <v>48.29</v>
      </c>
    </row>
    <row r="53" spans="1:16">
      <c r="A53" s="14">
        <f>'Exptl Setup'!A106</f>
        <v>99</v>
      </c>
      <c r="B53" s="14" t="str">
        <f>'Exptl Setup'!B106</f>
        <v>MTT No Till</v>
      </c>
      <c r="C53" s="14" t="str">
        <f>'Exptl Setup'!C106</f>
        <v>c</v>
      </c>
      <c r="D53" s="14">
        <f>'Exptl Setup'!D106</f>
        <v>32</v>
      </c>
      <c r="E53" s="14" t="str">
        <f>'Exptl Setup'!E106</f>
        <v>+</v>
      </c>
      <c r="F53" s="14">
        <f>'Exptl Setup'!F106</f>
        <v>31.991</v>
      </c>
      <c r="G53" s="17">
        <f>'Exptl Setup'!G106</f>
        <v>24.995331345300094</v>
      </c>
      <c r="H53" s="26">
        <v>0</v>
      </c>
      <c r="I53" s="18">
        <v>4.6100000000000003</v>
      </c>
      <c r="J53" s="18">
        <v>5.84</v>
      </c>
      <c r="K53" s="20">
        <f>DEA!AK74</f>
        <v>113.98438264949388</v>
      </c>
      <c r="L53" s="19">
        <f>'CO2'!AT59</f>
        <v>3.4266700321738792</v>
      </c>
      <c r="M53" s="19">
        <v>38.675000000000004</v>
      </c>
      <c r="N53" s="19">
        <v>2.7495000000000003</v>
      </c>
      <c r="O53" s="19">
        <v>4.9954999999999998</v>
      </c>
      <c r="P53" s="19">
        <v>41.769999999999996</v>
      </c>
    </row>
    <row r="54" spans="1:16">
      <c r="A54" s="14">
        <f>'Exptl Setup'!A110</f>
        <v>103</v>
      </c>
      <c r="B54" s="14" t="str">
        <f>'Exptl Setup'!B110</f>
        <v>MTT No Till</v>
      </c>
      <c r="C54" s="14" t="str">
        <f>'Exptl Setup'!C110</f>
        <v>a</v>
      </c>
      <c r="D54" s="14">
        <f>'Exptl Setup'!D110</f>
        <v>32</v>
      </c>
      <c r="E54" s="14" t="str">
        <f>'Exptl Setup'!E110</f>
        <v>+</v>
      </c>
      <c r="F54" s="14">
        <f>'Exptl Setup'!F110</f>
        <v>31.992000000000001</v>
      </c>
      <c r="G54" s="17">
        <f>'Exptl Setup'!G110</f>
        <v>24.996112669151969</v>
      </c>
      <c r="H54" s="26">
        <v>6</v>
      </c>
      <c r="I54" s="18">
        <v>6.64</v>
      </c>
      <c r="J54" s="18">
        <v>5.04</v>
      </c>
      <c r="K54" s="20">
        <f>DEA!AK75</f>
        <v>925.09537376138985</v>
      </c>
      <c r="L54" s="19">
        <f>'CO2'!AT60</f>
        <v>23.757578168275174</v>
      </c>
      <c r="M54" s="19">
        <v>29.369999999999997</v>
      </c>
      <c r="N54" s="19">
        <v>9.7249999999999996</v>
      </c>
      <c r="O54" s="19">
        <v>7.7608951965065529</v>
      </c>
      <c r="P54" s="19">
        <v>233.79999999999998</v>
      </c>
    </row>
    <row r="55" spans="1:16">
      <c r="A55" s="14">
        <f>'Exptl Setup'!A111</f>
        <v>104</v>
      </c>
      <c r="B55" s="14" t="str">
        <f>'Exptl Setup'!B111</f>
        <v>MTT No Till</v>
      </c>
      <c r="C55" s="14" t="str">
        <f>'Exptl Setup'!C111</f>
        <v>b</v>
      </c>
      <c r="D55" s="14">
        <f>'Exptl Setup'!D111</f>
        <v>32</v>
      </c>
      <c r="E55" s="14" t="str">
        <f>'Exptl Setup'!E111</f>
        <v>+</v>
      </c>
      <c r="F55" s="14">
        <f>'Exptl Setup'!F111</f>
        <v>31.994</v>
      </c>
      <c r="G55" s="17">
        <f>'Exptl Setup'!G111</f>
        <v>24.997675316855716</v>
      </c>
      <c r="H55" s="26">
        <v>6</v>
      </c>
      <c r="I55" s="18">
        <v>6.62</v>
      </c>
      <c r="J55" s="18">
        <v>5.0599999999999996</v>
      </c>
      <c r="K55" s="20">
        <f>DEA!AK76</f>
        <v>715.35580716317111</v>
      </c>
      <c r="L55" s="19">
        <f>'CO2'!AT61</f>
        <v>8.5322574250020597</v>
      </c>
      <c r="M55" s="19">
        <v>28.975000000000001</v>
      </c>
      <c r="N55" s="19">
        <v>10.440000000000001</v>
      </c>
      <c r="O55" s="19">
        <v>8.0522489082969386</v>
      </c>
      <c r="P55" s="19">
        <v>238.1</v>
      </c>
    </row>
    <row r="56" spans="1:16">
      <c r="A56" s="14">
        <f>'Exptl Setup'!A112</f>
        <v>105</v>
      </c>
      <c r="B56" s="14" t="str">
        <f>'Exptl Setup'!B112</f>
        <v>MTT No Till</v>
      </c>
      <c r="C56" s="14" t="str">
        <f>'Exptl Setup'!C112</f>
        <v>c</v>
      </c>
      <c r="D56" s="14">
        <f>'Exptl Setup'!D112</f>
        <v>32</v>
      </c>
      <c r="E56" s="14" t="str">
        <f>'Exptl Setup'!E112</f>
        <v>+</v>
      </c>
      <c r="F56" s="14">
        <f>'Exptl Setup'!F112</f>
        <v>32.006999999999998</v>
      </c>
      <c r="G56" s="17">
        <f>'Exptl Setup'!G112</f>
        <v>25.007832526930077</v>
      </c>
      <c r="H56" s="26">
        <v>6</v>
      </c>
      <c r="I56" s="18">
        <v>6.65</v>
      </c>
      <c r="J56" s="18">
        <v>5</v>
      </c>
      <c r="K56" s="20">
        <f>DEA!AK77</f>
        <v>720.7500917218066</v>
      </c>
      <c r="L56" s="19">
        <f>'CO2'!AT62</f>
        <v>8.8201558733009122</v>
      </c>
      <c r="M56" s="19">
        <v>28.805</v>
      </c>
      <c r="N56" s="19">
        <v>9.1649999999999991</v>
      </c>
      <c r="O56" s="19">
        <v>17.357510917030574</v>
      </c>
      <c r="P56" s="19">
        <v>241.70000000000002</v>
      </c>
    </row>
    <row r="57" spans="1:16">
      <c r="A57" s="14">
        <f>'Exptl Setup'!A116</f>
        <v>109</v>
      </c>
      <c r="B57" s="14" t="str">
        <f>'Exptl Setup'!B116</f>
        <v>MTT No Till</v>
      </c>
      <c r="C57" s="14" t="str">
        <f>'Exptl Setup'!C116</f>
        <v>a</v>
      </c>
      <c r="D57" s="14">
        <f>'Exptl Setup'!D116</f>
        <v>32</v>
      </c>
      <c r="E57" s="14" t="str">
        <f>'Exptl Setup'!E116</f>
        <v>+</v>
      </c>
      <c r="F57" s="14">
        <f>'Exptl Setup'!F116</f>
        <v>31.995000000000001</v>
      </c>
      <c r="G57" s="17">
        <f>'Exptl Setup'!G116</f>
        <v>24.998456640707591</v>
      </c>
      <c r="H57" s="26">
        <v>16</v>
      </c>
      <c r="I57" s="18">
        <v>8.4</v>
      </c>
      <c r="J57" s="18">
        <v>5.6</v>
      </c>
      <c r="K57" s="20">
        <f>DEA!AK78</f>
        <v>1978.7530161495695</v>
      </c>
      <c r="L57" s="19">
        <f>'CO2'!AT63</f>
        <v>2.650241301395265</v>
      </c>
      <c r="M57" s="19">
        <v>14.08</v>
      </c>
      <c r="N57" s="19">
        <v>28.25</v>
      </c>
      <c r="O57" s="19">
        <v>255.47</v>
      </c>
      <c r="P57" s="19">
        <v>4034.0000000000005</v>
      </c>
    </row>
    <row r="58" spans="1:16">
      <c r="A58" s="14">
        <f>'Exptl Setup'!A117</f>
        <v>110</v>
      </c>
      <c r="B58" s="14" t="str">
        <f>'Exptl Setup'!B117</f>
        <v>MTT No Till</v>
      </c>
      <c r="C58" s="14" t="str">
        <f>'Exptl Setup'!C117</f>
        <v>b</v>
      </c>
      <c r="D58" s="14">
        <f>'Exptl Setup'!D117</f>
        <v>32</v>
      </c>
      <c r="E58" s="14" t="str">
        <f>'Exptl Setup'!E117</f>
        <v>+</v>
      </c>
      <c r="F58" s="14">
        <f>'Exptl Setup'!F117</f>
        <v>31.998000000000001</v>
      </c>
      <c r="G58" s="17">
        <f>'Exptl Setup'!G117</f>
        <v>25.000800612263212</v>
      </c>
      <c r="H58" s="26">
        <v>16</v>
      </c>
      <c r="I58" s="18">
        <v>8.4499999999999993</v>
      </c>
      <c r="J58" s="18">
        <v>5.52</v>
      </c>
      <c r="K58" s="20">
        <f>DEA!AK79</f>
        <v>1606.6011130167528</v>
      </c>
      <c r="L58" s="19">
        <f>'CO2'!AT64</f>
        <v>3.0374497362322943</v>
      </c>
      <c r="M58" s="19">
        <v>15.56</v>
      </c>
      <c r="N58" s="19">
        <v>28.45</v>
      </c>
      <c r="O58" s="19">
        <v>284.09000000000003</v>
      </c>
      <c r="P58" s="19">
        <v>3940.9999999999995</v>
      </c>
    </row>
    <row r="59" spans="1:16">
      <c r="A59" s="14">
        <f>'Exptl Setup'!A118</f>
        <v>111</v>
      </c>
      <c r="B59" s="14" t="str">
        <f>'Exptl Setup'!B118</f>
        <v>MTT No Till</v>
      </c>
      <c r="C59" s="14" t="str">
        <f>'Exptl Setup'!C118</f>
        <v>c</v>
      </c>
      <c r="D59" s="14">
        <f>'Exptl Setup'!D118</f>
        <v>32</v>
      </c>
      <c r="E59" s="14" t="str">
        <f>'Exptl Setup'!E118</f>
        <v>+</v>
      </c>
      <c r="F59" s="14">
        <f>'Exptl Setup'!F118</f>
        <v>31.995999999999999</v>
      </c>
      <c r="G59" s="17">
        <f>'Exptl Setup'!G118</f>
        <v>24.999237964559462</v>
      </c>
      <c r="H59" s="26">
        <v>16</v>
      </c>
      <c r="I59" s="18">
        <v>8.41</v>
      </c>
      <c r="J59" s="18">
        <v>5.64</v>
      </c>
      <c r="K59" s="20">
        <f>DEA!AK80</f>
        <v>2159.1282120439623</v>
      </c>
      <c r="L59" s="19">
        <f>'CO2'!AT65</f>
        <v>2.5791689486840741</v>
      </c>
      <c r="M59" s="19">
        <v>14.41</v>
      </c>
      <c r="N59" s="19">
        <v>22.56</v>
      </c>
      <c r="O59" s="19">
        <v>239.03</v>
      </c>
      <c r="P59" s="19">
        <v>3729</v>
      </c>
    </row>
    <row r="60" spans="1:16">
      <c r="A60" s="14">
        <f>'Exptl Setup'!A122</f>
        <v>115</v>
      </c>
      <c r="B60" s="14" t="str">
        <f>'Exptl Setup'!B122</f>
        <v>MTT No Till</v>
      </c>
      <c r="C60" s="14" t="str">
        <f>'Exptl Setup'!C122</f>
        <v>a</v>
      </c>
      <c r="D60" s="14">
        <f>'Exptl Setup'!D122</f>
        <v>32</v>
      </c>
      <c r="E60" s="14" t="str">
        <f>'Exptl Setup'!E122</f>
        <v>+</v>
      </c>
      <c r="F60" s="14">
        <f>'Exptl Setup'!F122</f>
        <v>32.005000000000003</v>
      </c>
      <c r="G60" s="17">
        <f>'Exptl Setup'!G122</f>
        <v>25.006269879226334</v>
      </c>
      <c r="H60" s="26">
        <v>20</v>
      </c>
      <c r="I60" s="18">
        <v>9.01</v>
      </c>
      <c r="J60" s="18">
        <v>5.6</v>
      </c>
      <c r="K60" s="20">
        <f>DEA!AK81</f>
        <v>29.374312250689407</v>
      </c>
      <c r="L60" s="19">
        <f>'CO2'!AT66</f>
        <v>3.7397502754537543E-2</v>
      </c>
      <c r="M60" s="19">
        <v>47.61</v>
      </c>
      <c r="N60" s="19">
        <v>27.56</v>
      </c>
      <c r="O60" s="19">
        <v>490.53000000000009</v>
      </c>
      <c r="P60" s="19">
        <v>4454</v>
      </c>
    </row>
    <row r="61" spans="1:16">
      <c r="A61" s="14">
        <f>'Exptl Setup'!A123</f>
        <v>116</v>
      </c>
      <c r="B61" s="14" t="str">
        <f>'Exptl Setup'!B123</f>
        <v>MTT No Till</v>
      </c>
      <c r="C61" s="14" t="str">
        <f>'Exptl Setup'!C123</f>
        <v>b</v>
      </c>
      <c r="D61" s="14">
        <f>'Exptl Setup'!D123</f>
        <v>32</v>
      </c>
      <c r="E61" s="14" t="str">
        <f>'Exptl Setup'!E123</f>
        <v>+</v>
      </c>
      <c r="F61" s="14">
        <f>'Exptl Setup'!F123</f>
        <v>31.997</v>
      </c>
      <c r="G61" s="17">
        <f>'Exptl Setup'!G123</f>
        <v>25.000019288411337</v>
      </c>
      <c r="H61" s="26">
        <v>20</v>
      </c>
      <c r="I61" s="18">
        <v>9.0399999999999991</v>
      </c>
      <c r="J61" s="18">
        <v>5.44</v>
      </c>
      <c r="K61" s="20">
        <f>DEA!AK82</f>
        <v>1.2859254445298485</v>
      </c>
      <c r="L61" s="19">
        <f>'CO2'!AT67</f>
        <v>-0.65796482609461548</v>
      </c>
      <c r="M61" s="19">
        <v>47.43</v>
      </c>
      <c r="N61" s="19">
        <v>27.28</v>
      </c>
      <c r="O61" s="19">
        <v>432.79</v>
      </c>
      <c r="P61" s="19">
        <v>4438</v>
      </c>
    </row>
    <row r="62" spans="1:16">
      <c r="A62" s="14">
        <f>'Exptl Setup'!A124</f>
        <v>117</v>
      </c>
      <c r="B62" s="14" t="str">
        <f>'Exptl Setup'!B124</f>
        <v>MTT No Till</v>
      </c>
      <c r="C62" s="14" t="str">
        <f>'Exptl Setup'!C124</f>
        <v>c</v>
      </c>
      <c r="D62" s="14">
        <f>'Exptl Setup'!D124</f>
        <v>32</v>
      </c>
      <c r="E62" s="14" t="str">
        <f>'Exptl Setup'!E124</f>
        <v>+</v>
      </c>
      <c r="F62" s="14">
        <f>'Exptl Setup'!F124</f>
        <v>31.995999999999999</v>
      </c>
      <c r="G62" s="17">
        <f>'Exptl Setup'!G124</f>
        <v>24.999237964559462</v>
      </c>
      <c r="H62" s="26">
        <v>20</v>
      </c>
      <c r="I62" s="18">
        <v>9.0399999999999991</v>
      </c>
      <c r="J62" s="18">
        <v>5.52</v>
      </c>
      <c r="K62" s="20">
        <f>DEA!AK83</f>
        <v>0.72437402001206119</v>
      </c>
      <c r="L62" s="19">
        <f>'CO2'!AT68</f>
        <v>0.13428322584519153</v>
      </c>
      <c r="M62" s="19">
        <v>47.29</v>
      </c>
      <c r="N62" s="19">
        <v>26.71</v>
      </c>
      <c r="O62" s="19">
        <v>328.1</v>
      </c>
      <c r="P62" s="19">
        <v>4661</v>
      </c>
    </row>
    <row r="63" spans="1:16">
      <c r="A63" s="14">
        <f>'Exptl Setup'!A128</f>
        <v>121</v>
      </c>
      <c r="B63" s="14" t="str">
        <f>'Exptl Setup'!B128</f>
        <v>MTT No Till</v>
      </c>
      <c r="C63" s="14" t="str">
        <f>'Exptl Setup'!C128</f>
        <v>a</v>
      </c>
      <c r="D63" s="14">
        <f>'Exptl Setup'!D128</f>
        <v>32</v>
      </c>
      <c r="E63" s="14" t="str">
        <f>'Exptl Setup'!E128</f>
        <v>-</v>
      </c>
      <c r="F63" s="14">
        <f>'Exptl Setup'!F128</f>
        <v>31.995999999999999</v>
      </c>
      <c r="G63" s="17">
        <f>'Exptl Setup'!G128</f>
        <v>24.999237964559462</v>
      </c>
      <c r="H63" s="26">
        <v>0</v>
      </c>
      <c r="I63" s="18">
        <v>4.78</v>
      </c>
      <c r="J63" s="18">
        <v>5.76</v>
      </c>
      <c r="K63" s="20">
        <f>DEA!AK84</f>
        <v>109.3682684709222</v>
      </c>
      <c r="L63" s="19">
        <f>'CO2'!AT69</f>
        <v>3.4203563326667341</v>
      </c>
      <c r="M63" s="19">
        <v>37.375</v>
      </c>
      <c r="N63" s="19">
        <v>2.8679999999999999</v>
      </c>
      <c r="O63" s="19">
        <v>7.7769999999999939</v>
      </c>
      <c r="P63" s="19">
        <v>47.629999999999995</v>
      </c>
    </row>
    <row r="64" spans="1:16">
      <c r="A64" s="14">
        <f>'Exptl Setup'!A129</f>
        <v>122</v>
      </c>
      <c r="B64" s="14" t="str">
        <f>'Exptl Setup'!B129</f>
        <v>MTT No Till</v>
      </c>
      <c r="C64" s="14" t="str">
        <f>'Exptl Setup'!C129</f>
        <v>b</v>
      </c>
      <c r="D64" s="14">
        <f>'Exptl Setup'!D129</f>
        <v>32</v>
      </c>
      <c r="E64" s="14" t="str">
        <f>'Exptl Setup'!E129</f>
        <v>-</v>
      </c>
      <c r="F64" s="14">
        <f>'Exptl Setup'!F129</f>
        <v>32.003</v>
      </c>
      <c r="G64" s="17">
        <f>'Exptl Setup'!G129</f>
        <v>25.004707231522584</v>
      </c>
      <c r="H64" s="26">
        <v>0</v>
      </c>
      <c r="I64" s="18">
        <v>4.79</v>
      </c>
      <c r="J64" s="18">
        <v>5.78</v>
      </c>
      <c r="K64" s="20">
        <f>DEA!AK85</f>
        <v>112.79755042547259</v>
      </c>
      <c r="L64" s="19">
        <f>'CO2'!AT70</f>
        <v>3.2882095193007936</v>
      </c>
      <c r="M64" s="19">
        <v>38.914999999999999</v>
      </c>
      <c r="N64" s="19">
        <v>3.1340000000000003</v>
      </c>
      <c r="O64" s="19">
        <v>5.9960000000000022</v>
      </c>
      <c r="P64" s="19">
        <v>42.88</v>
      </c>
    </row>
    <row r="65" spans="1:16">
      <c r="A65" s="14">
        <f>'Exptl Setup'!A130</f>
        <v>123</v>
      </c>
      <c r="B65" s="14" t="str">
        <f>'Exptl Setup'!B130</f>
        <v>MTT No Till</v>
      </c>
      <c r="C65" s="14" t="str">
        <f>'Exptl Setup'!C130</f>
        <v>c</v>
      </c>
      <c r="D65" s="14">
        <f>'Exptl Setup'!D130</f>
        <v>32</v>
      </c>
      <c r="E65" s="14" t="str">
        <f>'Exptl Setup'!E130</f>
        <v>-</v>
      </c>
      <c r="F65" s="14">
        <f>'Exptl Setup'!F130</f>
        <v>31.994</v>
      </c>
      <c r="G65" s="17">
        <f>'Exptl Setup'!G130</f>
        <v>24.997675316855716</v>
      </c>
      <c r="H65" s="26">
        <v>0</v>
      </c>
      <c r="I65" s="18">
        <v>4.76</v>
      </c>
      <c r="J65" s="18">
        <v>5.8</v>
      </c>
      <c r="K65" s="20">
        <f>DEA!AK86</f>
        <v>115.9542020497489</v>
      </c>
      <c r="L65" s="19">
        <f>'CO2'!AT71</f>
        <v>2.6368941376770976</v>
      </c>
      <c r="M65" s="19">
        <v>37.1</v>
      </c>
      <c r="N65" s="19">
        <v>2.9409999999999998</v>
      </c>
      <c r="O65" s="19">
        <v>7.8239999999999981</v>
      </c>
      <c r="P65" s="19">
        <v>48.64</v>
      </c>
    </row>
    <row r="66" spans="1:16">
      <c r="A66" s="14">
        <f>'Exptl Setup'!A134</f>
        <v>127</v>
      </c>
      <c r="B66" s="14" t="str">
        <f>'Exptl Setup'!B134</f>
        <v>MTT No Till</v>
      </c>
      <c r="C66" s="14" t="str">
        <f>'Exptl Setup'!C134</f>
        <v>a</v>
      </c>
      <c r="D66" s="14">
        <f>'Exptl Setup'!D134</f>
        <v>32</v>
      </c>
      <c r="E66" s="14" t="str">
        <f>'Exptl Setup'!E134</f>
        <v>-</v>
      </c>
      <c r="F66" s="14">
        <f>'Exptl Setup'!F134</f>
        <v>31.998999999999999</v>
      </c>
      <c r="G66" s="17">
        <f>'Exptl Setup'!G134</f>
        <v>25.001581936115088</v>
      </c>
      <c r="H66" s="26">
        <v>6</v>
      </c>
      <c r="I66" s="18">
        <v>6.64</v>
      </c>
      <c r="J66" s="18">
        <v>4.96</v>
      </c>
      <c r="K66" s="20">
        <f>DEA!AK87</f>
        <v>64.916690709132652</v>
      </c>
      <c r="L66" s="19">
        <f>'CO2'!AT72</f>
        <v>6.5638377132128864</v>
      </c>
      <c r="M66" s="19">
        <v>29.28</v>
      </c>
      <c r="N66" s="19">
        <v>8.8550000000000004</v>
      </c>
      <c r="O66" s="19">
        <v>11.99600436681223</v>
      </c>
      <c r="P66" s="19">
        <v>187.2</v>
      </c>
    </row>
    <row r="67" spans="1:16">
      <c r="A67" s="14">
        <f>'Exptl Setup'!A135</f>
        <v>128</v>
      </c>
      <c r="B67" s="14" t="str">
        <f>'Exptl Setup'!B135</f>
        <v>MTT No Till</v>
      </c>
      <c r="C67" s="14" t="str">
        <f>'Exptl Setup'!C135</f>
        <v>b</v>
      </c>
      <c r="D67" s="14">
        <f>'Exptl Setup'!D135</f>
        <v>32</v>
      </c>
      <c r="E67" s="14" t="str">
        <f>'Exptl Setup'!E135</f>
        <v>-</v>
      </c>
      <c r="F67" s="14">
        <f>'Exptl Setup'!F135</f>
        <v>32</v>
      </c>
      <c r="G67" s="17">
        <f>'Exptl Setup'!G135</f>
        <v>25.002363259966963</v>
      </c>
      <c r="H67" s="26">
        <v>6</v>
      </c>
      <c r="I67" s="18">
        <v>6.66</v>
      </c>
      <c r="J67" s="18">
        <v>5.0599999999999996</v>
      </c>
      <c r="K67" s="20">
        <f>DEA!AK88</f>
        <v>90.6702417146183</v>
      </c>
      <c r="L67" s="19">
        <f>'CO2'!AT73</f>
        <v>7.4382628150472465</v>
      </c>
      <c r="M67" s="19">
        <v>29.04</v>
      </c>
      <c r="N67" s="19">
        <v>9.67</v>
      </c>
      <c r="O67" s="19">
        <v>9.9799563318777302</v>
      </c>
      <c r="P67" s="19">
        <v>197.7</v>
      </c>
    </row>
    <row r="68" spans="1:16">
      <c r="A68" s="14">
        <f>'Exptl Setup'!A136</f>
        <v>129</v>
      </c>
      <c r="B68" s="14" t="str">
        <f>'Exptl Setup'!B136</f>
        <v>MTT No Till</v>
      </c>
      <c r="C68" s="14" t="str">
        <f>'Exptl Setup'!C136</f>
        <v>c</v>
      </c>
      <c r="D68" s="14">
        <f>'Exptl Setup'!D136</f>
        <v>32</v>
      </c>
      <c r="E68" s="14" t="str">
        <f>'Exptl Setup'!E136</f>
        <v>-</v>
      </c>
      <c r="F68" s="14">
        <f>'Exptl Setup'!F136</f>
        <v>32.012</v>
      </c>
      <c r="G68" s="17">
        <f>'Exptl Setup'!G136</f>
        <v>25.011739146189448</v>
      </c>
      <c r="H68" s="26">
        <v>6</v>
      </c>
      <c r="I68" s="18">
        <v>6.66</v>
      </c>
      <c r="J68" s="18">
        <v>4.9400000000000004</v>
      </c>
      <c r="K68" s="20">
        <f>DEA!AK89</f>
        <v>35.8286708964471</v>
      </c>
      <c r="L68" s="19">
        <f>'CO2'!AT74</f>
        <v>10.004584549597372</v>
      </c>
      <c r="M68" s="19">
        <v>26.54</v>
      </c>
      <c r="N68" s="19">
        <v>7.99</v>
      </c>
      <c r="O68" s="19">
        <v>14.596637554585158</v>
      </c>
      <c r="P68" s="19">
        <v>168.79999999999998</v>
      </c>
    </row>
    <row r="69" spans="1:16">
      <c r="A69" s="14">
        <f>'Exptl Setup'!A140</f>
        <v>133</v>
      </c>
      <c r="B69" s="14" t="str">
        <f>'Exptl Setup'!B140</f>
        <v>MTT No Till</v>
      </c>
      <c r="C69" s="14" t="str">
        <f>'Exptl Setup'!C140</f>
        <v>a</v>
      </c>
      <c r="D69" s="14">
        <f>'Exptl Setup'!D140</f>
        <v>32</v>
      </c>
      <c r="E69" s="14" t="str">
        <f>'Exptl Setup'!E140</f>
        <v>-</v>
      </c>
      <c r="F69" s="14">
        <f>'Exptl Setup'!F140</f>
        <v>32</v>
      </c>
      <c r="G69" s="17">
        <f>'Exptl Setup'!G140</f>
        <v>25.002363259966963</v>
      </c>
      <c r="H69" s="26">
        <v>16</v>
      </c>
      <c r="I69" s="18">
        <v>8.3699999999999992</v>
      </c>
      <c r="J69" s="18">
        <v>6.04</v>
      </c>
      <c r="K69" s="20">
        <f>DEA!AK90</f>
        <v>9.8672920762433414</v>
      </c>
      <c r="L69" s="19">
        <f>'CO2'!AT75</f>
        <v>2.9509504252034349</v>
      </c>
      <c r="M69" s="19">
        <v>20.69</v>
      </c>
      <c r="N69" s="19">
        <v>35.19</v>
      </c>
      <c r="O69" s="19">
        <v>332.32</v>
      </c>
      <c r="P69" s="19">
        <v>3792</v>
      </c>
    </row>
    <row r="70" spans="1:16">
      <c r="A70" s="14">
        <f>'Exptl Setup'!A141</f>
        <v>134</v>
      </c>
      <c r="B70" s="14" t="str">
        <f>'Exptl Setup'!B141</f>
        <v>MTT No Till</v>
      </c>
      <c r="C70" s="14" t="str">
        <f>'Exptl Setup'!C141</f>
        <v>b</v>
      </c>
      <c r="D70" s="14">
        <f>'Exptl Setup'!D141</f>
        <v>32</v>
      </c>
      <c r="E70" s="14" t="str">
        <f>'Exptl Setup'!E141</f>
        <v>-</v>
      </c>
      <c r="F70" s="14">
        <f>'Exptl Setup'!F141</f>
        <v>32.003</v>
      </c>
      <c r="G70" s="17">
        <f>'Exptl Setup'!G141</f>
        <v>25.004707231522584</v>
      </c>
      <c r="H70" s="26">
        <v>16</v>
      </c>
      <c r="I70" s="18">
        <v>8.36</v>
      </c>
      <c r="J70" s="18">
        <v>5.48</v>
      </c>
      <c r="K70" s="20">
        <f>DEA!AK91</f>
        <v>6.9379607150136007</v>
      </c>
      <c r="L70" s="19">
        <f>'CO2'!AT76</f>
        <v>3.0407980288118797</v>
      </c>
      <c r="M70" s="19">
        <v>22.49</v>
      </c>
      <c r="N70" s="19">
        <v>33.86</v>
      </c>
      <c r="O70" s="19">
        <v>269.84999999999997</v>
      </c>
      <c r="P70" s="19">
        <v>4637</v>
      </c>
    </row>
    <row r="71" spans="1:16">
      <c r="A71" s="14">
        <f>'Exptl Setup'!A142</f>
        <v>135</v>
      </c>
      <c r="B71" s="14" t="str">
        <f>'Exptl Setup'!B142</f>
        <v>MTT No Till</v>
      </c>
      <c r="C71" s="14" t="str">
        <f>'Exptl Setup'!C142</f>
        <v>c</v>
      </c>
      <c r="D71" s="14">
        <f>'Exptl Setup'!D142</f>
        <v>32</v>
      </c>
      <c r="E71" s="14" t="str">
        <f>'Exptl Setup'!E142</f>
        <v>-</v>
      </c>
      <c r="F71" s="14">
        <f>'Exptl Setup'!F142</f>
        <v>32.009</v>
      </c>
      <c r="G71" s="17">
        <f>'Exptl Setup'!G142</f>
        <v>25.009395174633827</v>
      </c>
      <c r="H71" s="26">
        <v>16</v>
      </c>
      <c r="I71" s="18">
        <v>8.3800000000000008</v>
      </c>
      <c r="J71" s="18">
        <v>5.7</v>
      </c>
      <c r="K71" s="20">
        <f>DEA!AK92</f>
        <v>14.445750551360492</v>
      </c>
      <c r="L71" s="19">
        <f>'CO2'!AT77</f>
        <v>2.983644477776739</v>
      </c>
      <c r="M71" s="19">
        <v>24.82</v>
      </c>
      <c r="N71" s="19">
        <v>36.03</v>
      </c>
      <c r="O71" s="19">
        <v>351.34999999999997</v>
      </c>
      <c r="P71" s="19">
        <v>4432</v>
      </c>
    </row>
    <row r="72" spans="1:16">
      <c r="A72" s="14">
        <f>'Exptl Setup'!A146</f>
        <v>139</v>
      </c>
      <c r="B72" s="14" t="str">
        <f>'Exptl Setup'!B146</f>
        <v>MTT No Till</v>
      </c>
      <c r="C72" s="14" t="str">
        <f>'Exptl Setup'!C146</f>
        <v>a</v>
      </c>
      <c r="D72" s="14">
        <f>'Exptl Setup'!D146</f>
        <v>32</v>
      </c>
      <c r="E72" s="14" t="str">
        <f>'Exptl Setup'!E146</f>
        <v>-</v>
      </c>
      <c r="F72" s="14">
        <f>'Exptl Setup'!F146</f>
        <v>31.994</v>
      </c>
      <c r="G72" s="17">
        <f>'Exptl Setup'!G146</f>
        <v>24.997675316855716</v>
      </c>
      <c r="H72" s="26">
        <v>20</v>
      </c>
      <c r="I72" s="18">
        <v>8.8800000000000008</v>
      </c>
      <c r="J72" s="18">
        <v>5.42</v>
      </c>
      <c r="K72" s="20">
        <f>DEA!AK93</f>
        <v>0.58096142156789388</v>
      </c>
      <c r="L72" s="19">
        <f>'CO2'!AT78</f>
        <v>-8.1533930955706407E-2</v>
      </c>
      <c r="M72" s="19">
        <v>41.120000000000005</v>
      </c>
      <c r="N72" s="19">
        <v>27.27</v>
      </c>
      <c r="O72" s="19">
        <v>520.61</v>
      </c>
      <c r="P72" s="19">
        <v>3428</v>
      </c>
    </row>
    <row r="73" spans="1:16">
      <c r="A73" s="14">
        <f>'Exptl Setup'!A147</f>
        <v>140</v>
      </c>
      <c r="B73" s="14" t="str">
        <f>'Exptl Setup'!B147</f>
        <v>MTT No Till</v>
      </c>
      <c r="C73" s="14" t="str">
        <f>'Exptl Setup'!C147</f>
        <v>b</v>
      </c>
      <c r="D73" s="14">
        <f>'Exptl Setup'!D147</f>
        <v>32</v>
      </c>
      <c r="E73" s="14" t="str">
        <f>'Exptl Setup'!E147</f>
        <v>-</v>
      </c>
      <c r="F73" s="14">
        <f>'Exptl Setup'!F147</f>
        <v>32.014000000000003</v>
      </c>
      <c r="G73" s="17">
        <f>'Exptl Setup'!G147</f>
        <v>25.013301793893199</v>
      </c>
      <c r="H73" s="26">
        <v>20</v>
      </c>
      <c r="I73" s="18">
        <v>8.93</v>
      </c>
      <c r="J73" s="18">
        <v>5.36</v>
      </c>
      <c r="K73" s="20">
        <f>DEA!AK94</f>
        <v>0.22572574642185431</v>
      </c>
      <c r="L73" s="19">
        <f>'CO2'!AT79</f>
        <v>1.438285454135182E-2</v>
      </c>
      <c r="M73" s="19">
        <v>43.339999999999996</v>
      </c>
      <c r="N73" s="19">
        <v>26.12</v>
      </c>
      <c r="O73" s="19">
        <v>521.64</v>
      </c>
      <c r="P73" s="19">
        <v>4569</v>
      </c>
    </row>
    <row r="74" spans="1:16">
      <c r="A74" s="14">
        <f>'Exptl Setup'!A148</f>
        <v>141</v>
      </c>
      <c r="B74" s="14" t="str">
        <f>'Exptl Setup'!B148</f>
        <v>MTT No Till</v>
      </c>
      <c r="C74" s="14" t="str">
        <f>'Exptl Setup'!C148</f>
        <v>c</v>
      </c>
      <c r="D74" s="14">
        <f>'Exptl Setup'!D148</f>
        <v>32</v>
      </c>
      <c r="E74" s="14" t="str">
        <f>'Exptl Setup'!E148</f>
        <v>-</v>
      </c>
      <c r="F74" s="14">
        <f>'Exptl Setup'!F148</f>
        <v>31.997</v>
      </c>
      <c r="G74" s="17">
        <f>'Exptl Setup'!G148</f>
        <v>25.000019288411337</v>
      </c>
      <c r="H74" s="26">
        <v>20</v>
      </c>
      <c r="I74" s="18">
        <v>8.9</v>
      </c>
      <c r="J74" s="18">
        <v>5.44</v>
      </c>
      <c r="K74" s="20">
        <f>DEA!AK95</f>
        <v>0.59413011044733488</v>
      </c>
      <c r="L74" s="19">
        <f>'CO2'!AT80</f>
        <v>0.39515959942618623</v>
      </c>
      <c r="M74" s="19">
        <v>41.879999999999995</v>
      </c>
      <c r="N74" s="19">
        <v>25.779999999999998</v>
      </c>
      <c r="O74" s="19">
        <v>521.34</v>
      </c>
      <c r="P74" s="19">
        <v>5603</v>
      </c>
    </row>
    <row r="75" spans="1:16">
      <c r="A75" s="14">
        <f>'Exptl Setup'!A152</f>
        <v>145</v>
      </c>
      <c r="B75" s="14" t="str">
        <f>'Exptl Setup'!B152</f>
        <v>MTT No Till</v>
      </c>
      <c r="C75" s="14" t="str">
        <f>'Exptl Setup'!C152</f>
        <v>a</v>
      </c>
      <c r="D75" s="14">
        <f>'Exptl Setup'!D152</f>
        <v>40</v>
      </c>
      <c r="E75" s="14" t="str">
        <f>'Exptl Setup'!E152</f>
        <v>+</v>
      </c>
      <c r="F75" s="14">
        <f>'Exptl Setup'!F152</f>
        <v>31.995999999999999</v>
      </c>
      <c r="G75" s="17">
        <f>'Exptl Setup'!G152</f>
        <v>24.999237964559462</v>
      </c>
      <c r="H75" s="26">
        <v>0</v>
      </c>
      <c r="I75" s="18">
        <v>4.5999999999999996</v>
      </c>
      <c r="J75" s="18">
        <v>5.64</v>
      </c>
      <c r="K75" s="20">
        <f>DEA!AK96</f>
        <v>82.46367442707529</v>
      </c>
      <c r="L75" s="19">
        <f>'CO2'!AT81</f>
        <v>1.7520894676136582</v>
      </c>
      <c r="M75" s="19">
        <v>35.699999999999996</v>
      </c>
      <c r="N75" s="19">
        <v>4.1795</v>
      </c>
      <c r="O75" s="19">
        <v>5.2505000000000024</v>
      </c>
      <c r="P75" s="19">
        <v>47.9</v>
      </c>
    </row>
    <row r="76" spans="1:16">
      <c r="A76" s="14">
        <f>'Exptl Setup'!A153</f>
        <v>146</v>
      </c>
      <c r="B76" s="14" t="str">
        <f>'Exptl Setup'!B153</f>
        <v>MTT No Till</v>
      </c>
      <c r="C76" s="14" t="str">
        <f>'Exptl Setup'!C153</f>
        <v>b</v>
      </c>
      <c r="D76" s="14">
        <f>'Exptl Setup'!D153</f>
        <v>40</v>
      </c>
      <c r="E76" s="14" t="str">
        <f>'Exptl Setup'!E153</f>
        <v>+</v>
      </c>
      <c r="F76" s="14">
        <f>'Exptl Setup'!F153</f>
        <v>32.002000000000002</v>
      </c>
      <c r="G76" s="17">
        <f>'Exptl Setup'!G153</f>
        <v>25.003925907670713</v>
      </c>
      <c r="H76" s="26">
        <v>0</v>
      </c>
      <c r="I76" s="18">
        <v>4.72</v>
      </c>
      <c r="J76" s="18">
        <v>5.72</v>
      </c>
      <c r="K76" s="20">
        <f>DEA!AK97</f>
        <v>89.580017509713855</v>
      </c>
      <c r="L76" s="19">
        <f>'CO2'!AT82</f>
        <v>1.0740781543213651</v>
      </c>
      <c r="M76" s="19">
        <v>35.545000000000002</v>
      </c>
      <c r="N76" s="19">
        <v>3.1064999999999996</v>
      </c>
      <c r="O76" s="19">
        <v>3.2985000000000042</v>
      </c>
      <c r="P76" s="19">
        <v>46.42</v>
      </c>
    </row>
    <row r="77" spans="1:16">
      <c r="A77" s="14">
        <f>'Exptl Setup'!A154</f>
        <v>147</v>
      </c>
      <c r="B77" s="14" t="str">
        <f>'Exptl Setup'!B154</f>
        <v>MTT No Till</v>
      </c>
      <c r="C77" s="14" t="str">
        <f>'Exptl Setup'!C154</f>
        <v>c</v>
      </c>
      <c r="D77" s="14">
        <f>'Exptl Setup'!D154</f>
        <v>40</v>
      </c>
      <c r="E77" s="14" t="str">
        <f>'Exptl Setup'!E154</f>
        <v>+</v>
      </c>
      <c r="F77" s="14">
        <f>'Exptl Setup'!F154</f>
        <v>32.000999999999998</v>
      </c>
      <c r="G77" s="17">
        <f>'Exptl Setup'!G154</f>
        <v>25.003144583818834</v>
      </c>
      <c r="H77" s="26">
        <v>0</v>
      </c>
      <c r="I77" s="18">
        <v>4.8099999999999996</v>
      </c>
      <c r="J77" s="18">
        <v>5.8</v>
      </c>
      <c r="K77" s="20">
        <f>DEA!AK98</f>
        <v>99.62893713230001</v>
      </c>
      <c r="L77" s="19">
        <f>'CO2'!AT83</f>
        <v>1.7019640794672053</v>
      </c>
      <c r="M77" s="19">
        <v>35.114999999999995</v>
      </c>
      <c r="N77" s="19">
        <v>3.681</v>
      </c>
      <c r="O77" s="19">
        <v>2.1340000000000074</v>
      </c>
      <c r="P77" s="19">
        <v>46.69</v>
      </c>
    </row>
    <row r="78" spans="1:16">
      <c r="A78" s="14">
        <f>'Exptl Setup'!A158</f>
        <v>151</v>
      </c>
      <c r="B78" s="14" t="str">
        <f>'Exptl Setup'!B158</f>
        <v>MTT No Till</v>
      </c>
      <c r="C78" s="14" t="str">
        <f>'Exptl Setup'!C158</f>
        <v>a</v>
      </c>
      <c r="D78" s="14">
        <f>'Exptl Setup'!D158</f>
        <v>40</v>
      </c>
      <c r="E78" s="14" t="str">
        <f>'Exptl Setup'!E158</f>
        <v>+</v>
      </c>
      <c r="F78" s="14">
        <f>'Exptl Setup'!F158</f>
        <v>32.002000000000002</v>
      </c>
      <c r="G78" s="17">
        <f>'Exptl Setup'!G158</f>
        <v>25.003925907670713</v>
      </c>
      <c r="H78" s="26">
        <v>6</v>
      </c>
      <c r="I78" s="18">
        <v>6.52</v>
      </c>
      <c r="J78" s="18">
        <v>4.9800000000000004</v>
      </c>
      <c r="K78" s="20">
        <f>DEA!AK99</f>
        <v>627.30017711887626</v>
      </c>
      <c r="L78" s="19">
        <f>'CO2'!AT84</f>
        <v>4.2826523062184325</v>
      </c>
      <c r="M78" s="19">
        <v>29.49</v>
      </c>
      <c r="N78" s="19">
        <v>10.039999999999999</v>
      </c>
      <c r="O78" s="19">
        <v>13.090087336244547</v>
      </c>
      <c r="P78" s="19">
        <v>200</v>
      </c>
    </row>
    <row r="79" spans="1:16">
      <c r="A79" s="14">
        <f>'Exptl Setup'!A159</f>
        <v>152</v>
      </c>
      <c r="B79" s="14" t="str">
        <f>'Exptl Setup'!B159</f>
        <v>MTT No Till</v>
      </c>
      <c r="C79" s="14" t="str">
        <f>'Exptl Setup'!C159</f>
        <v>b</v>
      </c>
      <c r="D79" s="14">
        <f>'Exptl Setup'!D159</f>
        <v>40</v>
      </c>
      <c r="E79" s="14" t="str">
        <f>'Exptl Setup'!E159</f>
        <v>+</v>
      </c>
      <c r="F79" s="14">
        <f>'Exptl Setup'!F159</f>
        <v>31.997</v>
      </c>
      <c r="G79" s="17">
        <f>'Exptl Setup'!G159</f>
        <v>25.000019288411337</v>
      </c>
      <c r="H79" s="26">
        <v>6</v>
      </c>
      <c r="I79" s="18">
        <v>6.57</v>
      </c>
      <c r="J79" s="18">
        <v>5.0199999999999996</v>
      </c>
      <c r="K79" s="20">
        <f>DEA!AK100</f>
        <v>658.64511208092699</v>
      </c>
      <c r="L79" s="19">
        <f>'CO2'!AT85</f>
        <v>4.3225198322259635</v>
      </c>
      <c r="M79" s="19">
        <v>28.46</v>
      </c>
      <c r="N79" s="19">
        <v>10.734999999999999</v>
      </c>
      <c r="O79" s="19">
        <v>15.564825327510917</v>
      </c>
      <c r="P79" s="19">
        <v>218.5</v>
      </c>
    </row>
    <row r="80" spans="1:16">
      <c r="A80" s="14">
        <f>'Exptl Setup'!A160</f>
        <v>153</v>
      </c>
      <c r="B80" s="14" t="str">
        <f>'Exptl Setup'!B160</f>
        <v>MTT No Till</v>
      </c>
      <c r="C80" s="14" t="str">
        <f>'Exptl Setup'!C160</f>
        <v>c</v>
      </c>
      <c r="D80" s="14">
        <f>'Exptl Setup'!D160</f>
        <v>40</v>
      </c>
      <c r="E80" s="14" t="str">
        <f>'Exptl Setup'!E160</f>
        <v>+</v>
      </c>
      <c r="F80" s="14">
        <f>'Exptl Setup'!F160</f>
        <v>32</v>
      </c>
      <c r="G80" s="17">
        <f>'Exptl Setup'!G160</f>
        <v>25.002363259966963</v>
      </c>
      <c r="H80" s="26">
        <v>6</v>
      </c>
      <c r="I80" s="18">
        <v>6.63</v>
      </c>
      <c r="J80" s="18">
        <v>4.9800000000000004</v>
      </c>
      <c r="K80" s="20">
        <f>DEA!AK101</f>
        <v>1546.4252074114681</v>
      </c>
      <c r="L80" s="19">
        <f>'CO2'!AT86</f>
        <v>4.9197091619515056</v>
      </c>
      <c r="M80" s="19">
        <v>28.375</v>
      </c>
      <c r="N80" s="19">
        <v>10.58</v>
      </c>
      <c r="O80" s="19">
        <v>12.966397379912671</v>
      </c>
      <c r="P80" s="19">
        <v>204.89999999999998</v>
      </c>
    </row>
    <row r="81" spans="1:16">
      <c r="A81" s="14">
        <f>'Exptl Setup'!A164</f>
        <v>157</v>
      </c>
      <c r="B81" s="14" t="str">
        <f>'Exptl Setup'!B164</f>
        <v>MTT No Till</v>
      </c>
      <c r="C81" s="14" t="str">
        <f>'Exptl Setup'!C164</f>
        <v>a</v>
      </c>
      <c r="D81" s="14">
        <f>'Exptl Setup'!D164</f>
        <v>40</v>
      </c>
      <c r="E81" s="14" t="str">
        <f>'Exptl Setup'!E164</f>
        <v>+</v>
      </c>
      <c r="F81" s="14">
        <f>'Exptl Setup'!F164</f>
        <v>32.006</v>
      </c>
      <c r="G81" s="17">
        <f>'Exptl Setup'!G164</f>
        <v>25.007051203078206</v>
      </c>
      <c r="H81" s="26">
        <v>16</v>
      </c>
      <c r="I81" s="18">
        <v>8.2899999999999991</v>
      </c>
      <c r="J81" s="18">
        <v>5.54</v>
      </c>
      <c r="K81" s="20">
        <f>DEA!AK102</f>
        <v>1839.6884869422345</v>
      </c>
      <c r="L81" s="19">
        <f>'CO2'!AT87</f>
        <v>1.8672297766379506</v>
      </c>
      <c r="M81" s="19">
        <v>21.21</v>
      </c>
      <c r="N81" s="19">
        <v>36.82</v>
      </c>
      <c r="O81" s="19">
        <v>234.36999999999998</v>
      </c>
      <c r="P81" s="19">
        <v>4054.9999999999995</v>
      </c>
    </row>
    <row r="82" spans="1:16">
      <c r="A82" s="14">
        <f>'Exptl Setup'!A165</f>
        <v>158</v>
      </c>
      <c r="B82" s="14" t="str">
        <f>'Exptl Setup'!B165</f>
        <v>MTT No Till</v>
      </c>
      <c r="C82" s="14" t="str">
        <f>'Exptl Setup'!C165</f>
        <v>b</v>
      </c>
      <c r="D82" s="14">
        <f>'Exptl Setup'!D165</f>
        <v>40</v>
      </c>
      <c r="E82" s="14" t="str">
        <f>'Exptl Setup'!E165</f>
        <v>+</v>
      </c>
      <c r="F82" s="14">
        <f>'Exptl Setup'!F165</f>
        <v>31.997</v>
      </c>
      <c r="G82" s="17">
        <f>'Exptl Setup'!G165</f>
        <v>25.000019288411337</v>
      </c>
      <c r="H82" s="26">
        <v>16</v>
      </c>
      <c r="I82" s="18">
        <v>8.3800000000000008</v>
      </c>
      <c r="J82" s="18">
        <v>5.56</v>
      </c>
      <c r="K82" s="20">
        <f>DEA!AK103</f>
        <v>1944.6685779055381</v>
      </c>
      <c r="L82" s="19">
        <f>'CO2'!AT88</f>
        <v>1.681409468224627</v>
      </c>
      <c r="M82" s="19">
        <v>16.350000000000001</v>
      </c>
      <c r="N82" s="19">
        <v>31.55</v>
      </c>
      <c r="O82" s="19">
        <v>263.7</v>
      </c>
      <c r="P82" s="19">
        <v>4102</v>
      </c>
    </row>
    <row r="83" spans="1:16">
      <c r="A83" s="14">
        <f>'Exptl Setup'!A166</f>
        <v>159</v>
      </c>
      <c r="B83" s="14" t="str">
        <f>'Exptl Setup'!B166</f>
        <v>MTT No Till</v>
      </c>
      <c r="C83" s="14" t="str">
        <f>'Exptl Setup'!C166</f>
        <v>c</v>
      </c>
      <c r="D83" s="14">
        <f>'Exptl Setup'!D166</f>
        <v>40</v>
      </c>
      <c r="E83" s="14" t="str">
        <f>'Exptl Setup'!E166</f>
        <v>+</v>
      </c>
      <c r="F83" s="14">
        <f>'Exptl Setup'!F166</f>
        <v>31.995000000000001</v>
      </c>
      <c r="G83" s="17">
        <f>'Exptl Setup'!G166</f>
        <v>24.998456640707591</v>
      </c>
      <c r="H83" s="26">
        <v>16</v>
      </c>
      <c r="I83" s="18">
        <v>8.3800000000000008</v>
      </c>
      <c r="J83" s="18">
        <v>5.72</v>
      </c>
      <c r="K83" s="20">
        <f>DEA!AK104</f>
        <v>1478.2900513868003</v>
      </c>
      <c r="L83" s="19">
        <f>'CO2'!AT89</f>
        <v>1.6791403639931213</v>
      </c>
      <c r="M83" s="19">
        <v>19.350000000000001</v>
      </c>
      <c r="N83" s="19">
        <v>37.35</v>
      </c>
      <c r="O83" s="19">
        <v>332.09999999999997</v>
      </c>
      <c r="P83" s="19">
        <v>4111</v>
      </c>
    </row>
    <row r="84" spans="1:16">
      <c r="A84" s="14">
        <f>'Exptl Setup'!A170</f>
        <v>163</v>
      </c>
      <c r="B84" s="14" t="str">
        <f>'Exptl Setup'!B170</f>
        <v>MTT No Till</v>
      </c>
      <c r="C84" s="14" t="str">
        <f>'Exptl Setup'!C170</f>
        <v>a</v>
      </c>
      <c r="D84" s="14">
        <f>'Exptl Setup'!D170</f>
        <v>40</v>
      </c>
      <c r="E84" s="14" t="str">
        <f>'Exptl Setup'!E170</f>
        <v>+</v>
      </c>
      <c r="F84" s="14">
        <f>'Exptl Setup'!F170</f>
        <v>32.01</v>
      </c>
      <c r="G84" s="17">
        <f>'Exptl Setup'!G170</f>
        <v>25.010176498485698</v>
      </c>
      <c r="H84" s="26">
        <v>20</v>
      </c>
      <c r="I84" s="18">
        <v>9.1999999999999993</v>
      </c>
      <c r="J84" s="18">
        <v>5.6</v>
      </c>
      <c r="K84" s="20">
        <f>DEA!AK105</f>
        <v>9.7583178882582775</v>
      </c>
      <c r="L84" s="19">
        <f>'CO2'!AT90</f>
        <v>-0.15602707629320806</v>
      </c>
      <c r="M84" s="19">
        <v>41.11</v>
      </c>
      <c r="N84" s="19">
        <v>28.159999999999997</v>
      </c>
      <c r="O84" s="19">
        <v>463.83000000000004</v>
      </c>
      <c r="P84" s="19">
        <v>5236</v>
      </c>
    </row>
    <row r="85" spans="1:16">
      <c r="A85" s="14">
        <f>'Exptl Setup'!A171</f>
        <v>164</v>
      </c>
      <c r="B85" s="14" t="str">
        <f>'Exptl Setup'!B171</f>
        <v>MTT No Till</v>
      </c>
      <c r="C85" s="14" t="str">
        <f>'Exptl Setup'!C171</f>
        <v>b</v>
      </c>
      <c r="D85" s="14">
        <f>'Exptl Setup'!D171</f>
        <v>40</v>
      </c>
      <c r="E85" s="14" t="str">
        <f>'Exptl Setup'!E171</f>
        <v>+</v>
      </c>
      <c r="F85" s="14">
        <f>'Exptl Setup'!F171</f>
        <v>32.006</v>
      </c>
      <c r="G85" s="17">
        <f>'Exptl Setup'!G171</f>
        <v>25.007051203078206</v>
      </c>
      <c r="H85" s="26">
        <v>20</v>
      </c>
      <c r="I85" s="18">
        <v>8.99</v>
      </c>
      <c r="J85" s="18">
        <v>5.58</v>
      </c>
      <c r="K85" s="20">
        <f>DEA!AK106</f>
        <v>10.531529081287774</v>
      </c>
      <c r="L85" s="19">
        <f>'CO2'!AT91</f>
        <v>-0.11213852307245334</v>
      </c>
      <c r="M85" s="19">
        <v>41.34</v>
      </c>
      <c r="N85" s="19">
        <v>31.099999999999998</v>
      </c>
      <c r="O85" s="19">
        <v>471.45999999999992</v>
      </c>
      <c r="P85" s="19">
        <v>5466</v>
      </c>
    </row>
    <row r="86" spans="1:16">
      <c r="A86" s="14">
        <f>'Exptl Setup'!A172</f>
        <v>165</v>
      </c>
      <c r="B86" s="14" t="str">
        <f>'Exptl Setup'!B172</f>
        <v>MTT No Till</v>
      </c>
      <c r="C86" s="14" t="str">
        <f>'Exptl Setup'!C172</f>
        <v>c</v>
      </c>
      <c r="D86" s="14">
        <f>'Exptl Setup'!D172</f>
        <v>40</v>
      </c>
      <c r="E86" s="14" t="str">
        <f>'Exptl Setup'!E172</f>
        <v>+</v>
      </c>
      <c r="F86" s="14">
        <f>'Exptl Setup'!F172</f>
        <v>32</v>
      </c>
      <c r="G86" s="17">
        <f>'Exptl Setup'!G172</f>
        <v>25.002363259966963</v>
      </c>
      <c r="H86" s="26">
        <v>20</v>
      </c>
      <c r="I86" s="18">
        <v>8.8000000000000007</v>
      </c>
      <c r="J86" s="18">
        <v>5.58</v>
      </c>
      <c r="K86" s="20">
        <f>DEA!AK107</f>
        <v>4.6457652486807532</v>
      </c>
      <c r="L86" s="19">
        <f>'CO2'!AT92</f>
        <v>-9.3173130349192404E-2</v>
      </c>
      <c r="M86" s="19">
        <v>40.29</v>
      </c>
      <c r="N86" s="19">
        <v>31.86</v>
      </c>
      <c r="O86" s="19">
        <v>406.95</v>
      </c>
      <c r="P86" s="19">
        <v>5553</v>
      </c>
    </row>
    <row r="87" spans="1:16">
      <c r="A87" s="14">
        <f>'Exptl Setup'!A176</f>
        <v>169</v>
      </c>
      <c r="B87" s="14" t="str">
        <f>'Exptl Setup'!B176</f>
        <v>MTT No Till</v>
      </c>
      <c r="C87" s="14" t="str">
        <f>'Exptl Setup'!C176</f>
        <v>a</v>
      </c>
      <c r="D87" s="14">
        <f>'Exptl Setup'!D176</f>
        <v>40</v>
      </c>
      <c r="E87" s="14" t="str">
        <f>'Exptl Setup'!E176</f>
        <v>-</v>
      </c>
      <c r="F87" s="14">
        <f>'Exptl Setup'!F176</f>
        <v>32.006</v>
      </c>
      <c r="G87" s="17">
        <f>'Exptl Setup'!G176</f>
        <v>25.007051203078206</v>
      </c>
      <c r="H87" s="26">
        <v>0</v>
      </c>
      <c r="I87" s="18">
        <v>4.59</v>
      </c>
      <c r="J87" s="18">
        <v>5.74</v>
      </c>
      <c r="K87" s="20">
        <f>DEA!AK108</f>
        <v>90.489786281933107</v>
      </c>
      <c r="L87" s="19">
        <f>'CO2'!AT93</f>
        <v>0.92441477935937377</v>
      </c>
      <c r="M87" s="19">
        <v>34.270000000000003</v>
      </c>
      <c r="N87" s="19">
        <v>3.2885</v>
      </c>
      <c r="O87" s="19">
        <v>8.1164999999999949</v>
      </c>
      <c r="P87" s="19">
        <v>47.77</v>
      </c>
    </row>
    <row r="88" spans="1:16">
      <c r="A88" s="14">
        <f>'Exptl Setup'!A177</f>
        <v>170</v>
      </c>
      <c r="B88" s="14" t="str">
        <f>'Exptl Setup'!B177</f>
        <v>MTT No Till</v>
      </c>
      <c r="C88" s="14" t="str">
        <f>'Exptl Setup'!C177</f>
        <v>b</v>
      </c>
      <c r="D88" s="14">
        <f>'Exptl Setup'!D177</f>
        <v>40</v>
      </c>
      <c r="E88" s="14" t="str">
        <f>'Exptl Setup'!E177</f>
        <v>-</v>
      </c>
      <c r="F88" s="14">
        <f>'Exptl Setup'!F177</f>
        <v>31.998999999999999</v>
      </c>
      <c r="G88" s="17">
        <f>'Exptl Setup'!G177</f>
        <v>25.001581936115088</v>
      </c>
      <c r="H88" s="26">
        <v>0</v>
      </c>
      <c r="I88" s="18">
        <v>4.6100000000000003</v>
      </c>
      <c r="J88" s="18">
        <v>5.8</v>
      </c>
      <c r="K88" s="20">
        <f>DEA!AK109</f>
        <v>97.678185432666922</v>
      </c>
      <c r="L88" s="19">
        <f>'CO2'!AT94</f>
        <v>0.76023551190063821</v>
      </c>
      <c r="M88" s="19">
        <v>34.664999999999999</v>
      </c>
      <c r="N88" s="19">
        <v>3.3045</v>
      </c>
      <c r="O88" s="19">
        <v>1.8655000000000044</v>
      </c>
      <c r="P88" s="19">
        <v>46.94</v>
      </c>
    </row>
    <row r="89" spans="1:16">
      <c r="A89" s="14">
        <f>'Exptl Setup'!A178</f>
        <v>171</v>
      </c>
      <c r="B89" s="14" t="str">
        <f>'Exptl Setup'!B178</f>
        <v>MTT No Till</v>
      </c>
      <c r="C89" s="14" t="str">
        <f>'Exptl Setup'!C178</f>
        <v>c</v>
      </c>
      <c r="D89" s="14">
        <f>'Exptl Setup'!D178</f>
        <v>40</v>
      </c>
      <c r="E89" s="14" t="str">
        <f>'Exptl Setup'!E178</f>
        <v>-</v>
      </c>
      <c r="F89" s="14">
        <f>'Exptl Setup'!F178</f>
        <v>31.995999999999999</v>
      </c>
      <c r="G89" s="17">
        <f>'Exptl Setup'!G178</f>
        <v>24.999237964559462</v>
      </c>
      <c r="H89" s="26">
        <v>0</v>
      </c>
      <c r="I89" s="18">
        <v>4.62</v>
      </c>
      <c r="J89" s="18">
        <v>5.78</v>
      </c>
      <c r="K89" s="20">
        <f>DEA!AK110</f>
        <v>97.156665434117699</v>
      </c>
      <c r="L89" s="19">
        <f>'CO2'!AT95</f>
        <v>1.0689433369927952</v>
      </c>
      <c r="M89" s="19">
        <v>35.034999999999997</v>
      </c>
      <c r="N89" s="19">
        <v>3.3839999999999999</v>
      </c>
      <c r="O89" s="19">
        <v>6.2910000000000039</v>
      </c>
      <c r="P89" s="19">
        <v>46.95</v>
      </c>
    </row>
    <row r="90" spans="1:16">
      <c r="A90" s="14">
        <f>'Exptl Setup'!A182</f>
        <v>175</v>
      </c>
      <c r="B90" s="14" t="str">
        <f>'Exptl Setup'!B182</f>
        <v>MTT No Till</v>
      </c>
      <c r="C90" s="14" t="str">
        <f>'Exptl Setup'!C182</f>
        <v>a</v>
      </c>
      <c r="D90" s="14">
        <f>'Exptl Setup'!D182</f>
        <v>40</v>
      </c>
      <c r="E90" s="14" t="str">
        <f>'Exptl Setup'!E182</f>
        <v>-</v>
      </c>
      <c r="F90" s="14">
        <f>'Exptl Setup'!F182</f>
        <v>32.012999999999998</v>
      </c>
      <c r="G90" s="17">
        <f>'Exptl Setup'!G182</f>
        <v>25.01252047004132</v>
      </c>
      <c r="H90" s="26">
        <v>6</v>
      </c>
      <c r="I90" s="18">
        <v>6.64</v>
      </c>
      <c r="J90" s="18">
        <v>4.84</v>
      </c>
      <c r="K90" s="20">
        <f>DEA!AK111</f>
        <v>50.370002718550872</v>
      </c>
      <c r="L90" s="19">
        <f>'CO2'!AT96</f>
        <v>4.3855302578094664</v>
      </c>
      <c r="M90" s="19">
        <v>30.745000000000001</v>
      </c>
      <c r="N90" s="19">
        <v>10.445</v>
      </c>
      <c r="O90" s="19">
        <v>10.818733624454151</v>
      </c>
      <c r="P90" s="19">
        <v>212.3</v>
      </c>
    </row>
    <row r="91" spans="1:16">
      <c r="A91" s="14">
        <f>'Exptl Setup'!A183</f>
        <v>176</v>
      </c>
      <c r="B91" s="14" t="str">
        <f>'Exptl Setup'!B183</f>
        <v>MTT No Till</v>
      </c>
      <c r="C91" s="14" t="str">
        <f>'Exptl Setup'!C183</f>
        <v>b</v>
      </c>
      <c r="D91" s="14">
        <f>'Exptl Setup'!D183</f>
        <v>40</v>
      </c>
      <c r="E91" s="14" t="str">
        <f>'Exptl Setup'!E183</f>
        <v>-</v>
      </c>
      <c r="F91" s="14">
        <f>'Exptl Setup'!F183</f>
        <v>31.992999999999999</v>
      </c>
      <c r="G91" s="17">
        <f>'Exptl Setup'!G183</f>
        <v>24.996893993003841</v>
      </c>
      <c r="H91" s="26">
        <v>6</v>
      </c>
      <c r="I91" s="18">
        <v>6.61</v>
      </c>
      <c r="J91" s="18">
        <v>5</v>
      </c>
      <c r="K91" s="20">
        <f>DEA!AK112</f>
        <v>142.69427096173729</v>
      </c>
      <c r="L91" s="19">
        <f>'CO2'!AT97</f>
        <v>3.1727163026089888</v>
      </c>
      <c r="M91" s="19">
        <v>32.755000000000003</v>
      </c>
      <c r="N91" s="19">
        <v>7.835</v>
      </c>
      <c r="O91" s="19">
        <v>11.593406113537121</v>
      </c>
      <c r="P91" s="19">
        <v>124.3</v>
      </c>
    </row>
    <row r="92" spans="1:16">
      <c r="A92" s="14">
        <f>'Exptl Setup'!A184</f>
        <v>177</v>
      </c>
      <c r="B92" s="14" t="str">
        <f>'Exptl Setup'!B184</f>
        <v>MTT No Till</v>
      </c>
      <c r="C92" s="14" t="str">
        <f>'Exptl Setup'!C184</f>
        <v>c</v>
      </c>
      <c r="D92" s="14">
        <f>'Exptl Setup'!D184</f>
        <v>40</v>
      </c>
      <c r="E92" s="14" t="str">
        <f>'Exptl Setup'!E184</f>
        <v>-</v>
      </c>
      <c r="F92" s="14">
        <f>'Exptl Setup'!F184</f>
        <v>32.000999999999998</v>
      </c>
      <c r="G92" s="17">
        <f>'Exptl Setup'!G184</f>
        <v>25.003144583818834</v>
      </c>
      <c r="H92" s="26">
        <v>6</v>
      </c>
      <c r="I92" s="18">
        <v>6.66</v>
      </c>
      <c r="J92" s="18">
        <v>5.0999999999999996</v>
      </c>
      <c r="K92" s="20">
        <f>DEA!AK113</f>
        <v>54.472797569727248</v>
      </c>
      <c r="L92" s="19">
        <f>'CO2'!AT98</f>
        <v>5.4328647806631336</v>
      </c>
      <c r="M92" s="19">
        <v>30.215</v>
      </c>
      <c r="N92" s="19">
        <v>10.57</v>
      </c>
      <c r="O92" s="19">
        <v>12.490109170305683</v>
      </c>
      <c r="P92" s="19">
        <v>211.1</v>
      </c>
    </row>
    <row r="93" spans="1:16">
      <c r="A93" s="14">
        <f>'Exptl Setup'!A188</f>
        <v>181</v>
      </c>
      <c r="B93" s="14" t="str">
        <f>'Exptl Setup'!B188</f>
        <v>MTT No Till</v>
      </c>
      <c r="C93" s="14" t="str">
        <f>'Exptl Setup'!C188</f>
        <v>a</v>
      </c>
      <c r="D93" s="14">
        <f>'Exptl Setup'!D188</f>
        <v>40</v>
      </c>
      <c r="E93" s="14" t="str">
        <f>'Exptl Setup'!E188</f>
        <v>-</v>
      </c>
      <c r="F93" s="14">
        <f>'Exptl Setup'!F188</f>
        <v>32.003</v>
      </c>
      <c r="G93" s="17">
        <f>'Exptl Setup'!G188</f>
        <v>25.004707231522584</v>
      </c>
      <c r="H93" s="26">
        <v>16</v>
      </c>
      <c r="I93" s="18">
        <v>8.2799999999999994</v>
      </c>
      <c r="J93" s="18">
        <v>5.54</v>
      </c>
      <c r="K93" s="20">
        <f>DEA!AK114</f>
        <v>20.625709922158897</v>
      </c>
      <c r="L93" s="19">
        <f>'CO2'!AT99</f>
        <v>2.095866630063365</v>
      </c>
      <c r="M93" s="19">
        <v>24.35</v>
      </c>
      <c r="N93" s="19">
        <v>38.68</v>
      </c>
      <c r="O93" s="19">
        <v>348.86999999999995</v>
      </c>
      <c r="P93" s="19">
        <v>4095.0000000000005</v>
      </c>
    </row>
    <row r="94" spans="1:16">
      <c r="A94" s="14">
        <f>'Exptl Setup'!A189</f>
        <v>182</v>
      </c>
      <c r="B94" s="14" t="str">
        <f>'Exptl Setup'!B189</f>
        <v>MTT No Till</v>
      </c>
      <c r="C94" s="14" t="str">
        <f>'Exptl Setup'!C189</f>
        <v>b</v>
      </c>
      <c r="D94" s="14">
        <f>'Exptl Setup'!D189</f>
        <v>40</v>
      </c>
      <c r="E94" s="14" t="str">
        <f>'Exptl Setup'!E189</f>
        <v>-</v>
      </c>
      <c r="F94" s="14">
        <f>'Exptl Setup'!F189</f>
        <v>31.995000000000001</v>
      </c>
      <c r="G94" s="17">
        <f>'Exptl Setup'!G189</f>
        <v>24.998456640707591</v>
      </c>
      <c r="H94" s="26">
        <v>16</v>
      </c>
      <c r="I94" s="18">
        <v>8.41</v>
      </c>
      <c r="J94" s="18">
        <v>5.56</v>
      </c>
      <c r="K94" s="20">
        <f>DEA!AK115</f>
        <v>15.558270508267057</v>
      </c>
      <c r="L94" s="19">
        <f>'CO2'!AT100</f>
        <v>1.9515836611349373</v>
      </c>
      <c r="M94" s="19">
        <v>24.78</v>
      </c>
      <c r="N94" s="19">
        <v>37.94</v>
      </c>
      <c r="O94" s="19">
        <v>292.08000000000004</v>
      </c>
      <c r="P94" s="19">
        <v>3847</v>
      </c>
    </row>
    <row r="95" spans="1:16">
      <c r="A95" s="14">
        <f>'Exptl Setup'!A190</f>
        <v>183</v>
      </c>
      <c r="B95" s="14" t="str">
        <f>'Exptl Setup'!B190</f>
        <v>MTT No Till</v>
      </c>
      <c r="C95" s="14" t="str">
        <f>'Exptl Setup'!C190</f>
        <v>c</v>
      </c>
      <c r="D95" s="14">
        <f>'Exptl Setup'!D190</f>
        <v>40</v>
      </c>
      <c r="E95" s="14" t="str">
        <f>'Exptl Setup'!E190</f>
        <v>-</v>
      </c>
      <c r="F95" s="14">
        <f>'Exptl Setup'!F190</f>
        <v>31.991</v>
      </c>
      <c r="G95" s="17">
        <f>'Exptl Setup'!G190</f>
        <v>24.995331345300094</v>
      </c>
      <c r="H95" s="26">
        <v>16</v>
      </c>
      <c r="I95" s="18">
        <v>8.3800000000000008</v>
      </c>
      <c r="J95" s="18">
        <v>5.62</v>
      </c>
      <c r="K95" s="20">
        <f>DEA!AK116</f>
        <v>37.944256144043649</v>
      </c>
      <c r="L95" s="19">
        <f>'CO2'!AT101</f>
        <v>2.0949009626060024</v>
      </c>
      <c r="M95" s="19">
        <v>22.26</v>
      </c>
      <c r="N95" s="19">
        <v>38.93</v>
      </c>
      <c r="O95" s="19">
        <v>266.11</v>
      </c>
      <c r="P95" s="19">
        <v>3850</v>
      </c>
    </row>
    <row r="96" spans="1:16">
      <c r="A96" s="14">
        <f>'Exptl Setup'!A194</f>
        <v>187</v>
      </c>
      <c r="B96" s="14" t="str">
        <f>'Exptl Setup'!B194</f>
        <v>MTT No Till</v>
      </c>
      <c r="C96" s="14" t="str">
        <f>'Exptl Setup'!C194</f>
        <v>a</v>
      </c>
      <c r="D96" s="14">
        <f>'Exptl Setup'!D194</f>
        <v>40</v>
      </c>
      <c r="E96" s="14" t="str">
        <f>'Exptl Setup'!E194</f>
        <v>-</v>
      </c>
      <c r="F96" s="14">
        <f>'Exptl Setup'!F194</f>
        <v>31.992999999999999</v>
      </c>
      <c r="G96" s="17">
        <f>'Exptl Setup'!G194</f>
        <v>24.996893993003841</v>
      </c>
      <c r="H96" s="26">
        <v>20</v>
      </c>
      <c r="I96" s="18">
        <v>9</v>
      </c>
      <c r="J96" s="18">
        <v>5.58</v>
      </c>
      <c r="K96" s="20">
        <f>DEA!AK117</f>
        <v>1.3817361291903276</v>
      </c>
      <c r="L96" s="19">
        <f>'CO2'!AT102</f>
        <v>-0.12109165187320863</v>
      </c>
      <c r="M96" s="19">
        <v>41.349999999999994</v>
      </c>
      <c r="N96" s="19">
        <v>30.51</v>
      </c>
      <c r="O96" s="19">
        <v>367.44000000000005</v>
      </c>
      <c r="P96" s="19">
        <v>4258</v>
      </c>
    </row>
    <row r="97" spans="1:16">
      <c r="A97" s="14">
        <f>'Exptl Setup'!A195</f>
        <v>188</v>
      </c>
      <c r="B97" s="14" t="str">
        <f>'Exptl Setup'!B195</f>
        <v>MTT No Till</v>
      </c>
      <c r="C97" s="14" t="str">
        <f>'Exptl Setup'!C195</f>
        <v>b</v>
      </c>
      <c r="D97" s="14">
        <f>'Exptl Setup'!D195</f>
        <v>40</v>
      </c>
      <c r="E97" s="14" t="str">
        <f>'Exptl Setup'!E195</f>
        <v>-</v>
      </c>
      <c r="F97" s="14">
        <f>'Exptl Setup'!F195</f>
        <v>32.006999999999998</v>
      </c>
      <c r="G97" s="17">
        <f>'Exptl Setup'!G195</f>
        <v>25.007832526930077</v>
      </c>
      <c r="H97" s="26">
        <v>20</v>
      </c>
      <c r="I97" s="18">
        <v>8.98</v>
      </c>
      <c r="J97" s="18">
        <v>5.4</v>
      </c>
      <c r="K97" s="20">
        <f>DEA!AK118</f>
        <v>0.65597439954248871</v>
      </c>
      <c r="L97" s="19">
        <f>'CO2'!AT103</f>
        <v>-0.1287470044466702</v>
      </c>
      <c r="M97" s="19">
        <v>41.09</v>
      </c>
      <c r="N97" s="19">
        <v>28.18</v>
      </c>
      <c r="O97" s="19">
        <v>504.13</v>
      </c>
      <c r="P97" s="19">
        <v>5096</v>
      </c>
    </row>
    <row r="98" spans="1:16">
      <c r="A98" s="14">
        <f>'Exptl Setup'!A196</f>
        <v>189</v>
      </c>
      <c r="B98" s="14" t="str">
        <f>'Exptl Setup'!B196</f>
        <v>MTT No Till</v>
      </c>
      <c r="C98" s="14" t="str">
        <f>'Exptl Setup'!C196</f>
        <v>c</v>
      </c>
      <c r="D98" s="14">
        <f>'Exptl Setup'!D196</f>
        <v>40</v>
      </c>
      <c r="E98" s="14" t="str">
        <f>'Exptl Setup'!E196</f>
        <v>-</v>
      </c>
      <c r="F98" s="14">
        <f>'Exptl Setup'!F196</f>
        <v>32.003999999999998</v>
      </c>
      <c r="G98" s="17">
        <f>'Exptl Setup'!G196</f>
        <v>25.005488555374455</v>
      </c>
      <c r="H98" s="26">
        <v>20</v>
      </c>
      <c r="I98" s="18">
        <v>8.94</v>
      </c>
      <c r="J98" s="18">
        <v>5.46</v>
      </c>
      <c r="K98" s="20">
        <f>DEA!AK119</f>
        <v>0.87776938472828359</v>
      </c>
      <c r="L98" s="19">
        <f>'CO2'!AT104</f>
        <v>-0.15012570303676451</v>
      </c>
      <c r="M98" s="19">
        <v>40.15</v>
      </c>
      <c r="N98" s="19">
        <v>31.909999999999997</v>
      </c>
      <c r="O98" s="19">
        <v>534.24</v>
      </c>
      <c r="P98" s="19">
        <v>5047</v>
      </c>
    </row>
    <row r="99" spans="1:16">
      <c r="A99" s="14">
        <f>'Exptl Setup'!A200</f>
        <v>193</v>
      </c>
      <c r="B99" s="14" t="str">
        <f>'Exptl Setup'!B200</f>
        <v>MTT No Till</v>
      </c>
      <c r="C99" s="14" t="str">
        <f>'Exptl Setup'!C200</f>
        <v>a</v>
      </c>
      <c r="D99" s="14">
        <f>'Exptl Setup'!D200</f>
        <v>48</v>
      </c>
      <c r="E99" s="14" t="str">
        <f>'Exptl Setup'!E200</f>
        <v>+</v>
      </c>
      <c r="F99" s="14">
        <f>'Exptl Setup'!F200</f>
        <v>31.995000000000001</v>
      </c>
      <c r="G99" s="17">
        <f>'Exptl Setup'!G200</f>
        <v>24.998456640707591</v>
      </c>
      <c r="H99" s="26">
        <v>0</v>
      </c>
      <c r="I99" s="18">
        <v>4.46</v>
      </c>
      <c r="J99" s="18">
        <v>5.72</v>
      </c>
      <c r="K99" s="20">
        <f>DEA!AK120</f>
        <v>70.547376212610345</v>
      </c>
      <c r="L99" s="19">
        <f>'CO2'!AT105</f>
        <v>2.1449114245554584</v>
      </c>
      <c r="M99" s="19">
        <v>34.200000000000003</v>
      </c>
      <c r="N99" s="19">
        <v>4.2859999999999996</v>
      </c>
      <c r="O99" s="19">
        <v>8.2789999999999964</v>
      </c>
      <c r="P99" s="19">
        <v>51.89</v>
      </c>
    </row>
    <row r="100" spans="1:16">
      <c r="A100" s="14">
        <f>'Exptl Setup'!A201</f>
        <v>194</v>
      </c>
      <c r="B100" s="14" t="str">
        <f>'Exptl Setup'!B201</f>
        <v>MTT No Till</v>
      </c>
      <c r="C100" s="14" t="str">
        <f>'Exptl Setup'!C201</f>
        <v>b</v>
      </c>
      <c r="D100" s="14">
        <f>'Exptl Setup'!D201</f>
        <v>48</v>
      </c>
      <c r="E100" s="14" t="str">
        <f>'Exptl Setup'!E201</f>
        <v>+</v>
      </c>
      <c r="F100" s="14">
        <f>'Exptl Setup'!F201</f>
        <v>32.002000000000002</v>
      </c>
      <c r="G100" s="17">
        <f>'Exptl Setup'!G201</f>
        <v>25.003925907670713</v>
      </c>
      <c r="H100" s="26">
        <v>0</v>
      </c>
      <c r="I100" s="18">
        <v>4.49</v>
      </c>
      <c r="J100" s="18">
        <v>5.68</v>
      </c>
      <c r="K100" s="20">
        <f>DEA!AK121</f>
        <v>92.487118808074939</v>
      </c>
      <c r="L100" s="19">
        <f>'CO2'!AT106</f>
        <v>1.560897227677587</v>
      </c>
      <c r="M100" s="19">
        <v>34.19</v>
      </c>
      <c r="N100" s="19">
        <v>4.1745000000000001</v>
      </c>
      <c r="O100" s="19">
        <v>9.6905000000000072</v>
      </c>
      <c r="P100" s="19">
        <v>49.56</v>
      </c>
    </row>
    <row r="101" spans="1:16">
      <c r="A101" s="14">
        <f>'Exptl Setup'!A202</f>
        <v>195</v>
      </c>
      <c r="B101" s="14" t="str">
        <f>'Exptl Setup'!B202</f>
        <v>MTT No Till</v>
      </c>
      <c r="C101" s="14" t="str">
        <f>'Exptl Setup'!C202</f>
        <v>c</v>
      </c>
      <c r="D101" s="14">
        <f>'Exptl Setup'!D202</f>
        <v>48</v>
      </c>
      <c r="E101" s="14" t="str">
        <f>'Exptl Setup'!E202</f>
        <v>+</v>
      </c>
      <c r="F101" s="14">
        <f>'Exptl Setup'!F202</f>
        <v>32.003</v>
      </c>
      <c r="G101" s="17">
        <f>'Exptl Setup'!G202</f>
        <v>25.004707231522584</v>
      </c>
      <c r="H101" s="26">
        <v>0</v>
      </c>
      <c r="I101" s="18">
        <v>4.3499999999999996</v>
      </c>
      <c r="J101" s="18">
        <v>5.7</v>
      </c>
      <c r="K101" s="20">
        <f>DEA!AK122</f>
        <v>91.480180440828846</v>
      </c>
      <c r="L101" s="19">
        <f>'CO2'!AT107</f>
        <v>1.6542311079393577</v>
      </c>
      <c r="M101" s="19">
        <v>34.75</v>
      </c>
      <c r="N101" s="19">
        <v>4.1885000000000003</v>
      </c>
      <c r="O101" s="19">
        <v>8.6965000000000003</v>
      </c>
      <c r="P101" s="19">
        <v>57.13</v>
      </c>
    </row>
    <row r="102" spans="1:16">
      <c r="A102" s="14">
        <f>'Exptl Setup'!A206</f>
        <v>199</v>
      </c>
      <c r="B102" s="14" t="str">
        <f>'Exptl Setup'!B206</f>
        <v>MTT No Till</v>
      </c>
      <c r="C102" s="14" t="str">
        <f>'Exptl Setup'!C206</f>
        <v>a</v>
      </c>
      <c r="D102" s="14">
        <f>'Exptl Setup'!D206</f>
        <v>48</v>
      </c>
      <c r="E102" s="14" t="str">
        <f>'Exptl Setup'!E206</f>
        <v>+</v>
      </c>
      <c r="F102" s="14">
        <f>'Exptl Setup'!F206</f>
        <v>32.002000000000002</v>
      </c>
      <c r="G102" s="17">
        <f>'Exptl Setup'!G206</f>
        <v>25.003925907670713</v>
      </c>
      <c r="H102" s="26">
        <v>6</v>
      </c>
      <c r="I102" s="18">
        <v>6.63</v>
      </c>
      <c r="J102" s="18">
        <v>5.0999999999999996</v>
      </c>
      <c r="K102" s="20">
        <f>DEA!AK123</f>
        <v>660.30055760268567</v>
      </c>
      <c r="L102" s="19">
        <f>'CO2'!AT108</f>
        <v>3.9355943724350166</v>
      </c>
      <c r="M102" s="19">
        <v>28.405000000000001</v>
      </c>
      <c r="N102" s="19">
        <v>12.96</v>
      </c>
      <c r="O102" s="19">
        <v>15.79657205240175</v>
      </c>
      <c r="P102" s="19">
        <v>248.9</v>
      </c>
    </row>
    <row r="103" spans="1:16">
      <c r="A103" s="14">
        <f>'Exptl Setup'!A207</f>
        <v>200</v>
      </c>
      <c r="B103" s="14" t="str">
        <f>'Exptl Setup'!B207</f>
        <v>MTT No Till</v>
      </c>
      <c r="C103" s="14" t="str">
        <f>'Exptl Setup'!C207</f>
        <v>b</v>
      </c>
      <c r="D103" s="14">
        <f>'Exptl Setup'!D207</f>
        <v>48</v>
      </c>
      <c r="E103" s="14" t="str">
        <f>'Exptl Setup'!E207</f>
        <v>+</v>
      </c>
      <c r="F103" s="14">
        <f>'Exptl Setup'!F207</f>
        <v>31.995999999999999</v>
      </c>
      <c r="G103" s="17">
        <f>'Exptl Setup'!G207</f>
        <v>24.999237964559462</v>
      </c>
      <c r="H103" s="26">
        <v>6</v>
      </c>
      <c r="I103" s="18">
        <v>6.61</v>
      </c>
      <c r="J103" s="18">
        <v>5.18</v>
      </c>
      <c r="K103" s="20">
        <f>DEA!AK124</f>
        <v>668.36627538329162</v>
      </c>
      <c r="L103" s="19">
        <f>'CO2'!AT109</f>
        <v>4.2177424768727523</v>
      </c>
      <c r="M103" s="19">
        <v>29.409999999999997</v>
      </c>
      <c r="N103" s="19">
        <v>12.895000000000001</v>
      </c>
      <c r="O103" s="19">
        <v>6.515960698689959</v>
      </c>
      <c r="P103" s="19">
        <v>243.9</v>
      </c>
    </row>
    <row r="104" spans="1:16">
      <c r="A104" s="14">
        <f>'Exptl Setup'!A208</f>
        <v>201</v>
      </c>
      <c r="B104" s="14" t="str">
        <f>'Exptl Setup'!B208</f>
        <v>MTT No Till</v>
      </c>
      <c r="C104" s="14" t="str">
        <f>'Exptl Setup'!C208</f>
        <v>c</v>
      </c>
      <c r="D104" s="14">
        <f>'Exptl Setup'!D208</f>
        <v>48</v>
      </c>
      <c r="E104" s="14" t="str">
        <f>'Exptl Setup'!E208</f>
        <v>+</v>
      </c>
      <c r="F104" s="14">
        <f>'Exptl Setup'!F208</f>
        <v>31.998999999999999</v>
      </c>
      <c r="G104" s="17">
        <f>'Exptl Setup'!G208</f>
        <v>25.001581936115088</v>
      </c>
      <c r="H104" s="26">
        <v>6</v>
      </c>
      <c r="I104" s="18">
        <v>6.6</v>
      </c>
      <c r="J104" s="18">
        <v>5.08</v>
      </c>
      <c r="K104" s="20">
        <f>DEA!AK125</f>
        <v>359.27269341750059</v>
      </c>
      <c r="L104" s="19">
        <f>'CO2'!AT110</f>
        <v>2.8569926078398096</v>
      </c>
      <c r="M104" s="19">
        <v>33.504999999999995</v>
      </c>
      <c r="N104" s="19">
        <v>8.7949999999999999</v>
      </c>
      <c r="O104" s="19">
        <v>11.979475982532755</v>
      </c>
      <c r="P104" s="19">
        <v>144</v>
      </c>
    </row>
    <row r="105" spans="1:16">
      <c r="A105" s="14">
        <f>'Exptl Setup'!A212</f>
        <v>205</v>
      </c>
      <c r="B105" s="14" t="str">
        <f>'Exptl Setup'!B212</f>
        <v>MTT No Till</v>
      </c>
      <c r="C105" s="14" t="str">
        <f>'Exptl Setup'!C212</f>
        <v>a</v>
      </c>
      <c r="D105" s="14">
        <f>'Exptl Setup'!D212</f>
        <v>48</v>
      </c>
      <c r="E105" s="14" t="str">
        <f>'Exptl Setup'!E212</f>
        <v>+</v>
      </c>
      <c r="F105" s="14">
        <f>'Exptl Setup'!F212</f>
        <v>31.995999999999999</v>
      </c>
      <c r="G105" s="17">
        <f>'Exptl Setup'!G212</f>
        <v>24.999237964559462</v>
      </c>
      <c r="H105" s="26">
        <v>16</v>
      </c>
      <c r="I105" s="18">
        <v>8.41</v>
      </c>
      <c r="J105" s="18">
        <v>5.72</v>
      </c>
      <c r="K105" s="20">
        <f>DEA!AK126</f>
        <v>517.2334263259678</v>
      </c>
      <c r="L105" s="19">
        <f>'CO2'!AT111</f>
        <v>1.5513404313953725</v>
      </c>
      <c r="M105" s="19">
        <v>25.44</v>
      </c>
      <c r="N105" s="19">
        <v>44.08</v>
      </c>
      <c r="O105" s="19">
        <v>276.58000000000004</v>
      </c>
      <c r="P105" s="19">
        <v>3839</v>
      </c>
    </row>
    <row r="106" spans="1:16">
      <c r="A106" s="14">
        <f>'Exptl Setup'!A213</f>
        <v>206</v>
      </c>
      <c r="B106" s="14" t="str">
        <f>'Exptl Setup'!B213</f>
        <v>MTT No Till</v>
      </c>
      <c r="C106" s="14" t="str">
        <f>'Exptl Setup'!C213</f>
        <v>b</v>
      </c>
      <c r="D106" s="14">
        <f>'Exptl Setup'!D213</f>
        <v>48</v>
      </c>
      <c r="E106" s="14" t="str">
        <f>'Exptl Setup'!E213</f>
        <v>+</v>
      </c>
      <c r="F106" s="14">
        <f>'Exptl Setup'!F213</f>
        <v>32</v>
      </c>
      <c r="G106" s="17">
        <f>'Exptl Setup'!G213</f>
        <v>25.002363259966963</v>
      </c>
      <c r="H106" s="26">
        <v>16</v>
      </c>
      <c r="I106" s="18">
        <v>8.3800000000000008</v>
      </c>
      <c r="J106" s="18">
        <v>5.7</v>
      </c>
      <c r="K106" s="20">
        <f>DEA!AK127</f>
        <v>715.28508883990867</v>
      </c>
      <c r="L106" s="19">
        <f>'CO2'!AT112</f>
        <v>2.4491060950827679</v>
      </c>
      <c r="M106" s="19">
        <v>24.41</v>
      </c>
      <c r="N106" s="19">
        <v>42.44</v>
      </c>
      <c r="O106" s="19">
        <v>315.54999999999995</v>
      </c>
      <c r="P106" s="19">
        <v>4106</v>
      </c>
    </row>
    <row r="107" spans="1:16">
      <c r="A107" s="14">
        <f>'Exptl Setup'!A214</f>
        <v>207</v>
      </c>
      <c r="B107" s="14" t="str">
        <f>'Exptl Setup'!B214</f>
        <v>MTT No Till</v>
      </c>
      <c r="C107" s="14" t="str">
        <f>'Exptl Setup'!C214</f>
        <v>c</v>
      </c>
      <c r="D107" s="14">
        <f>'Exptl Setup'!D214</f>
        <v>48</v>
      </c>
      <c r="E107" s="14" t="str">
        <f>'Exptl Setup'!E214</f>
        <v>+</v>
      </c>
      <c r="F107" s="14">
        <f>'Exptl Setup'!F214</f>
        <v>32.003</v>
      </c>
      <c r="G107" s="17">
        <f>'Exptl Setup'!G214</f>
        <v>25.004707231522584</v>
      </c>
      <c r="H107" s="26">
        <v>16</v>
      </c>
      <c r="I107" s="18">
        <v>8.36</v>
      </c>
      <c r="J107" s="18">
        <v>5.64</v>
      </c>
      <c r="K107" s="20">
        <f>DEA!AK128</f>
        <v>760.21883188437334</v>
      </c>
      <c r="L107" s="19">
        <f>'CO2'!AT113</f>
        <v>2.4291527434436966</v>
      </c>
      <c r="M107" s="19">
        <v>24.3</v>
      </c>
      <c r="N107" s="19">
        <v>42.02</v>
      </c>
      <c r="O107" s="19">
        <v>336.18</v>
      </c>
      <c r="P107" s="19">
        <v>4159</v>
      </c>
    </row>
    <row r="108" spans="1:16">
      <c r="A108" s="14">
        <f>'Exptl Setup'!A218</f>
        <v>211</v>
      </c>
      <c r="B108" s="14" t="str">
        <f>'Exptl Setup'!B218</f>
        <v>MTT No Till</v>
      </c>
      <c r="C108" s="14" t="str">
        <f>'Exptl Setup'!C218</f>
        <v>a</v>
      </c>
      <c r="D108" s="14">
        <f>'Exptl Setup'!D218</f>
        <v>48</v>
      </c>
      <c r="E108" s="14" t="str">
        <f>'Exptl Setup'!E218</f>
        <v>+</v>
      </c>
      <c r="F108" s="14">
        <f>'Exptl Setup'!F218</f>
        <v>32.008000000000003</v>
      </c>
      <c r="G108" s="17">
        <f>'Exptl Setup'!G218</f>
        <v>25.008613850781956</v>
      </c>
      <c r="H108" s="26">
        <v>20</v>
      </c>
      <c r="I108" s="18">
        <v>8.82</v>
      </c>
      <c r="J108" s="18">
        <v>5.86</v>
      </c>
      <c r="K108" s="20">
        <f>DEA!AK129</f>
        <v>156.29697087902377</v>
      </c>
      <c r="L108" s="19">
        <f>'CO2'!AT114</f>
        <v>0.49336006212205707</v>
      </c>
      <c r="M108" s="19">
        <v>30.910000000000004</v>
      </c>
      <c r="N108" s="19">
        <v>45.199999999999996</v>
      </c>
      <c r="O108" s="19">
        <v>504.59</v>
      </c>
      <c r="P108" s="19">
        <v>4962</v>
      </c>
    </row>
    <row r="109" spans="1:16">
      <c r="A109" s="14">
        <f>'Exptl Setup'!A219</f>
        <v>212</v>
      </c>
      <c r="B109" s="14" t="str">
        <f>'Exptl Setup'!B219</f>
        <v>MTT No Till</v>
      </c>
      <c r="C109" s="14" t="str">
        <f>'Exptl Setup'!C219</f>
        <v>b</v>
      </c>
      <c r="D109" s="14">
        <f>'Exptl Setup'!D219</f>
        <v>48</v>
      </c>
      <c r="E109" s="14" t="str">
        <f>'Exptl Setup'!E219</f>
        <v>+</v>
      </c>
      <c r="F109" s="14">
        <f>'Exptl Setup'!F219</f>
        <v>31.997</v>
      </c>
      <c r="G109" s="17">
        <f>'Exptl Setup'!G219</f>
        <v>25.000019288411337</v>
      </c>
      <c r="H109" s="26">
        <v>20</v>
      </c>
      <c r="I109" s="18">
        <v>8.8800000000000008</v>
      </c>
      <c r="J109" s="18">
        <v>5.64</v>
      </c>
      <c r="K109" s="20">
        <f>DEA!AK130</f>
        <v>38.131148406980408</v>
      </c>
      <c r="L109" s="19">
        <f>'CO2'!AT115</f>
        <v>-0.40725649317986379</v>
      </c>
      <c r="M109" s="19">
        <v>36.36</v>
      </c>
      <c r="N109" s="19">
        <v>37.200000000000003</v>
      </c>
      <c r="O109" s="19">
        <v>520.93999999999994</v>
      </c>
      <c r="P109" s="19">
        <v>5230</v>
      </c>
    </row>
    <row r="110" spans="1:16">
      <c r="A110" s="14">
        <f>'Exptl Setup'!A220</f>
        <v>213</v>
      </c>
      <c r="B110" s="14" t="str">
        <f>'Exptl Setup'!B220</f>
        <v>MTT No Till</v>
      </c>
      <c r="C110" s="14" t="str">
        <f>'Exptl Setup'!C220</f>
        <v>c</v>
      </c>
      <c r="D110" s="14">
        <f>'Exptl Setup'!D220</f>
        <v>48</v>
      </c>
      <c r="E110" s="14" t="str">
        <f>'Exptl Setup'!E220</f>
        <v>+</v>
      </c>
      <c r="F110" s="14">
        <f>'Exptl Setup'!F220</f>
        <v>32.006999999999998</v>
      </c>
      <c r="G110" s="17">
        <f>'Exptl Setup'!G220</f>
        <v>25.007832526930077</v>
      </c>
      <c r="H110" s="26">
        <v>20</v>
      </c>
      <c r="I110" s="18">
        <v>8.8800000000000008</v>
      </c>
      <c r="J110" s="18">
        <v>5.98</v>
      </c>
      <c r="K110" s="20">
        <f>DEA!AK131</f>
        <v>0</v>
      </c>
      <c r="L110" s="19">
        <f>'CO2'!AT116</f>
        <v>0.4958561869104755</v>
      </c>
      <c r="M110" s="19">
        <v>27.44</v>
      </c>
      <c r="N110" s="19">
        <v>44.85</v>
      </c>
      <c r="O110" s="19">
        <v>491.41</v>
      </c>
      <c r="P110" s="19">
        <v>5025</v>
      </c>
    </row>
    <row r="111" spans="1:16">
      <c r="A111" s="14">
        <f>'Exptl Setup'!A224</f>
        <v>217</v>
      </c>
      <c r="B111" s="14" t="str">
        <f>'Exptl Setup'!B224</f>
        <v>MTT No Till</v>
      </c>
      <c r="C111" s="14" t="str">
        <f>'Exptl Setup'!C224</f>
        <v>a</v>
      </c>
      <c r="D111" s="14">
        <f>'Exptl Setup'!D224</f>
        <v>48</v>
      </c>
      <c r="E111" s="14" t="str">
        <f>'Exptl Setup'!E224</f>
        <v>-</v>
      </c>
      <c r="F111" s="14">
        <f>'Exptl Setup'!F224</f>
        <v>32.009</v>
      </c>
      <c r="G111" s="17">
        <f>'Exptl Setup'!G224</f>
        <v>25.009395174633827</v>
      </c>
      <c r="H111" s="26">
        <v>0</v>
      </c>
      <c r="I111" s="18">
        <v>4.54</v>
      </c>
      <c r="J111" s="18">
        <v>5.64</v>
      </c>
      <c r="K111" s="20">
        <f>DEA!AK132</f>
        <v>91.566024614185068</v>
      </c>
      <c r="L111" s="19">
        <f>'CO2'!AT117</f>
        <v>2.0105583581051873</v>
      </c>
      <c r="M111" s="19">
        <v>33.344999999999999</v>
      </c>
      <c r="N111" s="19">
        <v>4.28</v>
      </c>
      <c r="O111" s="19">
        <v>2.3299999999999983</v>
      </c>
      <c r="P111" s="19">
        <v>53.19</v>
      </c>
    </row>
    <row r="112" spans="1:16">
      <c r="A112" s="14">
        <f>'Exptl Setup'!A225</f>
        <v>218</v>
      </c>
      <c r="B112" s="14" t="str">
        <f>'Exptl Setup'!B225</f>
        <v>MTT No Till</v>
      </c>
      <c r="C112" s="14" t="str">
        <f>'Exptl Setup'!C225</f>
        <v>b</v>
      </c>
      <c r="D112" s="14">
        <f>'Exptl Setup'!D225</f>
        <v>48</v>
      </c>
      <c r="E112" s="14" t="str">
        <f>'Exptl Setup'!E225</f>
        <v>-</v>
      </c>
      <c r="F112" s="14">
        <f>'Exptl Setup'!F225</f>
        <v>32</v>
      </c>
      <c r="G112" s="17">
        <f>'Exptl Setup'!G225</f>
        <v>25.002363259966963</v>
      </c>
      <c r="H112" s="26">
        <v>0</v>
      </c>
      <c r="I112" s="18">
        <v>4.6399999999999997</v>
      </c>
      <c r="J112" s="18">
        <v>5.76</v>
      </c>
      <c r="K112" s="20">
        <f>DEA!AK133</f>
        <v>115.31100624687012</v>
      </c>
      <c r="L112" s="19">
        <f>'CO2'!AT118</f>
        <v>1.5963851864281724</v>
      </c>
      <c r="M112" s="19">
        <v>35.129999999999995</v>
      </c>
      <c r="N112" s="19">
        <v>3.8040000000000003</v>
      </c>
      <c r="O112" s="19">
        <v>6.0460000000000065</v>
      </c>
      <c r="P112" s="19">
        <v>51.22</v>
      </c>
    </row>
    <row r="113" spans="1:16">
      <c r="A113" s="14">
        <f>'Exptl Setup'!A226</f>
        <v>219</v>
      </c>
      <c r="B113" s="14" t="str">
        <f>'Exptl Setup'!B226</f>
        <v>MTT No Till</v>
      </c>
      <c r="C113" s="14" t="str">
        <f>'Exptl Setup'!C226</f>
        <v>c</v>
      </c>
      <c r="D113" s="14">
        <f>'Exptl Setup'!D226</f>
        <v>48</v>
      </c>
      <c r="E113" s="14" t="str">
        <f>'Exptl Setup'!E226</f>
        <v>-</v>
      </c>
      <c r="F113" s="14">
        <f>'Exptl Setup'!F226</f>
        <v>32.008000000000003</v>
      </c>
      <c r="G113" s="17">
        <f>'Exptl Setup'!G226</f>
        <v>25.008613850781956</v>
      </c>
      <c r="H113" s="26">
        <v>0</v>
      </c>
      <c r="I113" s="18">
        <v>4.4800000000000004</v>
      </c>
      <c r="J113" s="18">
        <v>5.64</v>
      </c>
      <c r="K113" s="20">
        <f>DEA!AK134</f>
        <v>94.13485244450743</v>
      </c>
      <c r="L113" s="19">
        <f>'CO2'!AT119</f>
        <v>1.682961302317636</v>
      </c>
      <c r="M113" s="19">
        <v>33.44</v>
      </c>
      <c r="N113" s="19">
        <v>4.5119999999999996</v>
      </c>
      <c r="O113" s="19">
        <v>7.6730000000000018</v>
      </c>
      <c r="P113" s="19">
        <v>55.339999999999996</v>
      </c>
    </row>
    <row r="114" spans="1:16">
      <c r="A114" s="14">
        <f>'Exptl Setup'!A230</f>
        <v>223</v>
      </c>
      <c r="B114" s="14" t="str">
        <f>'Exptl Setup'!B230</f>
        <v>MTT No Till</v>
      </c>
      <c r="C114" s="14" t="str">
        <f>'Exptl Setup'!C230</f>
        <v>a</v>
      </c>
      <c r="D114" s="14">
        <f>'Exptl Setup'!D230</f>
        <v>48</v>
      </c>
      <c r="E114" s="14" t="str">
        <f>'Exptl Setup'!E230</f>
        <v>-</v>
      </c>
      <c r="F114" s="14">
        <f>'Exptl Setup'!F230</f>
        <v>31.997</v>
      </c>
      <c r="G114" s="17">
        <f>'Exptl Setup'!G230</f>
        <v>25.000019288411337</v>
      </c>
      <c r="H114" s="26">
        <v>6</v>
      </c>
      <c r="I114" s="18">
        <v>6.72</v>
      </c>
      <c r="J114" s="18">
        <v>5.18</v>
      </c>
      <c r="K114" s="20">
        <f>DEA!AK135</f>
        <v>51.956881627835344</v>
      </c>
      <c r="L114" s="19">
        <f>'CO2'!AT120</f>
        <v>4.12884151160518</v>
      </c>
      <c r="M114" s="19">
        <v>28.984999999999999</v>
      </c>
      <c r="N114" s="19">
        <v>13.53</v>
      </c>
      <c r="O114" s="19">
        <v>9.7994104803493443</v>
      </c>
      <c r="P114" s="19">
        <v>247.2</v>
      </c>
    </row>
    <row r="115" spans="1:16">
      <c r="A115" s="14">
        <f>'Exptl Setup'!A231</f>
        <v>224</v>
      </c>
      <c r="B115" s="14" t="str">
        <f>'Exptl Setup'!B231</f>
        <v>MTT No Till</v>
      </c>
      <c r="C115" s="14" t="str">
        <f>'Exptl Setup'!C231</f>
        <v>b</v>
      </c>
      <c r="D115" s="14">
        <f>'Exptl Setup'!D231</f>
        <v>48</v>
      </c>
      <c r="E115" s="14" t="str">
        <f>'Exptl Setup'!E231</f>
        <v>-</v>
      </c>
      <c r="F115" s="14">
        <f>'Exptl Setup'!F231</f>
        <v>31.998999999999999</v>
      </c>
      <c r="G115" s="17">
        <f>'Exptl Setup'!G231</f>
        <v>25.001581936115088</v>
      </c>
      <c r="H115" s="26">
        <v>6</v>
      </c>
      <c r="I115" s="18">
        <v>6.68</v>
      </c>
      <c r="J115" s="18">
        <v>5.0999999999999996</v>
      </c>
      <c r="K115" s="20">
        <f>DEA!AK136</f>
        <v>50.104080099929647</v>
      </c>
      <c r="L115" s="19">
        <f>'CO2'!AT121</f>
        <v>3.7039406957600312</v>
      </c>
      <c r="M115" s="19">
        <v>37.200000000000003</v>
      </c>
      <c r="N115" s="19">
        <v>10.984999999999999</v>
      </c>
      <c r="O115" s="19">
        <v>15.177445414847163</v>
      </c>
      <c r="P115" s="19">
        <v>235.2</v>
      </c>
    </row>
    <row r="116" spans="1:16">
      <c r="A116" s="14">
        <f>'Exptl Setup'!A232</f>
        <v>225</v>
      </c>
      <c r="B116" s="14" t="str">
        <f>'Exptl Setup'!B232</f>
        <v>MTT No Till</v>
      </c>
      <c r="C116" s="14" t="str">
        <f>'Exptl Setup'!C232</f>
        <v>c</v>
      </c>
      <c r="D116" s="14">
        <f>'Exptl Setup'!D232</f>
        <v>48</v>
      </c>
      <c r="E116" s="14" t="str">
        <f>'Exptl Setup'!E232</f>
        <v>-</v>
      </c>
      <c r="F116" s="14">
        <f>'Exptl Setup'!F232</f>
        <v>32.01</v>
      </c>
      <c r="G116" s="17">
        <f>'Exptl Setup'!G232</f>
        <v>25.010176498485698</v>
      </c>
      <c r="H116" s="26">
        <v>6</v>
      </c>
      <c r="I116" s="18">
        <v>6.62</v>
      </c>
      <c r="J116" s="18">
        <v>5.12</v>
      </c>
      <c r="K116" s="20">
        <f>DEA!AK137</f>
        <v>50.853893388497305</v>
      </c>
      <c r="L116" s="19">
        <f>'CO2'!AT122</f>
        <v>3.840639544519139</v>
      </c>
      <c r="M116" s="19">
        <v>29.860000000000003</v>
      </c>
      <c r="N116" s="19">
        <v>12.445</v>
      </c>
      <c r="O116" s="19">
        <v>16.384956331877728</v>
      </c>
      <c r="P116" s="19">
        <v>220</v>
      </c>
    </row>
    <row r="117" spans="1:16">
      <c r="A117" s="14">
        <f>'Exptl Setup'!A236</f>
        <v>229</v>
      </c>
      <c r="B117" s="14" t="str">
        <f>'Exptl Setup'!B236</f>
        <v>MTT No Till</v>
      </c>
      <c r="C117" s="14" t="str">
        <f>'Exptl Setup'!C236</f>
        <v>a</v>
      </c>
      <c r="D117" s="14">
        <f>'Exptl Setup'!D236</f>
        <v>48</v>
      </c>
      <c r="E117" s="14" t="str">
        <f>'Exptl Setup'!E236</f>
        <v>-</v>
      </c>
      <c r="F117" s="14">
        <f>'Exptl Setup'!F236</f>
        <v>31.994</v>
      </c>
      <c r="G117" s="17">
        <f>'Exptl Setup'!G236</f>
        <v>24.997675316855716</v>
      </c>
      <c r="H117" s="26">
        <v>16</v>
      </c>
      <c r="I117" s="18">
        <v>8.4</v>
      </c>
      <c r="J117" s="18">
        <v>5.7</v>
      </c>
      <c r="K117" s="20">
        <f>DEA!AK138</f>
        <v>12.056730027284663</v>
      </c>
      <c r="L117" s="19">
        <f>'CO2'!AT123</f>
        <v>2.6503292067201745</v>
      </c>
      <c r="M117" s="19">
        <v>24.56</v>
      </c>
      <c r="N117" s="19">
        <v>39.72</v>
      </c>
      <c r="O117" s="19">
        <v>257.11999999999995</v>
      </c>
      <c r="P117" s="19">
        <v>3967</v>
      </c>
    </row>
    <row r="118" spans="1:16">
      <c r="A118" s="14">
        <f>'Exptl Setup'!A237</f>
        <v>230</v>
      </c>
      <c r="B118" s="14" t="str">
        <f>'Exptl Setup'!B237</f>
        <v>MTT No Till</v>
      </c>
      <c r="C118" s="14" t="str">
        <f>'Exptl Setup'!C237</f>
        <v>b</v>
      </c>
      <c r="D118" s="14">
        <f>'Exptl Setup'!D237</f>
        <v>48</v>
      </c>
      <c r="E118" s="14" t="str">
        <f>'Exptl Setup'!E237</f>
        <v>-</v>
      </c>
      <c r="F118" s="14">
        <f>'Exptl Setup'!F237</f>
        <v>31.995999999999999</v>
      </c>
      <c r="G118" s="17">
        <f>'Exptl Setup'!G237</f>
        <v>24.999237964559462</v>
      </c>
      <c r="H118" s="26">
        <v>16</v>
      </c>
      <c r="I118" s="18">
        <v>8.3699999999999992</v>
      </c>
      <c r="J118" s="18">
        <v>5.54</v>
      </c>
      <c r="K118" s="20">
        <f>DEA!AK139</f>
        <v>38.566812290192729</v>
      </c>
      <c r="L118" s="19">
        <f>'CO2'!AT124</f>
        <v>2.244044340930603</v>
      </c>
      <c r="M118" s="19">
        <v>23.57</v>
      </c>
      <c r="N118" s="19">
        <v>38.93</v>
      </c>
      <c r="O118" s="19">
        <v>316.5</v>
      </c>
      <c r="P118" s="19">
        <v>4278</v>
      </c>
    </row>
    <row r="119" spans="1:16">
      <c r="A119" s="14">
        <f>'Exptl Setup'!A238</f>
        <v>231</v>
      </c>
      <c r="B119" s="14" t="str">
        <f>'Exptl Setup'!B238</f>
        <v>MTT No Till</v>
      </c>
      <c r="C119" s="14" t="str">
        <f>'Exptl Setup'!C238</f>
        <v>c</v>
      </c>
      <c r="D119" s="14">
        <f>'Exptl Setup'!D238</f>
        <v>48</v>
      </c>
      <c r="E119" s="14" t="str">
        <f>'Exptl Setup'!E238</f>
        <v>-</v>
      </c>
      <c r="F119" s="14">
        <f>'Exptl Setup'!F238</f>
        <v>31.997</v>
      </c>
      <c r="G119" s="17">
        <f>'Exptl Setup'!G238</f>
        <v>25.000019288411337</v>
      </c>
      <c r="H119" s="26">
        <v>16</v>
      </c>
      <c r="I119" s="18">
        <v>8.42</v>
      </c>
      <c r="J119" s="18">
        <v>5.68</v>
      </c>
      <c r="K119" s="20">
        <f>DEA!AK140</f>
        <v>13.045428777853042</v>
      </c>
      <c r="L119" s="19">
        <f>'CO2'!AT125</f>
        <v>2.6958947697171576</v>
      </c>
      <c r="M119" s="19">
        <v>25.45</v>
      </c>
      <c r="N119" s="19">
        <v>43.06</v>
      </c>
      <c r="O119" s="19">
        <v>280.39</v>
      </c>
      <c r="P119" s="19">
        <v>3879</v>
      </c>
    </row>
    <row r="120" spans="1:16">
      <c r="A120" s="14">
        <f>'Exptl Setup'!A242</f>
        <v>235</v>
      </c>
      <c r="B120" s="14" t="str">
        <f>'Exptl Setup'!B242</f>
        <v>MTT No Till</v>
      </c>
      <c r="C120" s="14" t="str">
        <f>'Exptl Setup'!C242</f>
        <v>a</v>
      </c>
      <c r="D120" s="14">
        <f>'Exptl Setup'!D242</f>
        <v>48</v>
      </c>
      <c r="E120" s="14" t="str">
        <f>'Exptl Setup'!E242</f>
        <v>-</v>
      </c>
      <c r="F120" s="14">
        <f>'Exptl Setup'!F242</f>
        <v>32.003</v>
      </c>
      <c r="G120" s="17">
        <f>'Exptl Setup'!G242</f>
        <v>25.004707231522584</v>
      </c>
      <c r="H120" s="26">
        <v>20</v>
      </c>
      <c r="I120" s="18">
        <v>8.8000000000000007</v>
      </c>
      <c r="J120" s="18">
        <v>5.82</v>
      </c>
      <c r="K120" s="20">
        <f>DEA!AK141</f>
        <v>67.391084470492018</v>
      </c>
      <c r="L120" s="19">
        <f>'CO2'!AT126</f>
        <v>0.60032710827107261</v>
      </c>
      <c r="M120" s="19">
        <v>22.89</v>
      </c>
      <c r="N120" s="19">
        <v>47.76</v>
      </c>
      <c r="O120" s="19">
        <v>471.45000000000005</v>
      </c>
      <c r="P120" s="19">
        <v>5163</v>
      </c>
    </row>
    <row r="121" spans="1:16">
      <c r="A121" s="14">
        <f>'Exptl Setup'!A243</f>
        <v>236</v>
      </c>
      <c r="B121" s="14" t="str">
        <f>'Exptl Setup'!B243</f>
        <v>MTT No Till</v>
      </c>
      <c r="C121" s="14" t="str">
        <f>'Exptl Setup'!C243</f>
        <v>b</v>
      </c>
      <c r="D121" s="14">
        <f>'Exptl Setup'!D243</f>
        <v>48</v>
      </c>
      <c r="E121" s="14" t="str">
        <f>'Exptl Setup'!E243</f>
        <v>-</v>
      </c>
      <c r="F121" s="14">
        <f>'Exptl Setup'!F243</f>
        <v>32.01</v>
      </c>
      <c r="G121" s="17">
        <f>'Exptl Setup'!G243</f>
        <v>25.010176498485698</v>
      </c>
      <c r="H121" s="26">
        <v>20</v>
      </c>
      <c r="I121" s="18">
        <v>8.86</v>
      </c>
      <c r="J121" s="18">
        <v>5.88</v>
      </c>
      <c r="K121" s="20">
        <f>DEA!AK142</f>
        <v>5.3215170393138367</v>
      </c>
      <c r="L121" s="19">
        <f>'CO2'!AT127</f>
        <v>0.57931366496511871</v>
      </c>
      <c r="M121" s="19">
        <v>27.11</v>
      </c>
      <c r="N121" s="19">
        <v>45.12</v>
      </c>
      <c r="O121" s="19">
        <v>434.27</v>
      </c>
      <c r="P121" s="19">
        <v>4987</v>
      </c>
    </row>
    <row r="122" spans="1:16">
      <c r="A122" s="14">
        <f>'Exptl Setup'!A244</f>
        <v>237</v>
      </c>
      <c r="B122" s="14" t="str">
        <f>'Exptl Setup'!B244</f>
        <v>MTT No Till</v>
      </c>
      <c r="C122" s="14" t="str">
        <f>'Exptl Setup'!C244</f>
        <v>c</v>
      </c>
      <c r="D122" s="14">
        <f>'Exptl Setup'!D244</f>
        <v>48</v>
      </c>
      <c r="E122" s="14" t="str">
        <f>'Exptl Setup'!E244</f>
        <v>-</v>
      </c>
      <c r="F122" s="14">
        <f>'Exptl Setup'!F244</f>
        <v>31.998000000000001</v>
      </c>
      <c r="G122" s="17">
        <f>'Exptl Setup'!G244</f>
        <v>25.000800612263212</v>
      </c>
      <c r="H122" s="26">
        <v>20</v>
      </c>
      <c r="I122" s="18">
        <v>8.75</v>
      </c>
      <c r="J122" s="18">
        <v>5.78</v>
      </c>
      <c r="K122" s="20">
        <f>DEA!AK143</f>
        <v>10.978841027772813</v>
      </c>
      <c r="L122" s="19">
        <f>'CO2'!AT128</f>
        <v>0.8023061709108209</v>
      </c>
      <c r="M122" s="19">
        <v>24.700000000000003</v>
      </c>
      <c r="N122" s="19">
        <v>47.32</v>
      </c>
      <c r="O122" s="19">
        <v>483.88</v>
      </c>
      <c r="P122" s="19">
        <v>5439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6"/>
  <sheetViews>
    <sheetView workbookViewId="0">
      <selection activeCell="Q111" sqref="Q111"/>
    </sheetView>
  </sheetViews>
  <sheetFormatPr defaultRowHeight="12.75"/>
  <cols>
    <col min="1" max="1" width="6" style="3" bestFit="1" customWidth="1"/>
    <col min="2" max="2" width="6" style="3" customWidth="1"/>
    <col min="3" max="3" width="9.85546875" style="3" bestFit="1" customWidth="1"/>
    <col min="4" max="4" width="8.85546875" style="3" bestFit="1" customWidth="1"/>
    <col min="5" max="5" width="14" style="3" bestFit="1" customWidth="1"/>
    <col min="6" max="6" width="10.85546875" style="3" bestFit="1" customWidth="1"/>
    <col min="7" max="9" width="9.140625" style="3"/>
    <col min="10" max="10" width="9.5703125" style="3" bestFit="1" customWidth="1"/>
    <col min="11" max="11" width="12" style="3" bestFit="1" customWidth="1"/>
    <col min="12" max="12" width="13.42578125" style="3" bestFit="1" customWidth="1"/>
    <col min="13" max="13" width="6.42578125" style="3" bestFit="1" customWidth="1"/>
    <col min="14" max="14" width="6" style="3" bestFit="1" customWidth="1"/>
    <col min="15" max="15" width="6.42578125" style="3" bestFit="1" customWidth="1"/>
    <col min="16" max="16" width="8" style="3" bestFit="1" customWidth="1"/>
    <col min="17" max="17" width="7.42578125" style="3" bestFit="1" customWidth="1"/>
    <col min="18" max="18" width="9.140625" style="3"/>
    <col min="19" max="19" width="13.140625" style="3" bestFit="1" customWidth="1"/>
    <col min="20" max="20" width="9.7109375" style="3" bestFit="1" customWidth="1"/>
    <col min="21" max="21" width="7.42578125" style="3" bestFit="1" customWidth="1"/>
    <col min="22" max="22" width="6.85546875" style="3" bestFit="1" customWidth="1"/>
    <col min="23" max="23" width="12" style="3" bestFit="1" customWidth="1"/>
    <col min="24" max="16384" width="9.140625" style="3"/>
  </cols>
  <sheetData>
    <row r="1" spans="1:17">
      <c r="A1" s="3">
        <v>5</v>
      </c>
      <c r="C1" s="3" t="s">
        <v>98</v>
      </c>
    </row>
    <row r="2" spans="1:17">
      <c r="A2" s="3">
        <v>2</v>
      </c>
      <c r="C2" s="3" t="s">
        <v>99</v>
      </c>
    </row>
    <row r="3" spans="1:17">
      <c r="A3" s="3">
        <v>67.349999999999994</v>
      </c>
      <c r="C3" s="3" t="s">
        <v>100</v>
      </c>
    </row>
    <row r="6" spans="1:17" ht="25.5">
      <c r="A6" s="9" t="s">
        <v>7</v>
      </c>
      <c r="B6" s="9" t="s">
        <v>9</v>
      </c>
      <c r="C6" s="10" t="s">
        <v>27</v>
      </c>
      <c r="D6" s="10" t="s">
        <v>28</v>
      </c>
      <c r="E6" s="10" t="s">
        <v>15</v>
      </c>
      <c r="F6" s="10" t="s">
        <v>101</v>
      </c>
      <c r="G6" s="9" t="s">
        <v>102</v>
      </c>
      <c r="H6" s="9" t="s">
        <v>103</v>
      </c>
      <c r="I6" s="9" t="s">
        <v>104</v>
      </c>
      <c r="J6" s="90" t="s">
        <v>105</v>
      </c>
      <c r="K6" s="91" t="s">
        <v>106</v>
      </c>
      <c r="L6" s="10" t="s">
        <v>107</v>
      </c>
      <c r="M6" s="49" t="s">
        <v>108</v>
      </c>
      <c r="N6" s="4" t="s">
        <v>101</v>
      </c>
      <c r="O6" s="40" t="s">
        <v>102</v>
      </c>
      <c r="P6" s="3" t="s">
        <v>103</v>
      </c>
      <c r="Q6" s="3" t="s">
        <v>104</v>
      </c>
    </row>
    <row r="7" spans="1:17">
      <c r="A7" s="15">
        <f>'Exptl Setup'!A8</f>
        <v>1</v>
      </c>
      <c r="B7" s="15" t="str">
        <f>'Exptl Setup'!C8</f>
        <v>a</v>
      </c>
      <c r="C7" s="15">
        <f>'Exptl Setup'!D8</f>
        <v>16</v>
      </c>
      <c r="D7" s="15" t="str">
        <f>'Exptl Setup'!E8</f>
        <v>+</v>
      </c>
      <c r="E7" s="22">
        <f>'Exptl Setup'!K8</f>
        <v>0</v>
      </c>
      <c r="F7" s="92">
        <v>64.12</v>
      </c>
      <c r="G7" s="92">
        <v>64.13</v>
      </c>
      <c r="H7" s="92">
        <v>64.06</v>
      </c>
      <c r="I7" s="92">
        <f>AVERAGE(F7:H7)</f>
        <v>64.103333333333339</v>
      </c>
      <c r="J7" s="126">
        <f>$A$3-$A$2-$A$1</f>
        <v>60.349999999999994</v>
      </c>
      <c r="K7" s="126">
        <f>((I7-$Q$7)*$Q$13)+$Q$12</f>
        <v>942.86889604243811</v>
      </c>
      <c r="L7" s="92">
        <f>((K7/1000000)*J7)*((101.3*273)/(101.3*(273+22)))*(44/22.4)</f>
        <v>0.10343651334268275</v>
      </c>
      <c r="M7" s="93" t="s">
        <v>109</v>
      </c>
      <c r="N7" s="4">
        <v>27.76</v>
      </c>
      <c r="O7" s="40">
        <v>27.75</v>
      </c>
      <c r="P7" s="3">
        <v>27.81</v>
      </c>
      <c r="Q7" s="75">
        <f>AVERAGE(N7:P7)</f>
        <v>27.773333333333337</v>
      </c>
    </row>
    <row r="8" spans="1:17">
      <c r="A8" s="15">
        <f>'Exptl Setup'!A9</f>
        <v>2</v>
      </c>
      <c r="B8" s="15" t="str">
        <f>'Exptl Setup'!C9</f>
        <v>b</v>
      </c>
      <c r="C8" s="15">
        <f>'Exptl Setup'!D9</f>
        <v>16</v>
      </c>
      <c r="D8" s="15" t="str">
        <f>'Exptl Setup'!E9</f>
        <v>+</v>
      </c>
      <c r="E8" s="22">
        <f>'Exptl Setup'!K9</f>
        <v>0</v>
      </c>
      <c r="F8" s="92">
        <v>67.209999999999994</v>
      </c>
      <c r="G8" s="92">
        <v>67.38</v>
      </c>
      <c r="H8" s="92">
        <v>67.2</v>
      </c>
      <c r="I8" s="92">
        <f t="shared" ref="I8:I54" si="0">AVERAGE(F8:H8)</f>
        <v>67.263333333333321</v>
      </c>
      <c r="J8" s="126">
        <f t="shared" ref="J8:J71" si="1">$A$3-$A$2-$A$1</f>
        <v>60.349999999999994</v>
      </c>
      <c r="K8" s="126">
        <f t="shared" ref="K8:K30" si="2">((I8-$Q$7)*$Q$13)+$Q$12</f>
        <v>1023.6687165604576</v>
      </c>
      <c r="L8" s="92">
        <f t="shared" ref="L8:L54" si="3">((K8/1000000)*J8)*((101.3*273)/(101.3*(273+22)))*(44/22.4)</f>
        <v>0.11230057890702427</v>
      </c>
      <c r="M8" s="29">
        <v>357</v>
      </c>
      <c r="N8" s="4">
        <v>21.61</v>
      </c>
      <c r="O8" s="40">
        <v>21.79</v>
      </c>
      <c r="P8" s="3">
        <v>21.6</v>
      </c>
      <c r="Q8" s="75">
        <f>AVERAGE(N8:P8)</f>
        <v>21.666666666666668</v>
      </c>
    </row>
    <row r="9" spans="1:17">
      <c r="A9" s="15">
        <f>'Exptl Setup'!A10</f>
        <v>3</v>
      </c>
      <c r="B9" s="15" t="str">
        <f>'Exptl Setup'!C10</f>
        <v>c</v>
      </c>
      <c r="C9" s="15">
        <f>'Exptl Setup'!D10</f>
        <v>16</v>
      </c>
      <c r="D9" s="15" t="str">
        <f>'Exptl Setup'!E10</f>
        <v>+</v>
      </c>
      <c r="E9" s="22">
        <f>'Exptl Setup'!K10</f>
        <v>0</v>
      </c>
      <c r="F9" s="92">
        <v>69.61</v>
      </c>
      <c r="G9" s="92">
        <v>69.59</v>
      </c>
      <c r="H9" s="92">
        <v>69.52</v>
      </c>
      <c r="I9" s="92">
        <f t="shared" si="0"/>
        <v>69.573333333333323</v>
      </c>
      <c r="J9" s="126">
        <f t="shared" si="1"/>
        <v>60.349999999999994</v>
      </c>
      <c r="K9" s="126">
        <f t="shared" si="2"/>
        <v>1082.7344081416686</v>
      </c>
      <c r="L9" s="92">
        <f t="shared" si="3"/>
        <v>0.11878032303791956</v>
      </c>
      <c r="M9" s="94">
        <v>10000</v>
      </c>
      <c r="N9" s="4">
        <v>630.9</v>
      </c>
      <c r="O9" s="40">
        <v>630.29999999999995</v>
      </c>
      <c r="P9" s="3">
        <v>630.79999999999995</v>
      </c>
      <c r="Q9" s="75">
        <f t="shared" ref="Q9:Q10" si="4">AVERAGE(N9:P9)</f>
        <v>630.66666666666663</v>
      </c>
    </row>
    <row r="10" spans="1:17">
      <c r="A10" s="15">
        <f>'Exptl Setup'!A14</f>
        <v>7</v>
      </c>
      <c r="B10" s="15" t="str">
        <f>'Exptl Setup'!C14</f>
        <v>a</v>
      </c>
      <c r="C10" s="15">
        <f>'Exptl Setup'!D14</f>
        <v>16</v>
      </c>
      <c r="D10" s="15" t="str">
        <f>'Exptl Setup'!E14</f>
        <v>+</v>
      </c>
      <c r="E10" s="22">
        <f>'Exptl Setup'!K14</f>
        <v>5.9999953707848501</v>
      </c>
      <c r="F10" s="92">
        <v>98.6</v>
      </c>
      <c r="G10" s="92">
        <v>98.78</v>
      </c>
      <c r="H10" s="92">
        <v>98.6</v>
      </c>
      <c r="I10" s="92">
        <f t="shared" si="0"/>
        <v>98.660000000000011</v>
      </c>
      <c r="J10" s="126">
        <f t="shared" si="1"/>
        <v>60.349999999999994</v>
      </c>
      <c r="K10" s="126">
        <f t="shared" si="2"/>
        <v>1826.4677771714607</v>
      </c>
      <c r="L10" s="92">
        <f t="shared" si="3"/>
        <v>0.20037086746243937</v>
      </c>
      <c r="M10" s="95">
        <v>50000</v>
      </c>
      <c r="N10" s="4">
        <v>2882</v>
      </c>
      <c r="O10" s="4">
        <v>288.3</v>
      </c>
      <c r="P10" s="3">
        <v>2879</v>
      </c>
      <c r="Q10" s="75">
        <f t="shared" si="4"/>
        <v>2016.4333333333334</v>
      </c>
    </row>
    <row r="11" spans="1:17">
      <c r="A11" s="15">
        <f>'Exptl Setup'!A15</f>
        <v>8</v>
      </c>
      <c r="B11" s="15" t="str">
        <f>'Exptl Setup'!C15</f>
        <v>b</v>
      </c>
      <c r="C11" s="15">
        <f>'Exptl Setup'!D15</f>
        <v>16</v>
      </c>
      <c r="D11" s="15" t="str">
        <f>'Exptl Setup'!E15</f>
        <v>+</v>
      </c>
      <c r="E11" s="22">
        <f>'Exptl Setup'!K15</f>
        <v>5.9986830358393597</v>
      </c>
      <c r="F11" s="92">
        <v>95.42</v>
      </c>
      <c r="G11" s="92">
        <v>95.27</v>
      </c>
      <c r="H11" s="92">
        <v>95.2</v>
      </c>
      <c r="I11" s="92">
        <f t="shared" si="0"/>
        <v>95.296666666666667</v>
      </c>
      <c r="J11" s="126">
        <f t="shared" si="1"/>
        <v>60.349999999999994</v>
      </c>
      <c r="K11" s="126">
        <f t="shared" si="2"/>
        <v>1740.4688120842429</v>
      </c>
      <c r="L11" s="92">
        <f t="shared" si="3"/>
        <v>0.19093643481009684</v>
      </c>
    </row>
    <row r="12" spans="1:17">
      <c r="A12" s="15">
        <f>'Exptl Setup'!A16</f>
        <v>9</v>
      </c>
      <c r="B12" s="15" t="str">
        <f>'Exptl Setup'!C16</f>
        <v>c</v>
      </c>
      <c r="C12" s="15">
        <f>'Exptl Setup'!D16</f>
        <v>16</v>
      </c>
      <c r="D12" s="15" t="str">
        <f>'Exptl Setup'!E16</f>
        <v>+</v>
      </c>
      <c r="E12" s="22">
        <f>'Exptl Setup'!K16</f>
        <v>5.997558634145669</v>
      </c>
      <c r="F12" s="92">
        <v>109.7</v>
      </c>
      <c r="G12" s="92">
        <v>109.1</v>
      </c>
      <c r="H12" s="92">
        <v>108.8</v>
      </c>
      <c r="I12" s="92">
        <f t="shared" si="0"/>
        <v>109.2</v>
      </c>
      <c r="J12" s="126">
        <f t="shared" si="1"/>
        <v>60.349999999999994</v>
      </c>
      <c r="K12" s="126">
        <f t="shared" si="2"/>
        <v>2095.9709759878942</v>
      </c>
      <c r="L12" s="92">
        <f t="shared" si="3"/>
        <v>0.22993645323717363</v>
      </c>
      <c r="P12" s="96" t="s">
        <v>110</v>
      </c>
      <c r="Q12" s="40">
        <f>INTERCEPT(M8:M9,Q8:Q9)</f>
        <v>13.926655719758855</v>
      </c>
    </row>
    <row r="13" spans="1:17">
      <c r="A13" s="15">
        <f>'Exptl Setup'!A20</f>
        <v>13</v>
      </c>
      <c r="B13" s="15" t="str">
        <f>'Exptl Setup'!C20</f>
        <v>a</v>
      </c>
      <c r="C13" s="15">
        <f>'Exptl Setup'!D20</f>
        <v>16</v>
      </c>
      <c r="D13" s="15" t="str">
        <f>'Exptl Setup'!E20</f>
        <v>+</v>
      </c>
      <c r="E13" s="22">
        <f>'Exptl Setup'!K20</f>
        <v>15.998487656583571</v>
      </c>
      <c r="F13" s="92">
        <v>203.3</v>
      </c>
      <c r="G13" s="92">
        <v>202.8</v>
      </c>
      <c r="H13" s="92">
        <v>202.6</v>
      </c>
      <c r="I13" s="92">
        <f t="shared" si="0"/>
        <v>202.9</v>
      </c>
      <c r="J13" s="126">
        <f t="shared" si="1"/>
        <v>60.349999999999994</v>
      </c>
      <c r="K13" s="126">
        <f t="shared" si="2"/>
        <v>4491.8390717279181</v>
      </c>
      <c r="L13" s="92">
        <f t="shared" si="3"/>
        <v>0.49277282772413794</v>
      </c>
      <c r="P13" s="97" t="s">
        <v>111</v>
      </c>
      <c r="Q13" s="5">
        <f>SLOPE(M8:M10,Q8:Q10)</f>
        <v>25.56956345506962</v>
      </c>
    </row>
    <row r="14" spans="1:17">
      <c r="A14" s="15">
        <f>'Exptl Setup'!A21</f>
        <v>14</v>
      </c>
      <c r="B14" s="15" t="str">
        <f>'Exptl Setup'!C21</f>
        <v>b</v>
      </c>
      <c r="C14" s="15">
        <f>'Exptl Setup'!D21</f>
        <v>16</v>
      </c>
      <c r="D14" s="15" t="str">
        <f>'Exptl Setup'!E21</f>
        <v>+</v>
      </c>
      <c r="E14" s="22">
        <f>'Exptl Setup'!K21</f>
        <v>16.000987810929029</v>
      </c>
      <c r="F14" s="92">
        <v>205.5</v>
      </c>
      <c r="G14" s="92">
        <v>205.3</v>
      </c>
      <c r="H14" s="92">
        <v>205.1</v>
      </c>
      <c r="I14" s="92">
        <f t="shared" si="0"/>
        <v>205.29999999999998</v>
      </c>
      <c r="J14" s="126">
        <f t="shared" si="1"/>
        <v>60.349999999999994</v>
      </c>
      <c r="K14" s="126">
        <f t="shared" si="2"/>
        <v>4553.2060240200844</v>
      </c>
      <c r="L14" s="92">
        <f t="shared" si="3"/>
        <v>0.49950502941857444</v>
      </c>
    </row>
    <row r="15" spans="1:17">
      <c r="A15" s="15">
        <f>'Exptl Setup'!A22</f>
        <v>15</v>
      </c>
      <c r="B15" s="15" t="str">
        <f>'Exptl Setup'!C22</f>
        <v>c</v>
      </c>
      <c r="C15" s="15">
        <f>'Exptl Setup'!D22</f>
        <v>16</v>
      </c>
      <c r="D15" s="15" t="str">
        <f>'Exptl Setup'!E22</f>
        <v>+</v>
      </c>
      <c r="E15" s="22">
        <f>'Exptl Setup'!K22</f>
        <v>15.997987719467337</v>
      </c>
      <c r="F15" s="92">
        <v>167.9</v>
      </c>
      <c r="G15" s="92">
        <v>167.9</v>
      </c>
      <c r="H15" s="92">
        <v>167.7</v>
      </c>
      <c r="I15" s="92">
        <f t="shared" si="0"/>
        <v>167.83333333333334</v>
      </c>
      <c r="J15" s="126">
        <f t="shared" si="1"/>
        <v>60.349999999999994</v>
      </c>
      <c r="K15" s="126">
        <f t="shared" si="2"/>
        <v>3595.1997132368097</v>
      </c>
      <c r="L15" s="92">
        <f t="shared" si="3"/>
        <v>0.39440788074431349</v>
      </c>
    </row>
    <row r="16" spans="1:17">
      <c r="A16" s="15">
        <f>'Exptl Setup'!A26</f>
        <v>19</v>
      </c>
      <c r="B16" s="15" t="str">
        <f>'Exptl Setup'!C26</f>
        <v>a</v>
      </c>
      <c r="C16" s="15">
        <f>'Exptl Setup'!D26</f>
        <v>16</v>
      </c>
      <c r="D16" s="15" t="str">
        <f>'Exptl Setup'!E26</f>
        <v>+</v>
      </c>
      <c r="E16" s="22">
        <f>'Exptl Setup'!K26</f>
        <v>19.995610119464533</v>
      </c>
      <c r="F16" s="92">
        <v>118.9</v>
      </c>
      <c r="G16" s="92">
        <v>118.6</v>
      </c>
      <c r="H16" s="92">
        <v>118.1</v>
      </c>
      <c r="I16" s="92">
        <f t="shared" si="0"/>
        <v>118.53333333333335</v>
      </c>
      <c r="J16" s="126">
        <f t="shared" si="1"/>
        <v>60.349999999999994</v>
      </c>
      <c r="K16" s="126">
        <f t="shared" si="2"/>
        <v>2334.6202349018777</v>
      </c>
      <c r="L16" s="92">
        <f t="shared" si="3"/>
        <v>0.25611723760442734</v>
      </c>
    </row>
    <row r="17" spans="1:17">
      <c r="A17" s="15">
        <f>'Exptl Setup'!A27</f>
        <v>20</v>
      </c>
      <c r="B17" s="15" t="str">
        <f>'Exptl Setup'!C27</f>
        <v>b</v>
      </c>
      <c r="C17" s="15">
        <f>'Exptl Setup'!D27</f>
        <v>16</v>
      </c>
      <c r="D17" s="15" t="str">
        <f>'Exptl Setup'!E27</f>
        <v>+</v>
      </c>
      <c r="E17" s="22">
        <f>'Exptl Setup'!K27</f>
        <v>19.996859766994024</v>
      </c>
      <c r="F17" s="92">
        <v>135.1</v>
      </c>
      <c r="G17" s="92">
        <v>135.4</v>
      </c>
      <c r="H17" s="92">
        <v>135.1</v>
      </c>
      <c r="I17" s="92">
        <f t="shared" si="0"/>
        <v>135.20000000000002</v>
      </c>
      <c r="J17" s="126">
        <f t="shared" si="1"/>
        <v>60.349999999999994</v>
      </c>
      <c r="K17" s="126">
        <f t="shared" si="2"/>
        <v>2760.779625819705</v>
      </c>
      <c r="L17" s="92">
        <f t="shared" si="3"/>
        <v>0.30286863826023741</v>
      </c>
    </row>
    <row r="18" spans="1:17">
      <c r="A18" s="15">
        <f>'Exptl Setup'!A28</f>
        <v>21</v>
      </c>
      <c r="B18" s="15" t="str">
        <f>'Exptl Setup'!C28</f>
        <v>c</v>
      </c>
      <c r="C18" s="15">
        <f>'Exptl Setup'!D28</f>
        <v>16</v>
      </c>
      <c r="D18" s="15" t="str">
        <f>'Exptl Setup'!E28</f>
        <v>+</v>
      </c>
      <c r="E18" s="22">
        <f>'Exptl Setup'!K28</f>
        <v>20.001234763661284</v>
      </c>
      <c r="F18" s="92">
        <v>138.9</v>
      </c>
      <c r="G18" s="92">
        <v>138.5</v>
      </c>
      <c r="H18" s="92">
        <v>138.5</v>
      </c>
      <c r="I18" s="92">
        <f t="shared" si="0"/>
        <v>138.63333333333333</v>
      </c>
      <c r="J18" s="126">
        <f t="shared" si="1"/>
        <v>60.349999999999994</v>
      </c>
      <c r="K18" s="126">
        <f t="shared" si="2"/>
        <v>2848.5684603487766</v>
      </c>
      <c r="L18" s="92">
        <f t="shared" si="3"/>
        <v>0.31249942679533416</v>
      </c>
    </row>
    <row r="19" spans="1:17">
      <c r="A19" s="15">
        <f>'Exptl Setup'!A32</f>
        <v>25</v>
      </c>
      <c r="B19" s="15" t="str">
        <f>'Exptl Setup'!C32</f>
        <v>a</v>
      </c>
      <c r="C19" s="15">
        <f>'Exptl Setup'!D32</f>
        <v>16</v>
      </c>
      <c r="D19" s="15" t="str">
        <f>'Exptl Setup'!E32</f>
        <v>-</v>
      </c>
      <c r="E19" s="22">
        <f>'Exptl Setup'!K32</f>
        <v>0</v>
      </c>
      <c r="F19" s="92">
        <v>61.01</v>
      </c>
      <c r="G19" s="92">
        <v>60.79</v>
      </c>
      <c r="H19" s="92">
        <v>60.43</v>
      </c>
      <c r="I19" s="92">
        <f t="shared" si="0"/>
        <v>60.743333333333332</v>
      </c>
      <c r="J19" s="126">
        <f t="shared" si="1"/>
        <v>60.349999999999994</v>
      </c>
      <c r="K19" s="126">
        <f t="shared" si="2"/>
        <v>856.95516283340419</v>
      </c>
      <c r="L19" s="92">
        <f t="shared" si="3"/>
        <v>9.4011430970471419E-2</v>
      </c>
    </row>
    <row r="20" spans="1:17">
      <c r="A20" s="15">
        <f>'Exptl Setup'!A33</f>
        <v>26</v>
      </c>
      <c r="B20" s="15" t="str">
        <f>'Exptl Setup'!C33</f>
        <v>b</v>
      </c>
      <c r="C20" s="15">
        <f>'Exptl Setup'!D33</f>
        <v>16</v>
      </c>
      <c r="D20" s="15" t="str">
        <f>'Exptl Setup'!E33</f>
        <v>-</v>
      </c>
      <c r="E20" s="22">
        <f>'Exptl Setup'!K33</f>
        <v>0</v>
      </c>
      <c r="F20" s="92">
        <v>60.66</v>
      </c>
      <c r="G20" s="92">
        <v>60.57</v>
      </c>
      <c r="H20" s="92">
        <v>60.21</v>
      </c>
      <c r="I20" s="92">
        <f t="shared" si="0"/>
        <v>60.48</v>
      </c>
      <c r="J20" s="126">
        <f t="shared" si="1"/>
        <v>60.349999999999994</v>
      </c>
      <c r="K20" s="126">
        <f t="shared" si="2"/>
        <v>850.22184445690243</v>
      </c>
      <c r="L20" s="92">
        <f t="shared" si="3"/>
        <v>9.3272758840109632E-2</v>
      </c>
    </row>
    <row r="21" spans="1:17">
      <c r="A21" s="15">
        <f>'Exptl Setup'!A34</f>
        <v>27</v>
      </c>
      <c r="B21" s="15" t="str">
        <f>'Exptl Setup'!C34</f>
        <v>c</v>
      </c>
      <c r="C21" s="15">
        <f>'Exptl Setup'!D34</f>
        <v>16</v>
      </c>
      <c r="D21" s="15" t="str">
        <f>'Exptl Setup'!E34</f>
        <v>-</v>
      </c>
      <c r="E21" s="22">
        <f>'Exptl Setup'!K34</f>
        <v>0</v>
      </c>
      <c r="F21" s="92">
        <v>56.64</v>
      </c>
      <c r="G21" s="92">
        <v>56.65</v>
      </c>
      <c r="H21" s="92">
        <v>56.44</v>
      </c>
      <c r="I21" s="92">
        <f t="shared" si="0"/>
        <v>56.576666666666661</v>
      </c>
      <c r="J21" s="126">
        <f t="shared" si="1"/>
        <v>60.349999999999994</v>
      </c>
      <c r="K21" s="126">
        <f t="shared" si="2"/>
        <v>750.41531510394725</v>
      </c>
      <c r="L21" s="92">
        <f t="shared" si="3"/>
        <v>8.2323580806518887E-2</v>
      </c>
    </row>
    <row r="22" spans="1:17">
      <c r="A22" s="15">
        <f>'Exptl Setup'!A38</f>
        <v>31</v>
      </c>
      <c r="B22" s="15" t="str">
        <f>'Exptl Setup'!C38</f>
        <v>a</v>
      </c>
      <c r="C22" s="15">
        <f>'Exptl Setup'!D38</f>
        <v>16</v>
      </c>
      <c r="D22" s="15" t="str">
        <f>'Exptl Setup'!E38</f>
        <v>-</v>
      </c>
      <c r="E22" s="22">
        <f>'Exptl Setup'!K38</f>
        <v>5.9992453948002522</v>
      </c>
      <c r="F22" s="92">
        <v>97.18</v>
      </c>
      <c r="G22" s="92">
        <v>97.07</v>
      </c>
      <c r="H22" s="92">
        <v>96.75</v>
      </c>
      <c r="I22" s="92">
        <f t="shared" si="0"/>
        <v>97</v>
      </c>
      <c r="J22" s="126">
        <f t="shared" si="1"/>
        <v>60.349999999999994</v>
      </c>
      <c r="K22" s="126">
        <f t="shared" si="2"/>
        <v>1784.0223018360448</v>
      </c>
      <c r="L22" s="92">
        <f t="shared" si="3"/>
        <v>0.19571442795712063</v>
      </c>
    </row>
    <row r="23" spans="1:17">
      <c r="A23" s="15">
        <f>'Exptl Setup'!A39</f>
        <v>32</v>
      </c>
      <c r="B23" s="15" t="str">
        <f>'Exptl Setup'!C39</f>
        <v>b</v>
      </c>
      <c r="C23" s="15">
        <f>'Exptl Setup'!D39</f>
        <v>16</v>
      </c>
      <c r="D23" s="15" t="str">
        <f>'Exptl Setup'!E39</f>
        <v>-</v>
      </c>
      <c r="E23" s="22">
        <f>'Exptl Setup'!K39</f>
        <v>5.9998078592100397</v>
      </c>
      <c r="F23" s="92">
        <v>84.58</v>
      </c>
      <c r="G23" s="92">
        <v>83.77</v>
      </c>
      <c r="H23" s="92">
        <v>84.27</v>
      </c>
      <c r="I23" s="92">
        <f t="shared" si="0"/>
        <v>84.206666666666663</v>
      </c>
      <c r="J23" s="126">
        <f t="shared" si="1"/>
        <v>60.349999999999994</v>
      </c>
      <c r="K23" s="126">
        <f t="shared" si="2"/>
        <v>1456.9023533675208</v>
      </c>
      <c r="L23" s="92">
        <f t="shared" si="3"/>
        <v>0.15982805281372084</v>
      </c>
    </row>
    <row r="24" spans="1:17">
      <c r="A24" s="15">
        <f>'Exptl Setup'!A40</f>
        <v>33</v>
      </c>
      <c r="B24" s="15" t="str">
        <f>'Exptl Setup'!C40</f>
        <v>c</v>
      </c>
      <c r="C24" s="15">
        <f>'Exptl Setup'!D40</f>
        <v>16</v>
      </c>
      <c r="D24" s="15" t="str">
        <f>'Exptl Setup'!E40</f>
        <v>-</v>
      </c>
      <c r="E24" s="22">
        <f>'Exptl Setup'!K40</f>
        <v>5.9992453948002522</v>
      </c>
      <c r="F24" s="92">
        <v>99.81</v>
      </c>
      <c r="G24" s="92">
        <v>99.76</v>
      </c>
      <c r="H24" s="92">
        <v>99.8</v>
      </c>
      <c r="I24" s="92">
        <f t="shared" si="0"/>
        <v>99.79</v>
      </c>
      <c r="J24" s="126">
        <f t="shared" si="1"/>
        <v>60.349999999999994</v>
      </c>
      <c r="K24" s="126">
        <f t="shared" si="2"/>
        <v>1855.3613838756892</v>
      </c>
      <c r="L24" s="92">
        <f t="shared" si="3"/>
        <v>0.20354061242690327</v>
      </c>
    </row>
    <row r="25" spans="1:17">
      <c r="A25" s="15">
        <f>'Exptl Setup'!A44</f>
        <v>37</v>
      </c>
      <c r="B25" s="15" t="str">
        <f>'Exptl Setup'!C44</f>
        <v>a</v>
      </c>
      <c r="C25" s="15">
        <f>'Exptl Setup'!D44</f>
        <v>16</v>
      </c>
      <c r="D25" s="15" t="str">
        <f>'Exptl Setup'!E44</f>
        <v>-</v>
      </c>
      <c r="E25" s="22">
        <f>'Exptl Setup'!K44</f>
        <v>16.000487717548268</v>
      </c>
      <c r="F25" s="92">
        <v>260.7</v>
      </c>
      <c r="G25" s="92">
        <v>260.2</v>
      </c>
      <c r="H25" s="92">
        <v>259.8</v>
      </c>
      <c r="I25" s="92">
        <f t="shared" si="0"/>
        <v>260.23333333333335</v>
      </c>
      <c r="J25" s="126">
        <f t="shared" si="1"/>
        <v>60.349999999999994</v>
      </c>
      <c r="K25" s="126">
        <f t="shared" si="2"/>
        <v>5957.8273764852429</v>
      </c>
      <c r="L25" s="92">
        <f t="shared" si="3"/>
        <v>0.6535976459801246</v>
      </c>
    </row>
    <row r="26" spans="1:17">
      <c r="A26" s="15">
        <f>'Exptl Setup'!A45</f>
        <v>38</v>
      </c>
      <c r="B26" s="15" t="str">
        <f>'Exptl Setup'!C45</f>
        <v>b</v>
      </c>
      <c r="C26" s="15">
        <f>'Exptl Setup'!D45</f>
        <v>16</v>
      </c>
      <c r="D26" s="15" t="str">
        <f>'Exptl Setup'!E45</f>
        <v>-</v>
      </c>
      <c r="E26" s="22">
        <f>'Exptl Setup'!K45</f>
        <v>15.999987655426267</v>
      </c>
      <c r="F26" s="92">
        <v>252.5</v>
      </c>
      <c r="G26" s="92">
        <v>252.1</v>
      </c>
      <c r="H26" s="92">
        <v>252.6</v>
      </c>
      <c r="I26" s="92">
        <f t="shared" si="0"/>
        <v>252.4</v>
      </c>
      <c r="J26" s="126">
        <f t="shared" si="1"/>
        <v>60.349999999999994</v>
      </c>
      <c r="K26" s="126">
        <f t="shared" si="2"/>
        <v>5757.5324627538639</v>
      </c>
      <c r="L26" s="92">
        <f t="shared" si="3"/>
        <v>0.63162448767189394</v>
      </c>
    </row>
    <row r="27" spans="1:17">
      <c r="A27" s="15">
        <f>'Exptl Setup'!A46</f>
        <v>39</v>
      </c>
      <c r="B27" s="15" t="str">
        <f>'Exptl Setup'!C46</f>
        <v>c</v>
      </c>
      <c r="C27" s="15">
        <f>'Exptl Setup'!D46</f>
        <v>16</v>
      </c>
      <c r="D27" s="15" t="str">
        <f>'Exptl Setup'!E46</f>
        <v>-</v>
      </c>
      <c r="E27" s="22">
        <f>'Exptl Setup'!K46</f>
        <v>15.996488095571626</v>
      </c>
      <c r="F27" s="92">
        <v>268.39999999999998</v>
      </c>
      <c r="G27" s="92">
        <v>268.2</v>
      </c>
      <c r="H27" s="92">
        <v>267.5</v>
      </c>
      <c r="I27" s="92">
        <f t="shared" si="0"/>
        <v>268.0333333333333</v>
      </c>
      <c r="J27" s="126">
        <f t="shared" si="1"/>
        <v>60.349999999999994</v>
      </c>
      <c r="K27" s="126">
        <f t="shared" si="2"/>
        <v>6157.2699714347846</v>
      </c>
      <c r="L27" s="92">
        <f t="shared" si="3"/>
        <v>0.67547730148704366</v>
      </c>
    </row>
    <row r="28" spans="1:17">
      <c r="A28" s="15">
        <f>'Exptl Setup'!A50</f>
        <v>43</v>
      </c>
      <c r="B28" s="15" t="str">
        <f>'Exptl Setup'!C50</f>
        <v>a</v>
      </c>
      <c r="C28" s="15">
        <f>'Exptl Setup'!D50</f>
        <v>16</v>
      </c>
      <c r="D28" s="15" t="str">
        <f>'Exptl Setup'!E50</f>
        <v>-</v>
      </c>
      <c r="E28" s="22">
        <f>'Exptl Setup'!K50</f>
        <v>19.996234923705366</v>
      </c>
      <c r="F28" s="92">
        <v>137.1</v>
      </c>
      <c r="G28" s="92">
        <v>135.9</v>
      </c>
      <c r="H28" s="92">
        <v>135.69999999999999</v>
      </c>
      <c r="I28" s="92">
        <f t="shared" si="0"/>
        <v>136.23333333333332</v>
      </c>
      <c r="J28" s="126">
        <f t="shared" si="1"/>
        <v>60.349999999999994</v>
      </c>
      <c r="K28" s="126">
        <f t="shared" si="2"/>
        <v>2787.2015080566093</v>
      </c>
      <c r="L28" s="92">
        <f t="shared" si="3"/>
        <v>0.30576722510089754</v>
      </c>
    </row>
    <row r="29" spans="1:17">
      <c r="A29" s="15">
        <f>'Exptl Setup'!A51</f>
        <v>44</v>
      </c>
      <c r="B29" s="15" t="str">
        <f>'Exptl Setup'!C51</f>
        <v>b</v>
      </c>
      <c r="C29" s="15">
        <f>'Exptl Setup'!D51</f>
        <v>16</v>
      </c>
      <c r="D29" s="15" t="str">
        <f>'Exptl Setup'!E51</f>
        <v>-</v>
      </c>
      <c r="E29" s="22">
        <f>'Exptl Setup'!K51</f>
        <v>19.993735940992373</v>
      </c>
      <c r="F29" s="92">
        <v>177.5</v>
      </c>
      <c r="G29" s="92">
        <v>176</v>
      </c>
      <c r="H29" s="92">
        <v>176</v>
      </c>
      <c r="I29" s="92">
        <f t="shared" si="0"/>
        <v>176.5</v>
      </c>
      <c r="J29" s="126">
        <f t="shared" si="1"/>
        <v>60.349999999999994</v>
      </c>
      <c r="K29" s="126">
        <f t="shared" si="2"/>
        <v>3816.8025965140796</v>
      </c>
      <c r="L29" s="92">
        <f t="shared" si="3"/>
        <v>0.4187186090853347</v>
      </c>
    </row>
    <row r="30" spans="1:17" ht="13.5" thickBot="1">
      <c r="A30" s="98">
        <f>'Exptl Setup'!A52</f>
        <v>45</v>
      </c>
      <c r="B30" s="98" t="str">
        <f>'Exptl Setup'!C52</f>
        <v>c</v>
      </c>
      <c r="C30" s="98">
        <f>'Exptl Setup'!D52</f>
        <v>16</v>
      </c>
      <c r="D30" s="98" t="str">
        <f>'Exptl Setup'!E52</f>
        <v>-</v>
      </c>
      <c r="E30" s="99">
        <f>'Exptl Setup'!K52</f>
        <v>19.998109570729465</v>
      </c>
      <c r="F30" s="100">
        <v>166.5</v>
      </c>
      <c r="G30" s="100">
        <v>166.5</v>
      </c>
      <c r="H30" s="100">
        <v>166.7</v>
      </c>
      <c r="I30" s="100">
        <f t="shared" si="0"/>
        <v>166.56666666666666</v>
      </c>
      <c r="J30" s="127">
        <f t="shared" si="1"/>
        <v>60.349999999999994</v>
      </c>
      <c r="K30" s="127">
        <f t="shared" si="2"/>
        <v>3562.8115995270546</v>
      </c>
      <c r="L30" s="100">
        <f t="shared" si="3"/>
        <v>0.39085477429447191</v>
      </c>
    </row>
    <row r="31" spans="1:17">
      <c r="A31" s="14">
        <f>'Exptl Setup'!A56</f>
        <v>49</v>
      </c>
      <c r="B31" s="14" t="str">
        <f>'Exptl Setup'!C56</f>
        <v>a</v>
      </c>
      <c r="C31" s="14">
        <f>'Exptl Setup'!D56</f>
        <v>24</v>
      </c>
      <c r="D31" s="14" t="str">
        <f>'Exptl Setup'!E56</f>
        <v>+</v>
      </c>
      <c r="E31" s="26">
        <f>'Exptl Setup'!K56</f>
        <v>0</v>
      </c>
      <c r="F31" s="92">
        <v>54.47</v>
      </c>
      <c r="G31" s="92">
        <v>55.51</v>
      </c>
      <c r="H31" s="92">
        <v>55.6</v>
      </c>
      <c r="I31" s="128">
        <f t="shared" si="0"/>
        <v>55.193333333333328</v>
      </c>
      <c r="J31" s="126">
        <f t="shared" si="1"/>
        <v>60.349999999999994</v>
      </c>
      <c r="K31" s="129">
        <f>((I31-$Q$32)*$Q$38)+$Q$37</f>
        <v>517.75503533700135</v>
      </c>
      <c r="L31" s="92">
        <f t="shared" si="3"/>
        <v>5.6799811559874007E-2</v>
      </c>
      <c r="M31" s="49" t="s">
        <v>108</v>
      </c>
      <c r="N31" s="4" t="s">
        <v>101</v>
      </c>
      <c r="O31" s="40" t="s">
        <v>102</v>
      </c>
      <c r="P31" s="3" t="s">
        <v>103</v>
      </c>
      <c r="Q31" s="3" t="s">
        <v>104</v>
      </c>
    </row>
    <row r="32" spans="1:17">
      <c r="A32" s="15">
        <f>'Exptl Setup'!A57</f>
        <v>50</v>
      </c>
      <c r="B32" s="15" t="str">
        <f>'Exptl Setup'!C57</f>
        <v>b</v>
      </c>
      <c r="C32" s="15">
        <f>'Exptl Setup'!D57</f>
        <v>24</v>
      </c>
      <c r="D32" s="15" t="str">
        <f>'Exptl Setup'!E57</f>
        <v>+</v>
      </c>
      <c r="E32" s="22">
        <f>'Exptl Setup'!K57</f>
        <v>0</v>
      </c>
      <c r="F32" s="92">
        <v>57.14</v>
      </c>
      <c r="G32" s="92">
        <v>58.34</v>
      </c>
      <c r="H32" s="92">
        <v>58.44</v>
      </c>
      <c r="I32" s="92">
        <f t="shared" si="0"/>
        <v>57.973333333333336</v>
      </c>
      <c r="J32" s="126">
        <f t="shared" si="1"/>
        <v>60.349999999999994</v>
      </c>
      <c r="K32" s="129">
        <f t="shared" ref="K32:K54" si="5">((I32-$Q$32)*$Q$38)+$Q$37</f>
        <v>565.85020991654119</v>
      </c>
      <c r="L32" s="92">
        <f t="shared" si="3"/>
        <v>6.2076045814706521E-2</v>
      </c>
      <c r="M32" s="93" t="s">
        <v>109</v>
      </c>
      <c r="N32" s="4">
        <v>28.69</v>
      </c>
      <c r="O32" s="40">
        <v>27.84</v>
      </c>
      <c r="P32" s="3">
        <v>22.66</v>
      </c>
      <c r="Q32" s="75">
        <f>AVERAGE(N32:P32)</f>
        <v>26.396666666666665</v>
      </c>
    </row>
    <row r="33" spans="1:17">
      <c r="A33" s="15">
        <f>'Exptl Setup'!A58</f>
        <v>51</v>
      </c>
      <c r="B33" s="15" t="str">
        <f>'Exptl Setup'!C58</f>
        <v>c</v>
      </c>
      <c r="C33" s="15">
        <f>'Exptl Setup'!D58</f>
        <v>24</v>
      </c>
      <c r="D33" s="15" t="str">
        <f>'Exptl Setup'!E58</f>
        <v>+</v>
      </c>
      <c r="E33" s="22">
        <f>'Exptl Setup'!K58</f>
        <v>0</v>
      </c>
      <c r="F33" s="92">
        <v>58</v>
      </c>
      <c r="G33" s="92">
        <v>59.45</v>
      </c>
      <c r="H33" s="92">
        <v>59.48</v>
      </c>
      <c r="I33" s="92">
        <f t="shared" si="0"/>
        <v>58.976666666666667</v>
      </c>
      <c r="J33" s="126">
        <f t="shared" si="1"/>
        <v>60.349999999999994</v>
      </c>
      <c r="K33" s="129">
        <f t="shared" si="5"/>
        <v>583.20830050220229</v>
      </c>
      <c r="L33" s="92">
        <f t="shared" si="3"/>
        <v>6.3980298225623261E-2</v>
      </c>
      <c r="M33" s="29">
        <v>357</v>
      </c>
      <c r="N33" s="4">
        <v>21.31</v>
      </c>
      <c r="O33" s="40">
        <v>21.12</v>
      </c>
      <c r="P33" s="3">
        <v>21.16</v>
      </c>
      <c r="Q33" s="75">
        <f>AVERAGE(N33:P33)</f>
        <v>21.196666666666669</v>
      </c>
    </row>
    <row r="34" spans="1:17">
      <c r="A34" s="15">
        <f>'Exptl Setup'!A62</f>
        <v>55</v>
      </c>
      <c r="B34" s="15" t="str">
        <f>'Exptl Setup'!C62</f>
        <v>a</v>
      </c>
      <c r="C34" s="15">
        <f>'Exptl Setup'!D62</f>
        <v>24</v>
      </c>
      <c r="D34" s="15" t="str">
        <f>'Exptl Setup'!E62</f>
        <v>+</v>
      </c>
      <c r="E34" s="22">
        <f>'Exptl Setup'!K62</f>
        <v>5.9998078592100397</v>
      </c>
      <c r="F34" s="92">
        <v>85.59</v>
      </c>
      <c r="G34" s="92">
        <v>87.76</v>
      </c>
      <c r="H34" s="92">
        <v>87.88</v>
      </c>
      <c r="I34" s="92">
        <f t="shared" si="0"/>
        <v>87.076666666666668</v>
      </c>
      <c r="J34" s="126">
        <f t="shared" si="1"/>
        <v>60.349999999999994</v>
      </c>
      <c r="K34" s="129">
        <f t="shared" si="5"/>
        <v>1069.3501730507871</v>
      </c>
      <c r="L34" s="92">
        <f t="shared" si="3"/>
        <v>0.11731201857123236</v>
      </c>
      <c r="M34" s="94">
        <v>10000</v>
      </c>
      <c r="N34" s="4">
        <v>624.29999999999995</v>
      </c>
      <c r="O34" s="40">
        <v>627.4</v>
      </c>
      <c r="P34" s="3">
        <v>629.1</v>
      </c>
      <c r="Q34" s="75">
        <f t="shared" ref="Q34:Q35" si="6">AVERAGE(N34:P34)</f>
        <v>626.93333333333328</v>
      </c>
    </row>
    <row r="35" spans="1:17">
      <c r="A35" s="15">
        <f>'Exptl Setup'!A63</f>
        <v>56</v>
      </c>
      <c r="B35" s="15" t="str">
        <f>'Exptl Setup'!C63</f>
        <v>b</v>
      </c>
      <c r="C35" s="15">
        <f>'Exptl Setup'!D63</f>
        <v>24</v>
      </c>
      <c r="D35" s="15" t="str">
        <f>'Exptl Setup'!E63</f>
        <v>+</v>
      </c>
      <c r="E35" s="22">
        <f>'Exptl Setup'!K63</f>
        <v>5.9996203593550685</v>
      </c>
      <c r="F35" s="92">
        <v>86.58</v>
      </c>
      <c r="G35" s="92">
        <v>89.18</v>
      </c>
      <c r="H35" s="92">
        <v>89.14</v>
      </c>
      <c r="I35" s="92">
        <f t="shared" si="0"/>
        <v>88.3</v>
      </c>
      <c r="J35" s="126">
        <f t="shared" si="1"/>
        <v>60.349999999999994</v>
      </c>
      <c r="K35" s="129">
        <f t="shared" si="5"/>
        <v>1090.5143565887861</v>
      </c>
      <c r="L35" s="92">
        <f t="shared" si="3"/>
        <v>0.11963381470015745</v>
      </c>
      <c r="M35" s="95">
        <v>50000</v>
      </c>
      <c r="N35" s="4">
        <v>2899</v>
      </c>
      <c r="O35" s="4">
        <v>2901</v>
      </c>
      <c r="P35" s="3">
        <v>2919</v>
      </c>
      <c r="Q35" s="75">
        <f t="shared" si="6"/>
        <v>2906.3333333333335</v>
      </c>
    </row>
    <row r="36" spans="1:17">
      <c r="A36" s="15">
        <f>'Exptl Setup'!A64</f>
        <v>57</v>
      </c>
      <c r="B36" s="15" t="str">
        <f>'Exptl Setup'!C64</f>
        <v>c</v>
      </c>
      <c r="C36" s="15">
        <f>'Exptl Setup'!D64</f>
        <v>24</v>
      </c>
      <c r="D36" s="15" t="str">
        <f>'Exptl Setup'!E64</f>
        <v>+</v>
      </c>
      <c r="E36" s="22">
        <f>'Exptl Setup'!K64</f>
        <v>5.9994328712188389</v>
      </c>
      <c r="F36" s="92">
        <v>80.31</v>
      </c>
      <c r="G36" s="92">
        <v>81.98</v>
      </c>
      <c r="H36" s="92">
        <v>82</v>
      </c>
      <c r="I36" s="92">
        <f t="shared" si="0"/>
        <v>81.430000000000007</v>
      </c>
      <c r="J36" s="126">
        <f t="shared" si="1"/>
        <v>60.349999999999994</v>
      </c>
      <c r="K36" s="129">
        <f t="shared" si="5"/>
        <v>971.66045394078697</v>
      </c>
      <c r="L36" s="92">
        <f t="shared" si="3"/>
        <v>0.10659506314235197</v>
      </c>
    </row>
    <row r="37" spans="1:17">
      <c r="A37" s="15">
        <f>'Exptl Setup'!A68</f>
        <v>61</v>
      </c>
      <c r="B37" s="15" t="str">
        <f>'Exptl Setup'!C68</f>
        <v>a</v>
      </c>
      <c r="C37" s="15">
        <f>'Exptl Setup'!D68</f>
        <v>24</v>
      </c>
      <c r="D37" s="15" t="str">
        <f>'Exptl Setup'!E68</f>
        <v>+</v>
      </c>
      <c r="E37" s="22">
        <f>'Exptl Setup'!K68</f>
        <v>16.000487717548268</v>
      </c>
      <c r="F37" s="92">
        <v>329.1</v>
      </c>
      <c r="G37" s="92">
        <v>343.8</v>
      </c>
      <c r="H37" s="92">
        <v>344.1</v>
      </c>
      <c r="I37" s="92">
        <f t="shared" si="0"/>
        <v>339.00000000000006</v>
      </c>
      <c r="J37" s="126">
        <f t="shared" si="1"/>
        <v>60.349999999999994</v>
      </c>
      <c r="K37" s="129">
        <f t="shared" si="5"/>
        <v>5427.7302800026737</v>
      </c>
      <c r="L37" s="92">
        <f t="shared" si="3"/>
        <v>0.59544386063055599</v>
      </c>
      <c r="P37" s="96" t="s">
        <v>110</v>
      </c>
      <c r="Q37" s="40">
        <f>INTERCEPT(M33:M34,Q33:Q34)</f>
        <v>19.560535106013958</v>
      </c>
    </row>
    <row r="38" spans="1:17">
      <c r="A38" s="15">
        <f>'Exptl Setup'!A69</f>
        <v>62</v>
      </c>
      <c r="B38" s="15" t="str">
        <f>'Exptl Setup'!C69</f>
        <v>b</v>
      </c>
      <c r="C38" s="15">
        <f>'Exptl Setup'!D69</f>
        <v>24</v>
      </c>
      <c r="D38" s="15" t="str">
        <f>'Exptl Setup'!E69</f>
        <v>+</v>
      </c>
      <c r="E38" s="22">
        <f>'Exptl Setup'!K69</f>
        <v>15.996987938964294</v>
      </c>
      <c r="F38" s="92">
        <v>372.3</v>
      </c>
      <c r="G38" s="92">
        <v>384.1</v>
      </c>
      <c r="H38" s="92">
        <v>384.7</v>
      </c>
      <c r="I38" s="92">
        <f t="shared" si="0"/>
        <v>380.36666666666673</v>
      </c>
      <c r="J38" s="126">
        <f t="shared" si="1"/>
        <v>60.349999999999994</v>
      </c>
      <c r="K38" s="129">
        <f t="shared" si="5"/>
        <v>6143.3910911922276</v>
      </c>
      <c r="L38" s="92">
        <f t="shared" si="3"/>
        <v>0.67395473245606119</v>
      </c>
      <c r="P38" s="97" t="s">
        <v>111</v>
      </c>
      <c r="Q38" s="5">
        <f>SLOPE(M33:M35,Q33:Q35)</f>
        <v>17.300422510625793</v>
      </c>
    </row>
    <row r="39" spans="1:17">
      <c r="A39" s="15">
        <f>'Exptl Setup'!A70</f>
        <v>63</v>
      </c>
      <c r="B39" s="15" t="str">
        <f>'Exptl Setup'!C70</f>
        <v>c</v>
      </c>
      <c r="C39" s="15">
        <f>'Exptl Setup'!D70</f>
        <v>24</v>
      </c>
      <c r="D39" s="15" t="str">
        <f>'Exptl Setup'!E70</f>
        <v>+</v>
      </c>
      <c r="E39" s="22">
        <f>'Exptl Setup'!K70</f>
        <v>15.995988283414286</v>
      </c>
      <c r="F39" s="92">
        <v>337.1</v>
      </c>
      <c r="G39" s="92">
        <v>346.2</v>
      </c>
      <c r="H39" s="92">
        <v>346.6</v>
      </c>
      <c r="I39" s="92">
        <f t="shared" si="0"/>
        <v>343.3</v>
      </c>
      <c r="J39" s="126">
        <f t="shared" si="1"/>
        <v>60.349999999999994</v>
      </c>
      <c r="K39" s="129">
        <f t="shared" si="5"/>
        <v>5502.1220967983636</v>
      </c>
      <c r="L39" s="92">
        <f t="shared" si="3"/>
        <v>0.60360494239162765</v>
      </c>
    </row>
    <row r="40" spans="1:17">
      <c r="A40" s="15">
        <f>'Exptl Setup'!A74</f>
        <v>67</v>
      </c>
      <c r="B40" s="15" t="str">
        <f>'Exptl Setup'!C74</f>
        <v>a</v>
      </c>
      <c r="C40" s="15">
        <f>'Exptl Setup'!D74</f>
        <v>24</v>
      </c>
      <c r="D40" s="15" t="str">
        <f>'Exptl Setup'!E74</f>
        <v>+</v>
      </c>
      <c r="E40" s="22">
        <f>'Exptl Setup'!K74</f>
        <v>19.999984569282837</v>
      </c>
      <c r="F40" s="92">
        <v>143.1</v>
      </c>
      <c r="G40" s="92">
        <v>147</v>
      </c>
      <c r="H40" s="92">
        <v>147.19999999999999</v>
      </c>
      <c r="I40" s="92">
        <f t="shared" si="0"/>
        <v>145.76666666666668</v>
      </c>
      <c r="J40" s="126">
        <f t="shared" si="1"/>
        <v>60.349999999999994</v>
      </c>
      <c r="K40" s="129">
        <f t="shared" si="5"/>
        <v>2084.7119701994152</v>
      </c>
      <c r="L40" s="92">
        <f t="shared" si="3"/>
        <v>0.22870129497990843</v>
      </c>
    </row>
    <row r="41" spans="1:17">
      <c r="A41" s="15">
        <f>'Exptl Setup'!A75</f>
        <v>68</v>
      </c>
      <c r="B41" s="15" t="str">
        <f>'Exptl Setup'!C75</f>
        <v>b</v>
      </c>
      <c r="C41" s="15">
        <f>'Exptl Setup'!D75</f>
        <v>24</v>
      </c>
      <c r="D41" s="15" t="str">
        <f>'Exptl Setup'!E75</f>
        <v>+</v>
      </c>
      <c r="E41" s="22">
        <f>'Exptl Setup'!K75</f>
        <v>19.998109570729465</v>
      </c>
      <c r="F41" s="92">
        <v>142.30000000000001</v>
      </c>
      <c r="G41" s="92">
        <v>147.4</v>
      </c>
      <c r="H41" s="92">
        <v>147.6</v>
      </c>
      <c r="I41" s="92">
        <f t="shared" si="0"/>
        <v>145.76666666666668</v>
      </c>
      <c r="J41" s="126">
        <f t="shared" si="1"/>
        <v>60.349999999999994</v>
      </c>
      <c r="K41" s="129">
        <f t="shared" si="5"/>
        <v>2084.7119701994152</v>
      </c>
      <c r="L41" s="92">
        <f t="shared" si="3"/>
        <v>0.22870129497990843</v>
      </c>
    </row>
    <row r="42" spans="1:17">
      <c r="A42" s="15">
        <f>'Exptl Setup'!A76</f>
        <v>69</v>
      </c>
      <c r="B42" s="15" t="str">
        <f>'Exptl Setup'!C76</f>
        <v>c</v>
      </c>
      <c r="C42" s="15">
        <f>'Exptl Setup'!D76</f>
        <v>24</v>
      </c>
      <c r="D42" s="15" t="str">
        <f>'Exptl Setup'!E76</f>
        <v>+</v>
      </c>
      <c r="E42" s="22">
        <f>'Exptl Setup'!K76</f>
        <v>19.999984569282837</v>
      </c>
      <c r="F42" s="92">
        <v>146.9</v>
      </c>
      <c r="G42" s="92">
        <v>152</v>
      </c>
      <c r="H42" s="92">
        <v>152.30000000000001</v>
      </c>
      <c r="I42" s="92">
        <f t="shared" si="0"/>
        <v>150.4</v>
      </c>
      <c r="J42" s="126">
        <f t="shared" si="1"/>
        <v>60.349999999999994</v>
      </c>
      <c r="K42" s="129">
        <f t="shared" si="5"/>
        <v>2164.8705944986477</v>
      </c>
      <c r="L42" s="92">
        <f t="shared" si="3"/>
        <v>0.23749501873796255</v>
      </c>
    </row>
    <row r="43" spans="1:17">
      <c r="A43" s="15">
        <f>'Exptl Setup'!A80</f>
        <v>73</v>
      </c>
      <c r="B43" s="15" t="str">
        <f>'Exptl Setup'!C80</f>
        <v>a</v>
      </c>
      <c r="C43" s="15">
        <f>'Exptl Setup'!D80</f>
        <v>24</v>
      </c>
      <c r="D43" s="15" t="str">
        <f>'Exptl Setup'!E80</f>
        <v>-</v>
      </c>
      <c r="E43" s="22">
        <f>'Exptl Setup'!K80</f>
        <v>0</v>
      </c>
      <c r="F43" s="92">
        <v>62.85</v>
      </c>
      <c r="G43" s="92">
        <v>64.7</v>
      </c>
      <c r="H43" s="92">
        <v>64.680000000000007</v>
      </c>
      <c r="I43" s="92">
        <f t="shared" si="0"/>
        <v>64.076666666666668</v>
      </c>
      <c r="J43" s="126">
        <f t="shared" si="1"/>
        <v>60.349999999999994</v>
      </c>
      <c r="K43" s="129">
        <f t="shared" si="5"/>
        <v>671.44045530639391</v>
      </c>
      <c r="L43" s="92">
        <f t="shared" si="3"/>
        <v>7.3659720779452695E-2</v>
      </c>
    </row>
    <row r="44" spans="1:17">
      <c r="A44" s="15">
        <f>'Exptl Setup'!A81</f>
        <v>74</v>
      </c>
      <c r="B44" s="15" t="str">
        <f>'Exptl Setup'!C81</f>
        <v>b</v>
      </c>
      <c r="C44" s="15">
        <f>'Exptl Setup'!D81</f>
        <v>24</v>
      </c>
      <c r="D44" s="15" t="str">
        <f>'Exptl Setup'!E81</f>
        <v>-</v>
      </c>
      <c r="E44" s="22">
        <f>'Exptl Setup'!K81</f>
        <v>0</v>
      </c>
      <c r="F44" s="92">
        <v>63.02</v>
      </c>
      <c r="G44" s="92">
        <v>64.25</v>
      </c>
      <c r="H44" s="92">
        <v>63.8</v>
      </c>
      <c r="I44" s="92">
        <f t="shared" si="0"/>
        <v>63.69</v>
      </c>
      <c r="J44" s="126">
        <f t="shared" si="1"/>
        <v>60.349999999999994</v>
      </c>
      <c r="K44" s="129">
        <f t="shared" si="5"/>
        <v>664.75095860228532</v>
      </c>
      <c r="L44" s="92">
        <f t="shared" si="3"/>
        <v>7.2925856062953209E-2</v>
      </c>
    </row>
    <row r="45" spans="1:17">
      <c r="A45" s="15">
        <f>'Exptl Setup'!A82</f>
        <v>75</v>
      </c>
      <c r="B45" s="15" t="str">
        <f>'Exptl Setup'!C82</f>
        <v>c</v>
      </c>
      <c r="C45" s="15">
        <f>'Exptl Setup'!D82</f>
        <v>24</v>
      </c>
      <c r="D45" s="15" t="str">
        <f>'Exptl Setup'!E82</f>
        <v>-</v>
      </c>
      <c r="E45" s="22">
        <f>'Exptl Setup'!K82</f>
        <v>0</v>
      </c>
      <c r="F45" s="92">
        <v>60.98</v>
      </c>
      <c r="G45" s="92">
        <v>61.85</v>
      </c>
      <c r="H45" s="92">
        <v>62.05</v>
      </c>
      <c r="I45" s="92">
        <f t="shared" si="0"/>
        <v>61.626666666666665</v>
      </c>
      <c r="J45" s="126">
        <f t="shared" si="1"/>
        <v>60.349999999999994</v>
      </c>
      <c r="K45" s="129">
        <f t="shared" si="5"/>
        <v>629.05442015536073</v>
      </c>
      <c r="L45" s="92">
        <f t="shared" si="3"/>
        <v>6.900980210163267E-2</v>
      </c>
    </row>
    <row r="46" spans="1:17">
      <c r="A46" s="15">
        <f>'Exptl Setup'!A86</f>
        <v>79</v>
      </c>
      <c r="B46" s="15" t="str">
        <f>'Exptl Setup'!C86</f>
        <v>a</v>
      </c>
      <c r="C46" s="15">
        <f>'Exptl Setup'!D86</f>
        <v>24</v>
      </c>
      <c r="D46" s="15" t="str">
        <f>'Exptl Setup'!E86</f>
        <v>-</v>
      </c>
      <c r="E46" s="22">
        <f>'Exptl Setup'!K86</f>
        <v>5.9999953707848501</v>
      </c>
      <c r="F46" s="92">
        <v>69.510000000000005</v>
      </c>
      <c r="G46" s="92">
        <v>69.33</v>
      </c>
      <c r="H46" s="92">
        <v>69.41</v>
      </c>
      <c r="I46" s="92">
        <f t="shared" si="0"/>
        <v>69.416666666666671</v>
      </c>
      <c r="J46" s="126">
        <f t="shared" si="1"/>
        <v>60.349999999999994</v>
      </c>
      <c r="K46" s="129">
        <f t="shared" si="5"/>
        <v>763.82471151313575</v>
      </c>
      <c r="L46" s="92">
        <f t="shared" si="3"/>
        <v>8.3794645571109355E-2</v>
      </c>
    </row>
    <row r="47" spans="1:17">
      <c r="A47" s="15">
        <f>'Exptl Setup'!A87</f>
        <v>80</v>
      </c>
      <c r="B47" s="15" t="str">
        <f>'Exptl Setup'!C87</f>
        <v>b</v>
      </c>
      <c r="C47" s="15">
        <f>'Exptl Setup'!D87</f>
        <v>24</v>
      </c>
      <c r="D47" s="15" t="str">
        <f>'Exptl Setup'!E87</f>
        <v>-</v>
      </c>
      <c r="E47" s="22">
        <f>'Exptl Setup'!K87</f>
        <v>6.0001828940805995</v>
      </c>
      <c r="F47" s="133">
        <v>84.34</v>
      </c>
      <c r="G47" s="133">
        <v>86.67</v>
      </c>
      <c r="H47" s="133">
        <v>86.13</v>
      </c>
      <c r="I47" s="133">
        <f t="shared" si="0"/>
        <v>85.713333333333324</v>
      </c>
      <c r="J47" s="126">
        <f t="shared" si="1"/>
        <v>60.349999999999994</v>
      </c>
      <c r="K47" s="129">
        <f t="shared" si="5"/>
        <v>1045.7639303613005</v>
      </c>
      <c r="L47" s="133">
        <f t="shared" si="3"/>
        <v>0.11472451280357467</v>
      </c>
    </row>
    <row r="48" spans="1:17">
      <c r="A48" s="15">
        <f>'Exptl Setup'!A88</f>
        <v>81</v>
      </c>
      <c r="B48" s="15" t="str">
        <f>'Exptl Setup'!C88</f>
        <v>c</v>
      </c>
      <c r="C48" s="15">
        <f>'Exptl Setup'!D88</f>
        <v>24</v>
      </c>
      <c r="D48" s="15" t="str">
        <f>'Exptl Setup'!E88</f>
        <v>-</v>
      </c>
      <c r="E48" s="116">
        <f>'Exptl Setup'!K88</f>
        <v>5.997558634145669</v>
      </c>
      <c r="F48" s="92">
        <v>85.2</v>
      </c>
      <c r="G48" s="92">
        <v>86.92</v>
      </c>
      <c r="H48" s="92">
        <v>86.99</v>
      </c>
      <c r="I48" s="92">
        <f t="shared" si="0"/>
        <v>86.37</v>
      </c>
      <c r="J48" s="126">
        <f t="shared" si="1"/>
        <v>60.349999999999994</v>
      </c>
      <c r="K48" s="129">
        <f t="shared" si="5"/>
        <v>1057.1245411432783</v>
      </c>
      <c r="L48" s="92">
        <f t="shared" si="3"/>
        <v>0.11597081753762983</v>
      </c>
    </row>
    <row r="49" spans="1:17">
      <c r="A49" s="15">
        <f>'Exptl Setup'!A92</f>
        <v>85</v>
      </c>
      <c r="B49" s="15" t="str">
        <f>'Exptl Setup'!C92</f>
        <v>a</v>
      </c>
      <c r="C49" s="15">
        <f>'Exptl Setup'!D92</f>
        <v>24</v>
      </c>
      <c r="D49" s="15" t="str">
        <f>'Exptl Setup'!E92</f>
        <v>-</v>
      </c>
      <c r="E49" s="116">
        <f>'Exptl Setup'!K92</f>
        <v>16.000487717548268</v>
      </c>
      <c r="F49" s="92">
        <v>310.60000000000002</v>
      </c>
      <c r="G49" s="92">
        <v>318.7</v>
      </c>
      <c r="H49" s="92">
        <v>319.60000000000002</v>
      </c>
      <c r="I49" s="92">
        <f t="shared" si="0"/>
        <v>316.3</v>
      </c>
      <c r="J49" s="126">
        <f t="shared" si="1"/>
        <v>60.349999999999994</v>
      </c>
      <c r="K49" s="129">
        <f t="shared" si="5"/>
        <v>5035.0106890114675</v>
      </c>
      <c r="L49" s="92">
        <f t="shared" si="3"/>
        <v>0.55236094063606023</v>
      </c>
    </row>
    <row r="50" spans="1:17">
      <c r="A50" s="15">
        <f>'Exptl Setup'!A93</f>
        <v>86</v>
      </c>
      <c r="B50" s="15" t="str">
        <f>'Exptl Setup'!C93</f>
        <v>b</v>
      </c>
      <c r="C50" s="15">
        <f>'Exptl Setup'!D93</f>
        <v>24</v>
      </c>
      <c r="D50" s="15" t="str">
        <f>'Exptl Setup'!E93</f>
        <v>-</v>
      </c>
      <c r="E50" s="116">
        <f>'Exptl Setup'!K93</f>
        <v>15.999987655426267</v>
      </c>
      <c r="F50" s="92">
        <v>288.10000000000002</v>
      </c>
      <c r="G50" s="92">
        <v>290.10000000000002</v>
      </c>
      <c r="H50" s="92">
        <v>290.8</v>
      </c>
      <c r="I50" s="92">
        <f t="shared" si="0"/>
        <v>289.66666666666669</v>
      </c>
      <c r="J50" s="126">
        <f t="shared" si="1"/>
        <v>60.349999999999994</v>
      </c>
      <c r="K50" s="129">
        <f t="shared" si="5"/>
        <v>4574.2427694784674</v>
      </c>
      <c r="L50" s="92">
        <f t="shared" si="3"/>
        <v>0.50181284507717339</v>
      </c>
    </row>
    <row r="51" spans="1:17">
      <c r="A51" s="15">
        <f>'Exptl Setup'!A94</f>
        <v>87</v>
      </c>
      <c r="B51" s="15" t="str">
        <f>'Exptl Setup'!C94</f>
        <v>c</v>
      </c>
      <c r="C51" s="15">
        <f>'Exptl Setup'!D94</f>
        <v>24</v>
      </c>
      <c r="D51" s="15" t="str">
        <f>'Exptl Setup'!E94</f>
        <v>-</v>
      </c>
      <c r="E51" s="116">
        <f>'Exptl Setup'!K94</f>
        <v>15.998987624946851</v>
      </c>
      <c r="F51" s="92">
        <v>337.8</v>
      </c>
      <c r="G51" s="92">
        <v>344.9</v>
      </c>
      <c r="H51" s="92">
        <v>348</v>
      </c>
      <c r="I51" s="92">
        <f t="shared" si="0"/>
        <v>343.56666666666666</v>
      </c>
      <c r="J51" s="126">
        <f t="shared" si="1"/>
        <v>60.349999999999994</v>
      </c>
      <c r="K51" s="129">
        <f t="shared" si="5"/>
        <v>5506.735542801197</v>
      </c>
      <c r="L51" s="92">
        <f t="shared" si="3"/>
        <v>0.60411105598921355</v>
      </c>
    </row>
    <row r="52" spans="1:17">
      <c r="A52" s="15">
        <f>'Exptl Setup'!A98</f>
        <v>91</v>
      </c>
      <c r="B52" s="15" t="str">
        <f>'Exptl Setup'!C98</f>
        <v>a</v>
      </c>
      <c r="C52" s="15">
        <f>'Exptl Setup'!D98</f>
        <v>24</v>
      </c>
      <c r="D52" s="15" t="str">
        <f>'Exptl Setup'!E98</f>
        <v>-</v>
      </c>
      <c r="E52" s="116">
        <f>'Exptl Setup'!K98</f>
        <v>20.001859919464366</v>
      </c>
      <c r="F52" s="92">
        <v>165.3</v>
      </c>
      <c r="G52" s="92">
        <v>167.7</v>
      </c>
      <c r="H52" s="92">
        <v>168.2</v>
      </c>
      <c r="I52" s="92">
        <f t="shared" si="0"/>
        <v>167.06666666666666</v>
      </c>
      <c r="J52" s="126">
        <f t="shared" si="1"/>
        <v>60.349999999999994</v>
      </c>
      <c r="K52" s="129">
        <f t="shared" si="5"/>
        <v>2453.2109696757443</v>
      </c>
      <c r="L52" s="92">
        <f t="shared" si="3"/>
        <v>0.26912711858707822</v>
      </c>
    </row>
    <row r="53" spans="1:17">
      <c r="A53" s="15">
        <f>'Exptl Setup'!A99</f>
        <v>92</v>
      </c>
      <c r="B53" s="15" t="str">
        <f>'Exptl Setup'!C99</f>
        <v>b</v>
      </c>
      <c r="C53" s="15">
        <f>'Exptl Setup'!D99</f>
        <v>24</v>
      </c>
      <c r="D53" s="15" t="str">
        <f>'Exptl Setup'!E99</f>
        <v>-</v>
      </c>
      <c r="E53" s="116">
        <f>'Exptl Setup'!K99</f>
        <v>19.992486683849631</v>
      </c>
      <c r="F53" s="92">
        <v>172.1</v>
      </c>
      <c r="G53" s="92">
        <v>174.9</v>
      </c>
      <c r="H53" s="92">
        <v>175.2</v>
      </c>
      <c r="I53" s="92">
        <f t="shared" si="0"/>
        <v>174.06666666666669</v>
      </c>
      <c r="J53" s="126">
        <f t="shared" si="1"/>
        <v>60.349999999999994</v>
      </c>
      <c r="K53" s="129">
        <f t="shared" si="5"/>
        <v>2574.3139272501253</v>
      </c>
      <c r="L53" s="92">
        <f t="shared" si="3"/>
        <v>0.28241260052370687</v>
      </c>
    </row>
    <row r="54" spans="1:17" ht="13.5" thickBot="1">
      <c r="A54" s="98">
        <f>'Exptl Setup'!A100</f>
        <v>93</v>
      </c>
      <c r="B54" s="98" t="str">
        <f>'Exptl Setup'!C100</f>
        <v>c</v>
      </c>
      <c r="C54" s="98">
        <f>'Exptl Setup'!D100</f>
        <v>24</v>
      </c>
      <c r="D54" s="98" t="str">
        <f>'Exptl Setup'!E100</f>
        <v>-</v>
      </c>
      <c r="E54" s="120">
        <f>'Exptl Setup'!K100</f>
        <v>19.999984569282837</v>
      </c>
      <c r="F54" s="100">
        <v>160.80000000000001</v>
      </c>
      <c r="G54" s="100">
        <v>164.3</v>
      </c>
      <c r="H54" s="100">
        <v>164.9</v>
      </c>
      <c r="I54" s="100">
        <f t="shared" si="0"/>
        <v>163.33333333333334</v>
      </c>
      <c r="J54" s="100">
        <f t="shared" si="1"/>
        <v>60.349999999999994</v>
      </c>
      <c r="K54" s="127">
        <f t="shared" si="5"/>
        <v>2388.6227256360748</v>
      </c>
      <c r="L54" s="100">
        <f t="shared" si="3"/>
        <v>0.26204152822087629</v>
      </c>
    </row>
    <row r="55" spans="1:17">
      <c r="A55" s="14">
        <f>'Exptl Setup'!A104</f>
        <v>97</v>
      </c>
      <c r="B55" s="14" t="str">
        <f>'Exptl Setup'!C104</f>
        <v>a</v>
      </c>
      <c r="C55" s="14">
        <f>'Exptl Setup'!D104</f>
        <v>32</v>
      </c>
      <c r="D55" s="14" t="str">
        <f>'Exptl Setup'!E104</f>
        <v>+</v>
      </c>
      <c r="E55" s="119">
        <f>'Exptl Setup'!K104</f>
        <v>0</v>
      </c>
      <c r="F55" s="128">
        <v>44.6</v>
      </c>
      <c r="G55" s="128">
        <v>44.71</v>
      </c>
      <c r="H55" s="128">
        <v>44.45</v>
      </c>
      <c r="I55" s="92">
        <f t="shared" ref="I55:I78" si="7">AVERAGE(F55:H55)</f>
        <v>44.586666666666666</v>
      </c>
      <c r="J55" s="126">
        <f t="shared" si="1"/>
        <v>60.349999999999994</v>
      </c>
      <c r="K55" s="129">
        <f>((I55-$Q$32)*$Q$62)+$Q$61</f>
        <v>330.81541775507714</v>
      </c>
      <c r="L55" s="92">
        <f t="shared" ref="L55:L78" si="8">((K55/1000000)*J55)*((101.3*273)/(101.3*(273+22)))*(44/22.4)</f>
        <v>3.6291782999964446E-2</v>
      </c>
      <c r="M55" s="158" t="s">
        <v>108</v>
      </c>
      <c r="N55" s="4" t="s">
        <v>101</v>
      </c>
      <c r="O55" s="40" t="s">
        <v>102</v>
      </c>
      <c r="P55" s="3" t="s">
        <v>103</v>
      </c>
      <c r="Q55" s="3" t="s">
        <v>104</v>
      </c>
    </row>
    <row r="56" spans="1:17">
      <c r="A56" s="15">
        <f>'Exptl Setup'!A105</f>
        <v>98</v>
      </c>
      <c r="B56" s="15" t="str">
        <f>'Exptl Setup'!C105</f>
        <v>b</v>
      </c>
      <c r="C56" s="15">
        <f>'Exptl Setup'!D105</f>
        <v>32</v>
      </c>
      <c r="D56" s="15" t="str">
        <f>'Exptl Setup'!E105</f>
        <v>+</v>
      </c>
      <c r="E56" s="116">
        <f>'Exptl Setup'!K105</f>
        <v>0</v>
      </c>
      <c r="F56" s="92">
        <v>44.83</v>
      </c>
      <c r="G56" s="92">
        <v>44.98</v>
      </c>
      <c r="H56" s="92">
        <v>44.88</v>
      </c>
      <c r="I56" s="92">
        <f t="shared" si="7"/>
        <v>44.896666666666668</v>
      </c>
      <c r="J56" s="126">
        <f t="shared" si="1"/>
        <v>60.349999999999994</v>
      </c>
      <c r="K56" s="129">
        <f t="shared" ref="K56:K78" si="9">((I56-$Q$32)*$Q$62)+$Q$61</f>
        <v>336.23540053997488</v>
      </c>
      <c r="L56" s="92">
        <f t="shared" si="8"/>
        <v>3.6886376929195039E-2</v>
      </c>
      <c r="M56" s="93" t="s">
        <v>109</v>
      </c>
      <c r="N56" s="4">
        <v>28.57</v>
      </c>
      <c r="O56" s="40">
        <v>25.63</v>
      </c>
      <c r="P56" s="3">
        <v>25.09</v>
      </c>
      <c r="Q56" s="75">
        <f>AVERAGE(N56:P56)</f>
        <v>26.430000000000003</v>
      </c>
    </row>
    <row r="57" spans="1:17">
      <c r="A57" s="15">
        <f>'Exptl Setup'!A106</f>
        <v>99</v>
      </c>
      <c r="B57" s="15" t="str">
        <f>'Exptl Setup'!C106</f>
        <v>c</v>
      </c>
      <c r="C57" s="15">
        <f>'Exptl Setup'!D106</f>
        <v>32</v>
      </c>
      <c r="D57" s="15" t="str">
        <f>'Exptl Setup'!E106</f>
        <v>+</v>
      </c>
      <c r="E57" s="116">
        <f>'Exptl Setup'!K106</f>
        <v>0</v>
      </c>
      <c r="F57" s="92">
        <v>42.59</v>
      </c>
      <c r="G57" s="92">
        <v>42.93</v>
      </c>
      <c r="H57" s="92">
        <v>42.84</v>
      </c>
      <c r="I57" s="92">
        <f t="shared" si="7"/>
        <v>42.786666666666669</v>
      </c>
      <c r="J57" s="126">
        <f t="shared" si="1"/>
        <v>60.349999999999994</v>
      </c>
      <c r="K57" s="129">
        <f t="shared" si="9"/>
        <v>299.34454997180012</v>
      </c>
      <c r="L57" s="92">
        <f t="shared" si="8"/>
        <v>3.283930212056102E-2</v>
      </c>
      <c r="M57" s="29">
        <v>357</v>
      </c>
      <c r="N57" s="4">
        <v>21.74</v>
      </c>
      <c r="O57" s="40">
        <v>21.61</v>
      </c>
      <c r="P57" s="3">
        <v>21.69</v>
      </c>
      <c r="Q57" s="75">
        <f>AVERAGE(N57:P57)</f>
        <v>21.679999999999996</v>
      </c>
    </row>
    <row r="58" spans="1:17">
      <c r="A58" s="15">
        <f>'Exptl Setup'!A110</f>
        <v>103</v>
      </c>
      <c r="B58" s="15" t="str">
        <f>'Exptl Setup'!C110</f>
        <v>a</v>
      </c>
      <c r="C58" s="15">
        <f>'Exptl Setup'!D110</f>
        <v>32</v>
      </c>
      <c r="D58" s="15" t="str">
        <f>'Exptl Setup'!E110</f>
        <v>+</v>
      </c>
      <c r="E58" s="116">
        <f>'Exptl Setup'!K110</f>
        <v>6.0009331044949628</v>
      </c>
      <c r="F58" s="92">
        <v>57.34</v>
      </c>
      <c r="G58" s="92">
        <v>57.48</v>
      </c>
      <c r="H58" s="92">
        <v>57.52</v>
      </c>
      <c r="I58" s="92">
        <f t="shared" si="7"/>
        <v>57.446666666666665</v>
      </c>
      <c r="J58" s="126">
        <f t="shared" si="1"/>
        <v>60.349999999999994</v>
      </c>
      <c r="K58" s="129">
        <f t="shared" si="9"/>
        <v>555.65728425115663</v>
      </c>
      <c r="L58" s="92">
        <f t="shared" si="8"/>
        <v>6.0957840838368992E-2</v>
      </c>
      <c r="M58" s="94">
        <v>10000</v>
      </c>
      <c r="N58" s="4">
        <v>628.6</v>
      </c>
      <c r="O58" s="40">
        <v>630.5</v>
      </c>
      <c r="P58" s="3">
        <v>628</v>
      </c>
      <c r="Q58" s="75">
        <f t="shared" ref="Q58:Q59" si="10">AVERAGE(N58:P58)</f>
        <v>629.0333333333333</v>
      </c>
    </row>
    <row r="59" spans="1:17">
      <c r="A59" s="15">
        <f>'Exptl Setup'!A111</f>
        <v>104</v>
      </c>
      <c r="B59" s="15" t="str">
        <f>'Exptl Setup'!C111</f>
        <v>b</v>
      </c>
      <c r="C59" s="15">
        <f>'Exptl Setup'!D111</f>
        <v>32</v>
      </c>
      <c r="D59" s="15" t="str">
        <f>'Exptl Setup'!E111</f>
        <v>+</v>
      </c>
      <c r="E59" s="116">
        <f>'Exptl Setup'!K111</f>
        <v>6.0005579758393095</v>
      </c>
      <c r="F59" s="92">
        <v>63.23</v>
      </c>
      <c r="G59" s="92">
        <v>63.86</v>
      </c>
      <c r="H59" s="92">
        <v>64.2</v>
      </c>
      <c r="I59" s="92">
        <f t="shared" si="7"/>
        <v>63.763333333333343</v>
      </c>
      <c r="J59" s="126">
        <f t="shared" si="1"/>
        <v>60.349999999999994</v>
      </c>
      <c r="K59" s="129">
        <f t="shared" si="9"/>
        <v>666.09671841654563</v>
      </c>
      <c r="L59" s="92">
        <f t="shared" si="8"/>
        <v>7.3073491331831053E-2</v>
      </c>
      <c r="M59" s="95">
        <v>50000</v>
      </c>
      <c r="N59" s="4">
        <v>2871</v>
      </c>
      <c r="O59" s="4">
        <v>2882</v>
      </c>
      <c r="P59" s="3">
        <v>2884</v>
      </c>
      <c r="Q59" s="75">
        <f t="shared" si="10"/>
        <v>2879</v>
      </c>
    </row>
    <row r="60" spans="1:17">
      <c r="A60" s="15">
        <f>'Exptl Setup'!A112</f>
        <v>105</v>
      </c>
      <c r="B60" s="15" t="str">
        <f>'Exptl Setup'!C112</f>
        <v>c</v>
      </c>
      <c r="C60" s="15">
        <f>'Exptl Setup'!D112</f>
        <v>32</v>
      </c>
      <c r="D60" s="15" t="str">
        <f>'Exptl Setup'!E112</f>
        <v>+</v>
      </c>
      <c r="E60" s="116">
        <f>'Exptl Setup'!K112</f>
        <v>5.9981207822977121</v>
      </c>
      <c r="F60" s="92">
        <v>65.900000000000006</v>
      </c>
      <c r="G60" s="92">
        <v>66.680000000000007</v>
      </c>
      <c r="H60" s="92">
        <v>66.25</v>
      </c>
      <c r="I60" s="92">
        <f t="shared" si="7"/>
        <v>66.276666666666671</v>
      </c>
      <c r="J60" s="126">
        <f t="shared" si="1"/>
        <v>60.349999999999994</v>
      </c>
      <c r="K60" s="129">
        <f t="shared" si="9"/>
        <v>710.03937454356594</v>
      </c>
      <c r="L60" s="92">
        <f t="shared" si="8"/>
        <v>7.789417759677586E-2</v>
      </c>
    </row>
    <row r="61" spans="1:17">
      <c r="A61" s="15">
        <f>'Exptl Setup'!A116</f>
        <v>109</v>
      </c>
      <c r="B61" s="15" t="str">
        <f>'Exptl Setup'!C116</f>
        <v>a</v>
      </c>
      <c r="C61" s="15">
        <f>'Exptl Setup'!D116</f>
        <v>32</v>
      </c>
      <c r="D61" s="15" t="str">
        <f>'Exptl Setup'!E116</f>
        <v>+</v>
      </c>
      <c r="E61" s="116">
        <f>'Exptl Setup'!K116</f>
        <v>16.000987810929029</v>
      </c>
      <c r="F61" s="92">
        <v>220</v>
      </c>
      <c r="G61" s="92">
        <v>217.9</v>
      </c>
      <c r="H61" s="92">
        <v>218.7</v>
      </c>
      <c r="I61" s="92">
        <f t="shared" si="7"/>
        <v>218.86666666666665</v>
      </c>
      <c r="J61" s="126">
        <f t="shared" si="1"/>
        <v>60.349999999999994</v>
      </c>
      <c r="K61" s="129">
        <f t="shared" si="9"/>
        <v>3377.8947717937026</v>
      </c>
      <c r="L61" s="92">
        <f t="shared" si="8"/>
        <v>0.37056865392353694</v>
      </c>
      <c r="P61" s="96" t="s">
        <v>110</v>
      </c>
      <c r="Q61" s="40">
        <f>INTERCEPT(M57:M58,Q57:Q58)</f>
        <v>12.784814989627193</v>
      </c>
    </row>
    <row r="62" spans="1:17">
      <c r="A62" s="15">
        <f>'Exptl Setup'!A117</f>
        <v>110</v>
      </c>
      <c r="B62" s="15" t="str">
        <f>'Exptl Setup'!C117</f>
        <v>b</v>
      </c>
      <c r="C62" s="15">
        <f>'Exptl Setup'!D117</f>
        <v>32</v>
      </c>
      <c r="D62" s="15" t="str">
        <f>'Exptl Setup'!E117</f>
        <v>+</v>
      </c>
      <c r="E62" s="116">
        <f>'Exptl Setup'!K117</f>
        <v>15.999487624560107</v>
      </c>
      <c r="F62" s="92">
        <v>243.4</v>
      </c>
      <c r="G62" s="92">
        <v>247.1</v>
      </c>
      <c r="H62" s="92">
        <v>247</v>
      </c>
      <c r="I62" s="92">
        <f t="shared" si="7"/>
        <v>245.83333333333334</v>
      </c>
      <c r="J62" s="126">
        <f t="shared" si="1"/>
        <v>60.349999999999994</v>
      </c>
      <c r="K62" s="129">
        <f t="shared" si="9"/>
        <v>3849.3749946950206</v>
      </c>
      <c r="L62" s="92">
        <f t="shared" si="8"/>
        <v>0.42229193228348849</v>
      </c>
      <c r="P62" s="97" t="s">
        <v>111</v>
      </c>
      <c r="Q62" s="5">
        <f>SLOPE(M57:M59,Q57:Q59)</f>
        <v>17.483815435153925</v>
      </c>
    </row>
    <row r="63" spans="1:17">
      <c r="A63" s="15">
        <f>'Exptl Setup'!A118</f>
        <v>111</v>
      </c>
      <c r="B63" s="15" t="str">
        <f>'Exptl Setup'!C118</f>
        <v>c</v>
      </c>
      <c r="C63" s="15">
        <f>'Exptl Setup'!D118</f>
        <v>32</v>
      </c>
      <c r="D63" s="15" t="str">
        <f>'Exptl Setup'!E118</f>
        <v>+</v>
      </c>
      <c r="E63" s="116">
        <f>'Exptl Setup'!K118</f>
        <v>16.000487717548268</v>
      </c>
      <c r="F63" s="92">
        <v>404.7</v>
      </c>
      <c r="G63" s="92">
        <v>407.7</v>
      </c>
      <c r="H63" s="92">
        <v>408.2</v>
      </c>
      <c r="I63" s="92">
        <f t="shared" si="7"/>
        <v>406.86666666666662</v>
      </c>
      <c r="J63" s="126">
        <f t="shared" si="1"/>
        <v>60.349999999999994</v>
      </c>
      <c r="K63" s="129">
        <f t="shared" si="9"/>
        <v>6664.8520736026403</v>
      </c>
      <c r="L63" s="92">
        <f t="shared" si="8"/>
        <v>0.7311611013278958</v>
      </c>
    </row>
    <row r="64" spans="1:17">
      <c r="A64" s="15">
        <f>'Exptl Setup'!A122</f>
        <v>115</v>
      </c>
      <c r="B64" s="15" t="str">
        <f>'Exptl Setup'!C122</f>
        <v>a</v>
      </c>
      <c r="C64" s="15">
        <f>'Exptl Setup'!D122</f>
        <v>32</v>
      </c>
      <c r="D64" s="15" t="str">
        <f>'Exptl Setup'!E122</f>
        <v>+</v>
      </c>
      <c r="E64" s="116">
        <f>'Exptl Setup'!K122</f>
        <v>19.994985354267858</v>
      </c>
      <c r="F64" s="92">
        <v>95.94</v>
      </c>
      <c r="G64" s="92">
        <v>96.45</v>
      </c>
      <c r="H64" s="92">
        <v>96.54</v>
      </c>
      <c r="I64" s="92">
        <f t="shared" si="7"/>
        <v>96.31</v>
      </c>
      <c r="J64" s="126">
        <f t="shared" si="1"/>
        <v>60.349999999999994</v>
      </c>
      <c r="K64" s="129">
        <f t="shared" si="9"/>
        <v>1235.1366314460222</v>
      </c>
      <c r="L64" s="92">
        <f t="shared" si="8"/>
        <v>0.13549946041793315</v>
      </c>
    </row>
    <row r="65" spans="1:17">
      <c r="A65" s="15">
        <f>'Exptl Setup'!A123</f>
        <v>116</v>
      </c>
      <c r="B65" s="15" t="str">
        <f>'Exptl Setup'!C123</f>
        <v>b</v>
      </c>
      <c r="C65" s="15">
        <f>'Exptl Setup'!D123</f>
        <v>32</v>
      </c>
      <c r="D65" s="15" t="str">
        <f>'Exptl Setup'!E123</f>
        <v>+</v>
      </c>
      <c r="E65" s="116">
        <f>'Exptl Setup'!K123</f>
        <v>19.999984569282837</v>
      </c>
      <c r="F65" s="92">
        <v>105</v>
      </c>
      <c r="G65" s="92">
        <v>106</v>
      </c>
      <c r="H65" s="92">
        <v>105.9</v>
      </c>
      <c r="I65" s="92">
        <f t="shared" si="7"/>
        <v>105.63333333333333</v>
      </c>
      <c r="J65" s="126">
        <f t="shared" si="1"/>
        <v>60.349999999999994</v>
      </c>
      <c r="K65" s="129">
        <f t="shared" si="9"/>
        <v>1398.1440706864403</v>
      </c>
      <c r="L65" s="92">
        <f t="shared" si="8"/>
        <v>0.1533820326766209</v>
      </c>
    </row>
    <row r="66" spans="1:17">
      <c r="A66" s="15">
        <f>'Exptl Setup'!A124</f>
        <v>117</v>
      </c>
      <c r="B66" s="15" t="str">
        <f>'Exptl Setup'!C124</f>
        <v>c</v>
      </c>
      <c r="C66" s="15">
        <f>'Exptl Setup'!D124</f>
        <v>32</v>
      </c>
      <c r="D66" s="15" t="str">
        <f>'Exptl Setup'!E124</f>
        <v>+</v>
      </c>
      <c r="E66" s="116">
        <f>'Exptl Setup'!K124</f>
        <v>20.000609646935334</v>
      </c>
      <c r="F66" s="92">
        <v>104.7</v>
      </c>
      <c r="G66" s="92">
        <v>107.1</v>
      </c>
      <c r="H66" s="92">
        <v>107</v>
      </c>
      <c r="I66" s="92">
        <f t="shared" si="7"/>
        <v>106.26666666666667</v>
      </c>
      <c r="J66" s="126">
        <f t="shared" si="1"/>
        <v>60.349999999999994</v>
      </c>
      <c r="K66" s="129">
        <f t="shared" si="9"/>
        <v>1409.2171537953714</v>
      </c>
      <c r="L66" s="92">
        <f t="shared" si="8"/>
        <v>0.15459679446752217</v>
      </c>
    </row>
    <row r="67" spans="1:17">
      <c r="A67" s="15">
        <f>'Exptl Setup'!A128</f>
        <v>121</v>
      </c>
      <c r="B67" s="15" t="str">
        <f>'Exptl Setup'!C128</f>
        <v>a</v>
      </c>
      <c r="C67" s="15">
        <f>'Exptl Setup'!D128</f>
        <v>32</v>
      </c>
      <c r="D67" s="15" t="str">
        <f>'Exptl Setup'!E128</f>
        <v>-</v>
      </c>
      <c r="E67" s="116">
        <f>'Exptl Setup'!K128</f>
        <v>0</v>
      </c>
      <c r="F67" s="92">
        <v>47.53</v>
      </c>
      <c r="G67" s="92">
        <v>48.04</v>
      </c>
      <c r="H67" s="92">
        <v>47.84</v>
      </c>
      <c r="I67" s="92">
        <f t="shared" si="7"/>
        <v>47.803333333333335</v>
      </c>
      <c r="J67" s="126">
        <f t="shared" si="1"/>
        <v>60.349999999999994</v>
      </c>
      <c r="K67" s="129">
        <f t="shared" si="9"/>
        <v>387.05502407148896</v>
      </c>
      <c r="L67" s="92">
        <f t="shared" si="8"/>
        <v>4.2461494201120588E-2</v>
      </c>
    </row>
    <row r="68" spans="1:17">
      <c r="A68" s="15">
        <f>'Exptl Setup'!A129</f>
        <v>122</v>
      </c>
      <c r="B68" s="15" t="str">
        <f>'Exptl Setup'!C129</f>
        <v>b</v>
      </c>
      <c r="C68" s="15">
        <f>'Exptl Setup'!D129</f>
        <v>32</v>
      </c>
      <c r="D68" s="15" t="str">
        <f>'Exptl Setup'!E129</f>
        <v>-</v>
      </c>
      <c r="E68" s="116">
        <f>'Exptl Setup'!K129</f>
        <v>0</v>
      </c>
      <c r="F68" s="92">
        <v>53.57</v>
      </c>
      <c r="G68" s="92">
        <v>54.35</v>
      </c>
      <c r="H68" s="92">
        <v>54.42</v>
      </c>
      <c r="I68" s="92">
        <f t="shared" si="7"/>
        <v>54.113333333333337</v>
      </c>
      <c r="J68" s="126">
        <f t="shared" si="1"/>
        <v>60.349999999999994</v>
      </c>
      <c r="K68" s="129">
        <f t="shared" si="9"/>
        <v>497.37789946731027</v>
      </c>
      <c r="L68" s="92">
        <f t="shared" si="8"/>
        <v>5.4564357728362635E-2</v>
      </c>
    </row>
    <row r="69" spans="1:17">
      <c r="A69" s="15">
        <f>'Exptl Setup'!A130</f>
        <v>123</v>
      </c>
      <c r="B69" s="15" t="str">
        <f>'Exptl Setup'!C130</f>
        <v>c</v>
      </c>
      <c r="C69" s="15">
        <f>'Exptl Setup'!D130</f>
        <v>32</v>
      </c>
      <c r="D69" s="15" t="str">
        <f>'Exptl Setup'!E130</f>
        <v>-</v>
      </c>
      <c r="E69" s="116">
        <f>'Exptl Setup'!K130</f>
        <v>0</v>
      </c>
      <c r="F69" s="92">
        <v>47.34</v>
      </c>
      <c r="G69" s="92">
        <v>48.04</v>
      </c>
      <c r="H69" s="92">
        <v>47.54</v>
      </c>
      <c r="I69" s="92">
        <f t="shared" si="7"/>
        <v>47.639999999999993</v>
      </c>
      <c r="J69" s="126">
        <f t="shared" si="1"/>
        <v>60.349999999999994</v>
      </c>
      <c r="K69" s="129">
        <f t="shared" si="9"/>
        <v>384.19933421708032</v>
      </c>
      <c r="L69" s="92">
        <f t="shared" si="8"/>
        <v>4.2148213528730258E-2</v>
      </c>
    </row>
    <row r="70" spans="1:17">
      <c r="A70" s="15">
        <f>'Exptl Setup'!A134</f>
        <v>127</v>
      </c>
      <c r="B70" s="15" t="str">
        <f>'Exptl Setup'!C134</f>
        <v>a</v>
      </c>
      <c r="C70" s="15">
        <f>'Exptl Setup'!D134</f>
        <v>32</v>
      </c>
      <c r="D70" s="15" t="str">
        <f>'Exptl Setup'!E134</f>
        <v>-</v>
      </c>
      <c r="E70" s="116">
        <f>'Exptl Setup'!K134</f>
        <v>5.9996203593550685</v>
      </c>
      <c r="F70" s="92">
        <v>64.36</v>
      </c>
      <c r="G70" s="92">
        <v>65.17</v>
      </c>
      <c r="H70" s="92">
        <v>65.319999999999993</v>
      </c>
      <c r="I70" s="92">
        <f t="shared" si="7"/>
        <v>64.95</v>
      </c>
      <c r="J70" s="126">
        <f t="shared" si="1"/>
        <v>60.349999999999994</v>
      </c>
      <c r="K70" s="129">
        <f t="shared" si="9"/>
        <v>686.84417939959496</v>
      </c>
      <c r="L70" s="92">
        <f t="shared" si="8"/>
        <v>7.5349571318993308E-2</v>
      </c>
    </row>
    <row r="71" spans="1:17">
      <c r="A71" s="15">
        <f>'Exptl Setup'!A135</f>
        <v>128</v>
      </c>
      <c r="B71" s="15" t="str">
        <f>'Exptl Setup'!C135</f>
        <v>b</v>
      </c>
      <c r="C71" s="15">
        <f>'Exptl Setup'!D135</f>
        <v>32</v>
      </c>
      <c r="D71" s="15" t="str">
        <f>'Exptl Setup'!E135</f>
        <v>-</v>
      </c>
      <c r="E71" s="116">
        <f>'Exptl Setup'!K135</f>
        <v>5.9994328712188389</v>
      </c>
      <c r="F71" s="92">
        <v>70.39</v>
      </c>
      <c r="G71" s="92">
        <v>71.900000000000006</v>
      </c>
      <c r="H71" s="92">
        <v>71.72</v>
      </c>
      <c r="I71" s="92">
        <f t="shared" si="7"/>
        <v>71.336666666666673</v>
      </c>
      <c r="J71" s="126">
        <f t="shared" si="1"/>
        <v>60.349999999999994</v>
      </c>
      <c r="K71" s="129">
        <f t="shared" si="9"/>
        <v>798.50748064544484</v>
      </c>
      <c r="L71" s="92">
        <f t="shared" si="8"/>
        <v>8.7599484957765511E-2</v>
      </c>
    </row>
    <row r="72" spans="1:17">
      <c r="A72" s="15">
        <f>'Exptl Setup'!A136</f>
        <v>129</v>
      </c>
      <c r="B72" s="15" t="str">
        <f>'Exptl Setup'!C136</f>
        <v>c</v>
      </c>
      <c r="C72" s="15">
        <f>'Exptl Setup'!D136</f>
        <v>32</v>
      </c>
      <c r="D72" s="15" t="str">
        <f>'Exptl Setup'!E136</f>
        <v>-</v>
      </c>
      <c r="E72" s="116">
        <f>'Exptl Setup'!K136</f>
        <v>5.9971839272461223</v>
      </c>
      <c r="F72" s="92">
        <v>75.25</v>
      </c>
      <c r="G72" s="92">
        <v>76.47</v>
      </c>
      <c r="H72" s="92">
        <v>76.28</v>
      </c>
      <c r="I72" s="92">
        <f t="shared" si="7"/>
        <v>76</v>
      </c>
      <c r="J72" s="126">
        <f t="shared" ref="J72:J78" si="11">$A$3-$A$2-$A$1</f>
        <v>60.349999999999994</v>
      </c>
      <c r="K72" s="129">
        <f t="shared" si="9"/>
        <v>880.04033995804582</v>
      </c>
      <c r="L72" s="92">
        <f t="shared" si="8"/>
        <v>9.6543967828664409E-2</v>
      </c>
    </row>
    <row r="73" spans="1:17">
      <c r="A73" s="15">
        <f>'Exptl Setup'!A140</f>
        <v>133</v>
      </c>
      <c r="B73" s="15" t="str">
        <f>'Exptl Setup'!C140</f>
        <v>a</v>
      </c>
      <c r="C73" s="15">
        <f>'Exptl Setup'!D140</f>
        <v>32</v>
      </c>
      <c r="D73" s="15" t="str">
        <f>'Exptl Setup'!E140</f>
        <v>-</v>
      </c>
      <c r="E73" s="116">
        <f>'Exptl Setup'!K140</f>
        <v>15.998487656583571</v>
      </c>
      <c r="F73" s="92">
        <v>309.8</v>
      </c>
      <c r="G73" s="92">
        <v>314.3</v>
      </c>
      <c r="H73" s="92">
        <v>313.39999999999998</v>
      </c>
      <c r="I73" s="92">
        <f t="shared" si="7"/>
        <v>312.5</v>
      </c>
      <c r="J73" s="126">
        <f t="shared" si="11"/>
        <v>60.349999999999994</v>
      </c>
      <c r="K73" s="129">
        <f t="shared" si="9"/>
        <v>5014.9626903719491</v>
      </c>
      <c r="L73" s="92">
        <f t="shared" si="8"/>
        <v>0.55016159448361579</v>
      </c>
    </row>
    <row r="74" spans="1:17">
      <c r="A74" s="15">
        <f>'Exptl Setup'!A141</f>
        <v>134</v>
      </c>
      <c r="B74" s="15" t="str">
        <f>'Exptl Setup'!C141</f>
        <v>b</v>
      </c>
      <c r="C74" s="15">
        <f>'Exptl Setup'!D141</f>
        <v>32</v>
      </c>
      <c r="D74" s="15" t="str">
        <f>'Exptl Setup'!E141</f>
        <v>-</v>
      </c>
      <c r="E74" s="116">
        <f>'Exptl Setup'!K141</f>
        <v>15.996987938964294</v>
      </c>
      <c r="F74" s="92">
        <v>299.89999999999998</v>
      </c>
      <c r="G74" s="92">
        <v>300.89999999999998</v>
      </c>
      <c r="H74" s="92">
        <v>302</v>
      </c>
      <c r="I74" s="92">
        <f t="shared" si="7"/>
        <v>300.93333333333334</v>
      </c>
      <c r="J74" s="126">
        <f t="shared" si="11"/>
        <v>60.349999999999994</v>
      </c>
      <c r="K74" s="129">
        <f t="shared" si="9"/>
        <v>4812.7332251720027</v>
      </c>
      <c r="L74" s="92">
        <f t="shared" si="8"/>
        <v>0.52797620809189372</v>
      </c>
    </row>
    <row r="75" spans="1:17">
      <c r="A75" s="15">
        <f>'Exptl Setup'!A142</f>
        <v>135</v>
      </c>
      <c r="B75" s="15" t="str">
        <f>'Exptl Setup'!C142</f>
        <v>c</v>
      </c>
      <c r="C75" s="15">
        <f>'Exptl Setup'!D142</f>
        <v>32</v>
      </c>
      <c r="D75" s="15" t="str">
        <f>'Exptl Setup'!E142</f>
        <v>-</v>
      </c>
      <c r="E75" s="116">
        <f>'Exptl Setup'!K142</f>
        <v>15.993989347079705</v>
      </c>
      <c r="F75" s="92">
        <v>373</v>
      </c>
      <c r="G75" s="92">
        <v>373.3</v>
      </c>
      <c r="H75" s="92">
        <v>372.9</v>
      </c>
      <c r="I75" s="92">
        <f t="shared" si="7"/>
        <v>373.06666666666661</v>
      </c>
      <c r="J75" s="126">
        <f t="shared" si="11"/>
        <v>60.349999999999994</v>
      </c>
      <c r="K75" s="129">
        <f t="shared" si="9"/>
        <v>6073.8991118944377</v>
      </c>
      <c r="L75" s="92">
        <f t="shared" si="8"/>
        <v>0.66633118259243118</v>
      </c>
    </row>
    <row r="76" spans="1:17">
      <c r="A76" s="15">
        <f>'Exptl Setup'!A146</f>
        <v>139</v>
      </c>
      <c r="B76" s="15" t="str">
        <f>'Exptl Setup'!C146</f>
        <v>a</v>
      </c>
      <c r="C76" s="15">
        <f>'Exptl Setup'!D146</f>
        <v>32</v>
      </c>
      <c r="D76" s="15" t="str">
        <f>'Exptl Setup'!E146</f>
        <v>-</v>
      </c>
      <c r="E76" s="116">
        <f>'Exptl Setup'!K146</f>
        <v>20.001859919464366</v>
      </c>
      <c r="F76" s="92">
        <v>130</v>
      </c>
      <c r="G76" s="92">
        <v>131.6</v>
      </c>
      <c r="H76" s="92">
        <v>131.30000000000001</v>
      </c>
      <c r="I76" s="92">
        <f t="shared" si="7"/>
        <v>130.96666666666667</v>
      </c>
      <c r="J76" s="126">
        <f t="shared" si="11"/>
        <v>60.349999999999994</v>
      </c>
      <c r="K76" s="129">
        <f t="shared" si="9"/>
        <v>1841.0673950436733</v>
      </c>
      <c r="L76" s="92">
        <f t="shared" si="8"/>
        <v>0.2019725043126693</v>
      </c>
    </row>
    <row r="77" spans="1:17">
      <c r="A77" s="15">
        <f>'Exptl Setup'!A147</f>
        <v>140</v>
      </c>
      <c r="B77" s="15" t="str">
        <f>'Exptl Setup'!C147</f>
        <v>b</v>
      </c>
      <c r="C77" s="15">
        <f>'Exptl Setup'!D147</f>
        <v>32</v>
      </c>
      <c r="D77" s="15" t="str">
        <f>'Exptl Setup'!E147</f>
        <v>-</v>
      </c>
      <c r="E77" s="116">
        <f>'Exptl Setup'!K147</f>
        <v>19.989364223881516</v>
      </c>
      <c r="F77" s="92">
        <v>134</v>
      </c>
      <c r="G77" s="92">
        <v>133.9</v>
      </c>
      <c r="H77" s="92">
        <v>132.80000000000001</v>
      </c>
      <c r="I77" s="92">
        <f t="shared" si="7"/>
        <v>133.56666666666666</v>
      </c>
      <c r="J77" s="126">
        <f t="shared" si="11"/>
        <v>60.349999999999994</v>
      </c>
      <c r="K77" s="129">
        <f t="shared" si="9"/>
        <v>1886.5253151750735</v>
      </c>
      <c r="L77" s="92">
        <f t="shared" si="8"/>
        <v>0.20695942113847426</v>
      </c>
    </row>
    <row r="78" spans="1:17" ht="13.5" thickBot="1">
      <c r="A78" s="98">
        <f>'Exptl Setup'!A148</f>
        <v>141</v>
      </c>
      <c r="B78" s="98" t="str">
        <f>'Exptl Setup'!C148</f>
        <v>c</v>
      </c>
      <c r="C78" s="98">
        <f>'Exptl Setup'!D148</f>
        <v>32</v>
      </c>
      <c r="D78" s="98" t="str">
        <f>'Exptl Setup'!E148</f>
        <v>-</v>
      </c>
      <c r="E78" s="120">
        <f>'Exptl Setup'!K148</f>
        <v>19.999984569282837</v>
      </c>
      <c r="F78" s="100">
        <v>127.4</v>
      </c>
      <c r="G78" s="100">
        <v>129.69999999999999</v>
      </c>
      <c r="H78" s="100">
        <v>129.69999999999999</v>
      </c>
      <c r="I78" s="100">
        <f t="shared" si="7"/>
        <v>128.93333333333334</v>
      </c>
      <c r="J78" s="127">
        <f t="shared" si="11"/>
        <v>60.349999999999994</v>
      </c>
      <c r="K78" s="127">
        <f t="shared" si="9"/>
        <v>1805.5169703255269</v>
      </c>
      <c r="L78" s="100">
        <f t="shared" si="8"/>
        <v>0.19807247961556543</v>
      </c>
    </row>
    <row r="79" spans="1:17">
      <c r="A79" s="14">
        <f>'Exptl Setup'!A152</f>
        <v>145</v>
      </c>
      <c r="B79" s="14" t="str">
        <f>'Exptl Setup'!C152</f>
        <v>a</v>
      </c>
      <c r="C79" s="14">
        <f>'Exptl Setup'!D152</f>
        <v>40</v>
      </c>
      <c r="D79" s="14" t="str">
        <f>'Exptl Setup'!E152</f>
        <v>+</v>
      </c>
      <c r="E79" s="119">
        <f>'Exptl Setup'!K152</f>
        <v>0</v>
      </c>
      <c r="F79" s="128">
        <v>55.62</v>
      </c>
      <c r="G79" s="128">
        <v>55.38</v>
      </c>
      <c r="H79" s="128">
        <v>55.17</v>
      </c>
      <c r="I79" s="128">
        <f>AVERAGE(F79:H79)</f>
        <v>55.390000000000008</v>
      </c>
      <c r="J79" s="129">
        <f t="shared" ref="J79:J102" si="12">$A$3-$A$2-$A$1</f>
        <v>60.349999999999994</v>
      </c>
      <c r="K79" s="129">
        <f>((I79-$Q$80)*$Q$86)+$Q$85</f>
        <v>553.42073708548912</v>
      </c>
      <c r="L79" s="128">
        <f t="shared" ref="L79" si="13">((K79/1000000)*J79)*((101.3*273)/(101.3*(273+22)))*(44/22.4)</f>
        <v>6.0712482611245226E-2</v>
      </c>
      <c r="M79" s="157" t="s">
        <v>108</v>
      </c>
      <c r="N79" s="4" t="s">
        <v>101</v>
      </c>
      <c r="O79" s="40" t="s">
        <v>102</v>
      </c>
      <c r="P79" s="3" t="s">
        <v>103</v>
      </c>
      <c r="Q79" s="3" t="s">
        <v>104</v>
      </c>
    </row>
    <row r="80" spans="1:17">
      <c r="A80" s="15">
        <f>'Exptl Setup'!A153</f>
        <v>146</v>
      </c>
      <c r="B80" s="15" t="str">
        <f>'Exptl Setup'!C153</f>
        <v>b</v>
      </c>
      <c r="C80" s="15">
        <f>'Exptl Setup'!D153</f>
        <v>40</v>
      </c>
      <c r="D80" s="15" t="str">
        <f>'Exptl Setup'!E153</f>
        <v>+</v>
      </c>
      <c r="E80" s="116">
        <f>'Exptl Setup'!K153</f>
        <v>0</v>
      </c>
      <c r="F80" s="92">
        <v>55.42</v>
      </c>
      <c r="G80" s="92">
        <v>55.46</v>
      </c>
      <c r="H80" s="92">
        <v>55.34</v>
      </c>
      <c r="I80" s="128">
        <f>AVERAGE(F80:H80)</f>
        <v>55.406666666666666</v>
      </c>
      <c r="J80" s="126">
        <f t="shared" si="12"/>
        <v>60.349999999999994</v>
      </c>
      <c r="K80" s="129">
        <f t="shared" ref="K80:K102" si="14">((I80-$Q$80)*$Q$86)+$Q$85</f>
        <v>553.85776545880492</v>
      </c>
      <c r="L80" s="92">
        <f t="shared" ref="L80" si="15">((K80/1000000)*J80)*((101.3*273)/(101.3*(273+22)))*(44/22.4)</f>
        <v>6.0760426383022356E-2</v>
      </c>
      <c r="M80" s="93" t="s">
        <v>109</v>
      </c>
      <c r="N80" s="4">
        <v>35.99</v>
      </c>
      <c r="O80" s="40">
        <v>35.4</v>
      </c>
      <c r="P80" s="3">
        <v>33.409999999999997</v>
      </c>
      <c r="Q80" s="75">
        <f>AVERAGE(N80:P80)</f>
        <v>34.93333333333333</v>
      </c>
    </row>
    <row r="81" spans="1:17">
      <c r="A81" s="15">
        <f>'Exptl Setup'!A154</f>
        <v>147</v>
      </c>
      <c r="B81" s="15" t="str">
        <f>'Exptl Setup'!C154</f>
        <v>c</v>
      </c>
      <c r="C81" s="15">
        <f>'Exptl Setup'!D154</f>
        <v>40</v>
      </c>
      <c r="D81" s="15" t="str">
        <f>'Exptl Setup'!E154</f>
        <v>+</v>
      </c>
      <c r="E81" s="116">
        <f>'Exptl Setup'!K154</f>
        <v>0</v>
      </c>
      <c r="F81" s="92">
        <v>57.74</v>
      </c>
      <c r="G81" s="92">
        <v>57.65</v>
      </c>
      <c r="H81" s="92">
        <v>57.51</v>
      </c>
      <c r="I81" s="128">
        <f t="shared" ref="I81:I102" si="16">AVERAGE(F81:H81)</f>
        <v>57.633333333333333</v>
      </c>
      <c r="J81" s="126">
        <f t="shared" si="12"/>
        <v>60.349999999999994</v>
      </c>
      <c r="K81" s="129">
        <f t="shared" si="14"/>
        <v>612.24475613382322</v>
      </c>
      <c r="L81" s="92">
        <f t="shared" ref="L81:L102" si="17">((K81/1000000)*J81)*((101.3*273)/(101.3*(273+22)))*(44/22.4)</f>
        <v>6.7165714292449594E-2</v>
      </c>
      <c r="M81" s="29">
        <v>357</v>
      </c>
      <c r="N81" s="4">
        <v>21.78</v>
      </c>
      <c r="O81" s="40">
        <v>21.82</v>
      </c>
      <c r="P81" s="3">
        <v>21.84</v>
      </c>
      <c r="Q81" s="75">
        <f>AVERAGE(N81:P81)</f>
        <v>21.813333333333333</v>
      </c>
    </row>
    <row r="82" spans="1:17">
      <c r="A82" s="15">
        <f>'Exptl Setup'!A158</f>
        <v>151</v>
      </c>
      <c r="B82" s="15" t="str">
        <f>'Exptl Setup'!C158</f>
        <v>a</v>
      </c>
      <c r="C82" s="15">
        <f>'Exptl Setup'!D158</f>
        <v>40</v>
      </c>
      <c r="D82" s="15" t="str">
        <f>'Exptl Setup'!E158</f>
        <v>+</v>
      </c>
      <c r="E82" s="116">
        <f>'Exptl Setup'!K158</f>
        <v>5.9990579300982079</v>
      </c>
      <c r="F82" s="92">
        <v>78.959999999999994</v>
      </c>
      <c r="G82" s="92">
        <v>78.45</v>
      </c>
      <c r="H82" s="92">
        <v>78.319999999999993</v>
      </c>
      <c r="I82" s="128">
        <f t="shared" si="16"/>
        <v>78.576666666666668</v>
      </c>
      <c r="J82" s="126">
        <f t="shared" si="12"/>
        <v>60.349999999999994</v>
      </c>
      <c r="K82" s="129">
        <f t="shared" si="14"/>
        <v>1161.4146100427151</v>
      </c>
      <c r="L82" s="92">
        <f t="shared" si="17"/>
        <v>0.12741185790761608</v>
      </c>
      <c r="M82" s="94">
        <v>10000</v>
      </c>
      <c r="N82" s="4">
        <v>642</v>
      </c>
      <c r="O82" s="40">
        <v>640.5</v>
      </c>
      <c r="P82" s="3">
        <v>639</v>
      </c>
      <c r="Q82" s="75">
        <f t="shared" ref="Q82:Q83" si="18">AVERAGE(N82:P82)</f>
        <v>640.5</v>
      </c>
    </row>
    <row r="83" spans="1:17">
      <c r="A83" s="15">
        <f>'Exptl Setup'!A159</f>
        <v>152</v>
      </c>
      <c r="B83" s="15" t="str">
        <f>'Exptl Setup'!C159</f>
        <v>b</v>
      </c>
      <c r="C83" s="15">
        <f>'Exptl Setup'!D159</f>
        <v>40</v>
      </c>
      <c r="D83" s="15" t="str">
        <f>'Exptl Setup'!E159</f>
        <v>+</v>
      </c>
      <c r="E83" s="116">
        <f>'Exptl Setup'!K159</f>
        <v>5.9999953707848501</v>
      </c>
      <c r="F83" s="92">
        <v>78.36</v>
      </c>
      <c r="G83" s="92">
        <v>78.37</v>
      </c>
      <c r="H83" s="92">
        <v>78.19</v>
      </c>
      <c r="I83" s="128">
        <f t="shared" si="16"/>
        <v>78.306666666666672</v>
      </c>
      <c r="J83" s="126">
        <f t="shared" si="12"/>
        <v>60.349999999999994</v>
      </c>
      <c r="K83" s="129">
        <f t="shared" si="14"/>
        <v>1154.3347503949958</v>
      </c>
      <c r="L83" s="92">
        <f t="shared" si="17"/>
        <v>0.12663516880482628</v>
      </c>
      <c r="M83" s="95">
        <v>50000</v>
      </c>
      <c r="N83" s="4">
        <v>2969</v>
      </c>
      <c r="O83" s="4">
        <v>29.23</v>
      </c>
      <c r="P83" s="3">
        <v>2910</v>
      </c>
      <c r="Q83" s="75">
        <f t="shared" si="18"/>
        <v>1969.4099999999999</v>
      </c>
    </row>
    <row r="84" spans="1:17">
      <c r="A84" s="15">
        <f>'Exptl Setup'!A160</f>
        <v>153</v>
      </c>
      <c r="B84" s="15" t="str">
        <f>'Exptl Setup'!C160</f>
        <v>c</v>
      </c>
      <c r="C84" s="15">
        <f>'Exptl Setup'!D160</f>
        <v>40</v>
      </c>
      <c r="D84" s="15" t="str">
        <f>'Exptl Setup'!E160</f>
        <v>+</v>
      </c>
      <c r="E84" s="116">
        <f>'Exptl Setup'!K160</f>
        <v>5.9994328712188389</v>
      </c>
      <c r="F84" s="92">
        <v>80.319999999999993</v>
      </c>
      <c r="G84" s="92">
        <v>81.16</v>
      </c>
      <c r="H84" s="92">
        <v>80.489999999999995</v>
      </c>
      <c r="I84" s="128">
        <f t="shared" si="16"/>
        <v>80.656666666666652</v>
      </c>
      <c r="J84" s="126">
        <f t="shared" si="12"/>
        <v>60.349999999999994</v>
      </c>
      <c r="K84" s="129">
        <f t="shared" si="14"/>
        <v>1215.9557510325521</v>
      </c>
      <c r="L84" s="92">
        <f t="shared" si="17"/>
        <v>0.13339524062540437</v>
      </c>
    </row>
    <row r="85" spans="1:17">
      <c r="A85" s="15">
        <f>'Exptl Setup'!A164</f>
        <v>157</v>
      </c>
      <c r="B85" s="15" t="str">
        <f>'Exptl Setup'!C164</f>
        <v>a</v>
      </c>
      <c r="C85" s="15">
        <f>'Exptl Setup'!D164</f>
        <v>40</v>
      </c>
      <c r="D85" s="15" t="str">
        <f>'Exptl Setup'!E164</f>
        <v>+</v>
      </c>
      <c r="E85" s="116">
        <f>'Exptl Setup'!K164</f>
        <v>15.995488502489355</v>
      </c>
      <c r="F85" s="92">
        <v>404.7</v>
      </c>
      <c r="G85" s="92">
        <v>406.7</v>
      </c>
      <c r="H85" s="92">
        <v>403.8</v>
      </c>
      <c r="I85" s="128">
        <f t="shared" si="16"/>
        <v>405.06666666666666</v>
      </c>
      <c r="J85" s="126">
        <f t="shared" si="12"/>
        <v>60.349999999999994</v>
      </c>
      <c r="K85" s="129">
        <f t="shared" si="14"/>
        <v>9722.5382262792627</v>
      </c>
      <c r="L85" s="92">
        <f t="shared" si="17"/>
        <v>1.0666015807589155</v>
      </c>
      <c r="P85" s="96" t="s">
        <v>110</v>
      </c>
      <c r="Q85" s="40">
        <f>INTERCEPT(M81:M82,Q81:Q82)</f>
        <v>17.0121116774244</v>
      </c>
    </row>
    <row r="86" spans="1:17">
      <c r="A86" s="15">
        <f>'Exptl Setup'!A165</f>
        <v>158</v>
      </c>
      <c r="B86" s="15" t="str">
        <f>'Exptl Setup'!C165</f>
        <v>b</v>
      </c>
      <c r="C86" s="15">
        <f>'Exptl Setup'!D165</f>
        <v>40</v>
      </c>
      <c r="D86" s="15" t="str">
        <f>'Exptl Setup'!E165</f>
        <v>+</v>
      </c>
      <c r="E86" s="116">
        <f>'Exptl Setup'!K165</f>
        <v>15.999987655426267</v>
      </c>
      <c r="F86" s="92">
        <v>447</v>
      </c>
      <c r="G86" s="92">
        <v>447.1</v>
      </c>
      <c r="H86" s="92">
        <v>446.7</v>
      </c>
      <c r="I86" s="128">
        <f t="shared" si="16"/>
        <v>446.93333333333334</v>
      </c>
      <c r="J86" s="126">
        <f t="shared" si="12"/>
        <v>60.349999999999994</v>
      </c>
      <c r="K86" s="129">
        <f t="shared" si="14"/>
        <v>10820.353500049066</v>
      </c>
      <c r="L86" s="92">
        <f t="shared" si="17"/>
        <v>1.1870363354631157</v>
      </c>
      <c r="P86" s="97" t="s">
        <v>111</v>
      </c>
      <c r="Q86" s="5">
        <f>SLOPE(M81:M83,Q81:Q83)</f>
        <v>26.221702398960296</v>
      </c>
    </row>
    <row r="87" spans="1:17">
      <c r="A87" s="15">
        <f>'Exptl Setup'!A166</f>
        <v>159</v>
      </c>
      <c r="B87" s="15" t="str">
        <f>'Exptl Setup'!C166</f>
        <v>c</v>
      </c>
      <c r="C87" s="15">
        <f>'Exptl Setup'!D166</f>
        <v>40</v>
      </c>
      <c r="D87" s="15" t="str">
        <f>'Exptl Setup'!E166</f>
        <v>+</v>
      </c>
      <c r="E87" s="116">
        <f>'Exptl Setup'!K166</f>
        <v>16.000987810929029</v>
      </c>
      <c r="F87" s="92">
        <v>452.3</v>
      </c>
      <c r="G87" s="92">
        <v>452.9</v>
      </c>
      <c r="H87" s="92">
        <v>452.1</v>
      </c>
      <c r="I87" s="128">
        <f t="shared" si="16"/>
        <v>452.43333333333339</v>
      </c>
      <c r="J87" s="126">
        <f t="shared" si="12"/>
        <v>60.349999999999994</v>
      </c>
      <c r="K87" s="129">
        <f t="shared" si="14"/>
        <v>10964.572863243349</v>
      </c>
      <c r="L87" s="92">
        <f t="shared" si="17"/>
        <v>1.2028577801495755</v>
      </c>
    </row>
    <row r="88" spans="1:17">
      <c r="A88" s="15">
        <f>'Exptl Setup'!A170</f>
        <v>163</v>
      </c>
      <c r="B88" s="15" t="str">
        <f>'Exptl Setup'!C170</f>
        <v>a</v>
      </c>
      <c r="C88" s="15">
        <f>'Exptl Setup'!D170</f>
        <v>40</v>
      </c>
      <c r="D88" s="15" t="str">
        <f>'Exptl Setup'!E170</f>
        <v>+</v>
      </c>
      <c r="E88" s="116">
        <f>'Exptl Setup'!K170</f>
        <v>19.991862113818897</v>
      </c>
      <c r="F88" s="92">
        <v>155.30000000000001</v>
      </c>
      <c r="G88" s="92">
        <v>154.9</v>
      </c>
      <c r="H88" s="92">
        <v>154.80000000000001</v>
      </c>
      <c r="I88" s="128">
        <f t="shared" si="16"/>
        <v>155.00000000000003</v>
      </c>
      <c r="J88" s="126">
        <f t="shared" si="12"/>
        <v>60.349999999999994</v>
      </c>
      <c r="K88" s="129">
        <f t="shared" si="14"/>
        <v>3165.3645130459245</v>
      </c>
      <c r="L88" s="92">
        <f t="shared" si="17"/>
        <v>0.34725322901455902</v>
      </c>
    </row>
    <row r="89" spans="1:17">
      <c r="A89" s="15">
        <f>'Exptl Setup'!A171</f>
        <v>164</v>
      </c>
      <c r="B89" s="15" t="str">
        <f>'Exptl Setup'!C171</f>
        <v>b</v>
      </c>
      <c r="C89" s="15">
        <f>'Exptl Setup'!D171</f>
        <v>40</v>
      </c>
      <c r="D89" s="15" t="str">
        <f>'Exptl Setup'!E171</f>
        <v>+</v>
      </c>
      <c r="E89" s="116">
        <f>'Exptl Setup'!K171</f>
        <v>19.994360628111693</v>
      </c>
      <c r="F89" s="92">
        <v>236.6</v>
      </c>
      <c r="G89" s="92">
        <v>236.1</v>
      </c>
      <c r="H89" s="92">
        <v>236.1</v>
      </c>
      <c r="I89" s="128">
        <f t="shared" si="16"/>
        <v>236.26666666666665</v>
      </c>
      <c r="J89" s="126">
        <f t="shared" si="12"/>
        <v>60.349999999999994</v>
      </c>
      <c r="K89" s="129">
        <f t="shared" si="14"/>
        <v>5296.3148613347639</v>
      </c>
      <c r="L89" s="92">
        <f t="shared" si="17"/>
        <v>0.58102706019994166</v>
      </c>
    </row>
    <row r="90" spans="1:17">
      <c r="A90" s="15">
        <f>'Exptl Setup'!A172</f>
        <v>165</v>
      </c>
      <c r="B90" s="15" t="str">
        <f>'Exptl Setup'!C172</f>
        <v>c</v>
      </c>
      <c r="C90" s="15">
        <f>'Exptl Setup'!D172</f>
        <v>40</v>
      </c>
      <c r="D90" s="15" t="str">
        <f>'Exptl Setup'!E172</f>
        <v>+</v>
      </c>
      <c r="E90" s="116">
        <f>'Exptl Setup'!K172</f>
        <v>19.998109570729465</v>
      </c>
      <c r="F90" s="92">
        <v>198.1</v>
      </c>
      <c r="G90" s="92">
        <v>196.9</v>
      </c>
      <c r="H90" s="92">
        <v>196.5</v>
      </c>
      <c r="I90" s="128">
        <f t="shared" si="16"/>
        <v>197.16666666666666</v>
      </c>
      <c r="J90" s="126">
        <f t="shared" si="12"/>
        <v>60.349999999999994</v>
      </c>
      <c r="K90" s="129">
        <f t="shared" si="14"/>
        <v>4271.0462975354158</v>
      </c>
      <c r="L90" s="92">
        <f t="shared" si="17"/>
        <v>0.46855097161074805</v>
      </c>
    </row>
    <row r="91" spans="1:17">
      <c r="A91" s="15">
        <f>'Exptl Setup'!A176</f>
        <v>169</v>
      </c>
      <c r="B91" s="15" t="str">
        <f>'Exptl Setup'!C176</f>
        <v>a</v>
      </c>
      <c r="C91" s="15">
        <f>'Exptl Setup'!D176</f>
        <v>40</v>
      </c>
      <c r="D91" s="15" t="str">
        <f>'Exptl Setup'!E176</f>
        <v>-</v>
      </c>
      <c r="E91" s="116">
        <f>'Exptl Setup'!K176</f>
        <v>0</v>
      </c>
      <c r="F91" s="92">
        <v>59.2</v>
      </c>
      <c r="G91" s="92">
        <v>58.89</v>
      </c>
      <c r="H91" s="92">
        <v>58.85</v>
      </c>
      <c r="I91" s="128">
        <f t="shared" si="16"/>
        <v>58.98</v>
      </c>
      <c r="J91" s="126">
        <f t="shared" si="12"/>
        <v>60.349999999999994</v>
      </c>
      <c r="K91" s="129">
        <f t="shared" si="14"/>
        <v>647.55664869775637</v>
      </c>
      <c r="L91" s="92">
        <f t="shared" si="17"/>
        <v>7.1039571052043282E-2</v>
      </c>
    </row>
    <row r="92" spans="1:17">
      <c r="A92" s="15">
        <f>'Exptl Setup'!A177</f>
        <v>170</v>
      </c>
      <c r="B92" s="15" t="str">
        <f>'Exptl Setup'!C177</f>
        <v>b</v>
      </c>
      <c r="C92" s="15">
        <f>'Exptl Setup'!D177</f>
        <v>40</v>
      </c>
      <c r="D92" s="15" t="str">
        <f>'Exptl Setup'!E177</f>
        <v>-</v>
      </c>
      <c r="E92" s="116">
        <f>'Exptl Setup'!K177</f>
        <v>0</v>
      </c>
      <c r="F92" s="92">
        <v>59.39</v>
      </c>
      <c r="G92" s="92">
        <v>59.36</v>
      </c>
      <c r="H92" s="92">
        <v>59.25</v>
      </c>
      <c r="I92" s="128">
        <f t="shared" si="16"/>
        <v>59.333333333333336</v>
      </c>
      <c r="J92" s="126">
        <f t="shared" si="12"/>
        <v>60.349999999999994</v>
      </c>
      <c r="K92" s="129">
        <f t="shared" si="14"/>
        <v>656.82165021205583</v>
      </c>
      <c r="L92" s="92">
        <f t="shared" si="17"/>
        <v>7.2055979013718865E-2</v>
      </c>
    </row>
    <row r="93" spans="1:17">
      <c r="A93" s="15">
        <f>'Exptl Setup'!A178</f>
        <v>171</v>
      </c>
      <c r="B93" s="15" t="str">
        <f>'Exptl Setup'!C178</f>
        <v>c</v>
      </c>
      <c r="C93" s="15">
        <f>'Exptl Setup'!D178</f>
        <v>40</v>
      </c>
      <c r="D93" s="15" t="str">
        <f>'Exptl Setup'!E178</f>
        <v>-</v>
      </c>
      <c r="E93" s="116">
        <f>'Exptl Setup'!K178</f>
        <v>0</v>
      </c>
      <c r="F93" s="92">
        <v>59.97</v>
      </c>
      <c r="G93" s="92">
        <v>60.13</v>
      </c>
      <c r="H93" s="92">
        <v>59.98</v>
      </c>
      <c r="I93" s="128">
        <f t="shared" si="16"/>
        <v>60.026666666666664</v>
      </c>
      <c r="J93" s="126">
        <f t="shared" si="12"/>
        <v>60.349999999999994</v>
      </c>
      <c r="K93" s="129">
        <f t="shared" si="14"/>
        <v>675.00203054200142</v>
      </c>
      <c r="L93" s="92">
        <f t="shared" si="17"/>
        <v>7.4050439919648298E-2</v>
      </c>
    </row>
    <row r="94" spans="1:17">
      <c r="A94" s="15">
        <f>'Exptl Setup'!A182</f>
        <v>175</v>
      </c>
      <c r="B94" s="15" t="str">
        <f>'Exptl Setup'!C182</f>
        <v>a</v>
      </c>
      <c r="C94" s="15">
        <f>'Exptl Setup'!D182</f>
        <v>40</v>
      </c>
      <c r="D94" s="15" t="str">
        <f>'Exptl Setup'!E182</f>
        <v>-</v>
      </c>
      <c r="E94" s="116">
        <f>'Exptl Setup'!K182</f>
        <v>5.9969965913536027</v>
      </c>
      <c r="F94" s="92">
        <v>91.11</v>
      </c>
      <c r="G94" s="92">
        <v>91.51</v>
      </c>
      <c r="H94" s="92">
        <v>91.21</v>
      </c>
      <c r="I94" s="128">
        <f t="shared" si="16"/>
        <v>91.276666666666657</v>
      </c>
      <c r="J94" s="126">
        <f t="shared" si="12"/>
        <v>60.349999999999994</v>
      </c>
      <c r="K94" s="129">
        <f t="shared" si="14"/>
        <v>1494.4302305095105</v>
      </c>
      <c r="L94" s="92">
        <f t="shared" si="17"/>
        <v>0.16394501200180425</v>
      </c>
    </row>
    <row r="95" spans="1:17">
      <c r="A95" s="15">
        <f>'Exptl Setup'!A183</f>
        <v>176</v>
      </c>
      <c r="B95" s="15" t="str">
        <f>'Exptl Setup'!C183</f>
        <v>b</v>
      </c>
      <c r="C95" s="15">
        <f>'Exptl Setup'!D183</f>
        <v>40</v>
      </c>
      <c r="D95" s="15" t="str">
        <f>'Exptl Setup'!E183</f>
        <v>-</v>
      </c>
      <c r="E95" s="116">
        <f>'Exptl Setup'!K183</f>
        <v>6.0007455343044693</v>
      </c>
      <c r="F95" s="92">
        <v>95.75</v>
      </c>
      <c r="G95" s="92">
        <v>95.7</v>
      </c>
      <c r="H95" s="92">
        <v>95.39</v>
      </c>
      <c r="I95" s="128">
        <f t="shared" si="16"/>
        <v>95.61333333333333</v>
      </c>
      <c r="J95" s="126">
        <f t="shared" si="12"/>
        <v>60.349999999999994</v>
      </c>
      <c r="K95" s="129">
        <f t="shared" si="14"/>
        <v>1608.1450132463351</v>
      </c>
      <c r="L95" s="92">
        <f t="shared" si="17"/>
        <v>0.17641998141821866</v>
      </c>
    </row>
    <row r="96" spans="1:17">
      <c r="A96" s="15">
        <f>'Exptl Setup'!A184</f>
        <v>177</v>
      </c>
      <c r="B96" s="15" t="str">
        <f>'Exptl Setup'!C184</f>
        <v>c</v>
      </c>
      <c r="C96" s="15">
        <f>'Exptl Setup'!D184</f>
        <v>40</v>
      </c>
      <c r="D96" s="15" t="str">
        <f>'Exptl Setup'!E184</f>
        <v>-</v>
      </c>
      <c r="E96" s="116">
        <f>'Exptl Setup'!K184</f>
        <v>5.9992453948002522</v>
      </c>
      <c r="F96" s="92">
        <v>87.27</v>
      </c>
      <c r="G96" s="92">
        <v>87.058000000000007</v>
      </c>
      <c r="H96" s="92">
        <v>86.92</v>
      </c>
      <c r="I96" s="128">
        <f t="shared" si="16"/>
        <v>87.082666666666668</v>
      </c>
      <c r="J96" s="126">
        <f t="shared" si="12"/>
        <v>60.349999999999994</v>
      </c>
      <c r="K96" s="129">
        <f t="shared" si="14"/>
        <v>1384.4564106482715</v>
      </c>
      <c r="L96" s="92">
        <f t="shared" si="17"/>
        <v>0.15188044127180231</v>
      </c>
    </row>
    <row r="97" spans="1:17">
      <c r="A97" s="15">
        <f>'Exptl Setup'!A188</f>
        <v>181</v>
      </c>
      <c r="B97" s="15" t="str">
        <f>'Exptl Setup'!C188</f>
        <v>a</v>
      </c>
      <c r="C97" s="15">
        <f>'Exptl Setup'!D188</f>
        <v>40</v>
      </c>
      <c r="D97" s="15" t="str">
        <f>'Exptl Setup'!E188</f>
        <v>-</v>
      </c>
      <c r="E97" s="116">
        <f>'Exptl Setup'!K188</f>
        <v>15.996987938964294</v>
      </c>
      <c r="F97" s="92">
        <v>596.20000000000005</v>
      </c>
      <c r="G97" s="92">
        <v>595.5</v>
      </c>
      <c r="H97" s="92">
        <v>595</v>
      </c>
      <c r="I97" s="128">
        <f t="shared" si="16"/>
        <v>595.56666666666672</v>
      </c>
      <c r="J97" s="126">
        <f t="shared" si="12"/>
        <v>60.349999999999994</v>
      </c>
      <c r="K97" s="129">
        <f t="shared" si="14"/>
        <v>14717.772533281201</v>
      </c>
      <c r="L97" s="92">
        <f t="shared" si="17"/>
        <v>1.6145988921717382</v>
      </c>
    </row>
    <row r="98" spans="1:17">
      <c r="A98" s="15">
        <f>'Exptl Setup'!A189</f>
        <v>182</v>
      </c>
      <c r="B98" s="15" t="str">
        <f>'Exptl Setup'!C189</f>
        <v>b</v>
      </c>
      <c r="C98" s="15">
        <f>'Exptl Setup'!D189</f>
        <v>40</v>
      </c>
      <c r="D98" s="15" t="str">
        <f>'Exptl Setup'!E189</f>
        <v>-</v>
      </c>
      <c r="E98" s="116">
        <f>'Exptl Setup'!K189</f>
        <v>16.000987810929029</v>
      </c>
      <c r="F98" s="92">
        <v>495.6</v>
      </c>
      <c r="G98" s="92">
        <v>494.2</v>
      </c>
      <c r="H98" s="92">
        <v>492.5</v>
      </c>
      <c r="I98" s="128">
        <f t="shared" si="16"/>
        <v>494.09999999999997</v>
      </c>
      <c r="J98" s="126">
        <f t="shared" si="12"/>
        <v>60.349999999999994</v>
      </c>
      <c r="K98" s="129">
        <f t="shared" si="14"/>
        <v>12057.143796533359</v>
      </c>
      <c r="L98" s="92">
        <f t="shared" si="17"/>
        <v>1.3227172095924495</v>
      </c>
    </row>
    <row r="99" spans="1:17">
      <c r="A99" s="15">
        <f>'Exptl Setup'!A190</f>
        <v>183</v>
      </c>
      <c r="B99" s="15" t="str">
        <f>'Exptl Setup'!C190</f>
        <v>c</v>
      </c>
      <c r="C99" s="15">
        <f>'Exptl Setup'!D190</f>
        <v>40</v>
      </c>
      <c r="D99" s="15" t="str">
        <f>'Exptl Setup'!E190</f>
        <v>-</v>
      </c>
      <c r="E99" s="116">
        <f>'Exptl Setup'!K190</f>
        <v>16.002988497098379</v>
      </c>
      <c r="F99" s="92">
        <v>497.6</v>
      </c>
      <c r="G99" s="92">
        <v>496.3</v>
      </c>
      <c r="H99" s="92">
        <v>492.2</v>
      </c>
      <c r="I99" s="128">
        <f t="shared" si="16"/>
        <v>495.36666666666673</v>
      </c>
      <c r="J99" s="126">
        <f t="shared" si="12"/>
        <v>60.349999999999994</v>
      </c>
      <c r="K99" s="129">
        <f t="shared" si="14"/>
        <v>12090.357952905379</v>
      </c>
      <c r="L99" s="92">
        <f t="shared" si="17"/>
        <v>1.3263609362475135</v>
      </c>
    </row>
    <row r="100" spans="1:17">
      <c r="A100" s="15">
        <f>'Exptl Setup'!A194</f>
        <v>187</v>
      </c>
      <c r="B100" s="15" t="str">
        <f>'Exptl Setup'!C194</f>
        <v>a</v>
      </c>
      <c r="C100" s="15">
        <f>'Exptl Setup'!D194</f>
        <v>40</v>
      </c>
      <c r="D100" s="15" t="str">
        <f>'Exptl Setup'!E194</f>
        <v>-</v>
      </c>
      <c r="E100" s="116">
        <f>'Exptl Setup'!K194</f>
        <v>20.002485114348229</v>
      </c>
      <c r="F100" s="92">
        <v>203.8</v>
      </c>
      <c r="G100" s="92">
        <v>203.6</v>
      </c>
      <c r="H100" s="92">
        <v>203.1</v>
      </c>
      <c r="I100" s="128">
        <f t="shared" si="16"/>
        <v>203.5</v>
      </c>
      <c r="J100" s="126">
        <f t="shared" si="12"/>
        <v>60.349999999999994</v>
      </c>
      <c r="K100" s="129">
        <f t="shared" si="14"/>
        <v>4437.117079395498</v>
      </c>
      <c r="L100" s="92">
        <f t="shared" si="17"/>
        <v>0.48676960488606497</v>
      </c>
    </row>
    <row r="101" spans="1:17">
      <c r="A101" s="15">
        <f>'Exptl Setup'!A195</f>
        <v>188</v>
      </c>
      <c r="B101" s="15" t="str">
        <f>'Exptl Setup'!C195</f>
        <v>b</v>
      </c>
      <c r="C101" s="15">
        <f>'Exptl Setup'!D195</f>
        <v>40</v>
      </c>
      <c r="D101" s="15" t="str">
        <f>'Exptl Setup'!E195</f>
        <v>-</v>
      </c>
      <c r="E101" s="116">
        <f>'Exptl Setup'!K195</f>
        <v>19.993735940992373</v>
      </c>
      <c r="F101" s="92">
        <v>204.9</v>
      </c>
      <c r="G101" s="92">
        <v>202.5</v>
      </c>
      <c r="H101" s="92">
        <v>201.5</v>
      </c>
      <c r="I101" s="128">
        <f t="shared" si="16"/>
        <v>202.96666666666667</v>
      </c>
      <c r="J101" s="126">
        <f t="shared" si="12"/>
        <v>60.349999999999994</v>
      </c>
      <c r="K101" s="129">
        <f t="shared" si="14"/>
        <v>4423.1321714493861</v>
      </c>
      <c r="L101" s="92">
        <f t="shared" si="17"/>
        <v>0.4852354041891962</v>
      </c>
    </row>
    <row r="102" spans="1:17" ht="13.5" thickBot="1">
      <c r="A102" s="98">
        <f>'Exptl Setup'!A196</f>
        <v>189</v>
      </c>
      <c r="B102" s="98" t="str">
        <f>'Exptl Setup'!C196</f>
        <v>c</v>
      </c>
      <c r="C102" s="98">
        <f>'Exptl Setup'!D196</f>
        <v>40</v>
      </c>
      <c r="D102" s="98" t="str">
        <f>'Exptl Setup'!E196</f>
        <v>-</v>
      </c>
      <c r="E102" s="120">
        <f>'Exptl Setup'!K196</f>
        <v>19.995610119464533</v>
      </c>
      <c r="F102" s="100">
        <v>252.6</v>
      </c>
      <c r="G102" s="100">
        <v>251</v>
      </c>
      <c r="H102" s="100">
        <v>250.4</v>
      </c>
      <c r="I102" s="100">
        <f t="shared" si="16"/>
        <v>251.33333333333334</v>
      </c>
      <c r="J102" s="127">
        <f t="shared" si="12"/>
        <v>60.349999999999994</v>
      </c>
      <c r="K102" s="127">
        <f t="shared" si="14"/>
        <v>5691.3885108124323</v>
      </c>
      <c r="L102" s="100">
        <f t="shared" si="17"/>
        <v>0.62436822988648522</v>
      </c>
    </row>
    <row r="103" spans="1:17">
      <c r="A103" s="14">
        <f>'Exptl Setup'!A200</f>
        <v>193</v>
      </c>
      <c r="B103" s="14" t="str">
        <f>'Exptl Setup'!C200</f>
        <v>a</v>
      </c>
      <c r="C103" s="14">
        <f>'Exptl Setup'!D200</f>
        <v>48</v>
      </c>
      <c r="D103" s="14" t="str">
        <f>'Exptl Setup'!E200</f>
        <v>+</v>
      </c>
      <c r="E103" s="119">
        <f>'Exptl Setup'!K200</f>
        <v>0</v>
      </c>
      <c r="F103" s="128">
        <v>50.37</v>
      </c>
      <c r="G103" s="128">
        <v>49.99</v>
      </c>
      <c r="H103" s="128">
        <v>49.8</v>
      </c>
      <c r="I103" s="128">
        <f t="shared" ref="I103:I126" si="19">AVERAGE(F103:H103)</f>
        <v>50.053333333333335</v>
      </c>
      <c r="J103" s="129">
        <f t="shared" ref="J103:J126" si="20">$A$3-$A$2-$A$1</f>
        <v>60.349999999999994</v>
      </c>
      <c r="K103" s="129">
        <f>((I103-$Q$104)*$Q$110)+$Q$109</f>
        <v>673.40362517667108</v>
      </c>
      <c r="L103" s="128">
        <f t="shared" ref="L103" si="21">((K103/1000000)*J103)*((101.3*273)/(101.3*(273+22)))*(44/22.4)</f>
        <v>7.3875088416812673E-2</v>
      </c>
      <c r="M103" s="157" t="s">
        <v>108</v>
      </c>
      <c r="N103" s="4" t="s">
        <v>101</v>
      </c>
      <c r="O103" s="40" t="s">
        <v>102</v>
      </c>
      <c r="P103" s="3" t="s">
        <v>103</v>
      </c>
      <c r="Q103" s="3" t="s">
        <v>104</v>
      </c>
    </row>
    <row r="104" spans="1:17">
      <c r="A104" s="15">
        <f>'Exptl Setup'!A201</f>
        <v>194</v>
      </c>
      <c r="B104" s="15" t="str">
        <f>'Exptl Setup'!C201</f>
        <v>b</v>
      </c>
      <c r="C104" s="15">
        <f>'Exptl Setup'!D201</f>
        <v>48</v>
      </c>
      <c r="D104" s="15" t="str">
        <f>'Exptl Setup'!E201</f>
        <v>+</v>
      </c>
      <c r="E104" s="116">
        <f>'Exptl Setup'!K201</f>
        <v>0</v>
      </c>
      <c r="F104" s="92">
        <v>47.52</v>
      </c>
      <c r="G104" s="92">
        <v>47.35</v>
      </c>
      <c r="H104" s="92">
        <v>47.28</v>
      </c>
      <c r="I104" s="92">
        <f t="shared" si="19"/>
        <v>47.383333333333333</v>
      </c>
      <c r="J104" s="129">
        <f t="shared" si="20"/>
        <v>60.349999999999994</v>
      </c>
      <c r="K104" s="129">
        <f t="shared" ref="K104:K126" si="22">((I104-$Q$104)*$Q$110)+$Q$109</f>
        <v>602.74223934223755</v>
      </c>
      <c r="L104" s="128">
        <f t="shared" ref="L104:L126" si="23">((K104/1000000)*J104)*((101.3*273)/(101.3*(273+22)))*(44/22.4)</f>
        <v>6.6123249948756055E-2</v>
      </c>
      <c r="M104" s="93" t="s">
        <v>109</v>
      </c>
      <c r="N104" s="4">
        <v>25.42</v>
      </c>
      <c r="O104" s="40">
        <v>25.27</v>
      </c>
      <c r="P104" s="3">
        <v>25.12</v>
      </c>
      <c r="Q104" s="75">
        <f>AVERAGE(N104:P104)</f>
        <v>25.27</v>
      </c>
    </row>
    <row r="105" spans="1:17">
      <c r="A105" s="15">
        <f>'Exptl Setup'!A202</f>
        <v>195</v>
      </c>
      <c r="B105" s="15" t="str">
        <f>'Exptl Setup'!C202</f>
        <v>c</v>
      </c>
      <c r="C105" s="15">
        <f>'Exptl Setup'!D202</f>
        <v>48</v>
      </c>
      <c r="D105" s="15" t="str">
        <f>'Exptl Setup'!E202</f>
        <v>+</v>
      </c>
      <c r="E105" s="116">
        <f>'Exptl Setup'!K202</f>
        <v>0</v>
      </c>
      <c r="F105" s="92">
        <v>46.39</v>
      </c>
      <c r="G105" s="92">
        <v>46.1</v>
      </c>
      <c r="H105" s="92">
        <v>46</v>
      </c>
      <c r="I105" s="92">
        <f t="shared" si="19"/>
        <v>46.163333333333334</v>
      </c>
      <c r="J105" s="129">
        <f t="shared" si="20"/>
        <v>60.349999999999994</v>
      </c>
      <c r="K105" s="129">
        <f t="shared" si="22"/>
        <v>570.4550143542192</v>
      </c>
      <c r="L105" s="128">
        <f t="shared" si="23"/>
        <v>6.2581211397808839E-2</v>
      </c>
      <c r="M105" s="29">
        <v>357</v>
      </c>
      <c r="N105" s="4">
        <v>21.81</v>
      </c>
      <c r="O105" s="40">
        <v>21.76</v>
      </c>
      <c r="P105" s="3">
        <v>21.61</v>
      </c>
      <c r="Q105" s="75">
        <f>AVERAGE(N105:P105)</f>
        <v>21.72666666666667</v>
      </c>
    </row>
    <row r="106" spans="1:17">
      <c r="A106" s="15">
        <f>'Exptl Setup'!A206</f>
        <v>199</v>
      </c>
      <c r="B106" s="15" t="str">
        <f>'Exptl Setup'!C206</f>
        <v>a</v>
      </c>
      <c r="C106" s="15">
        <f>'Exptl Setup'!D206</f>
        <v>48</v>
      </c>
      <c r="D106" s="15" t="str">
        <f>'Exptl Setup'!E206</f>
        <v>+</v>
      </c>
      <c r="E106" s="116">
        <f>'Exptl Setup'!K206</f>
        <v>5.9990579300982079</v>
      </c>
      <c r="F106" s="92">
        <v>70.36</v>
      </c>
      <c r="G106" s="92">
        <v>70.31</v>
      </c>
      <c r="H106" s="92">
        <v>70.34</v>
      </c>
      <c r="I106" s="92">
        <f t="shared" si="19"/>
        <v>70.336666666666673</v>
      </c>
      <c r="J106" s="129">
        <f t="shared" si="20"/>
        <v>60.349999999999994</v>
      </c>
      <c r="K106" s="129">
        <f t="shared" si="22"/>
        <v>1210.2007947179047</v>
      </c>
      <c r="L106" s="128">
        <f t="shared" si="23"/>
        <v>0.13276389875154984</v>
      </c>
      <c r="M106" s="94">
        <v>10000</v>
      </c>
      <c r="N106" s="4">
        <v>642.6</v>
      </c>
      <c r="O106" s="40">
        <v>637.1</v>
      </c>
      <c r="P106" s="3">
        <v>636.9</v>
      </c>
      <c r="Q106" s="75">
        <f t="shared" ref="Q106:Q107" si="24">AVERAGE(N106:P106)</f>
        <v>638.86666666666667</v>
      </c>
    </row>
    <row r="107" spans="1:17">
      <c r="A107" s="15">
        <f>'Exptl Setup'!A207</f>
        <v>200</v>
      </c>
      <c r="B107" s="15" t="str">
        <f>'Exptl Setup'!C207</f>
        <v>b</v>
      </c>
      <c r="C107" s="15">
        <f>'Exptl Setup'!D207</f>
        <v>48</v>
      </c>
      <c r="D107" s="15" t="str">
        <f>'Exptl Setup'!E207</f>
        <v>+</v>
      </c>
      <c r="E107" s="116">
        <f>'Exptl Setup'!K207</f>
        <v>6.0001828940805995</v>
      </c>
      <c r="F107" s="92">
        <v>73.62</v>
      </c>
      <c r="G107" s="92">
        <v>73.290000000000006</v>
      </c>
      <c r="H107" s="92">
        <v>73.3</v>
      </c>
      <c r="I107" s="92">
        <f t="shared" si="19"/>
        <v>73.40333333333335</v>
      </c>
      <c r="J107" s="129">
        <f t="shared" si="20"/>
        <v>60.349999999999994</v>
      </c>
      <c r="K107" s="129">
        <f t="shared" si="22"/>
        <v>1291.3599394965304</v>
      </c>
      <c r="L107" s="128">
        <f t="shared" si="23"/>
        <v>0.14166738363371226</v>
      </c>
      <c r="M107" s="95">
        <v>50000</v>
      </c>
      <c r="N107" s="4">
        <v>29.28</v>
      </c>
      <c r="O107" s="4">
        <v>2921</v>
      </c>
      <c r="P107" s="3">
        <v>2905</v>
      </c>
      <c r="Q107" s="75">
        <f t="shared" si="24"/>
        <v>1951.7600000000002</v>
      </c>
    </row>
    <row r="108" spans="1:17">
      <c r="A108" s="15">
        <f>'Exptl Setup'!A208</f>
        <v>201</v>
      </c>
      <c r="B108" s="15" t="str">
        <f>'Exptl Setup'!C208</f>
        <v>c</v>
      </c>
      <c r="C108" s="15">
        <f>'Exptl Setup'!D208</f>
        <v>48</v>
      </c>
      <c r="D108" s="15" t="str">
        <f>'Exptl Setup'!E208</f>
        <v>+</v>
      </c>
      <c r="E108" s="116">
        <f>'Exptl Setup'!K208</f>
        <v>5.9996203593550685</v>
      </c>
      <c r="F108" s="92">
        <v>82.62</v>
      </c>
      <c r="G108" s="92">
        <v>82.72</v>
      </c>
      <c r="H108" s="92">
        <v>82.71</v>
      </c>
      <c r="I108" s="92">
        <f t="shared" si="19"/>
        <v>82.683333333333337</v>
      </c>
      <c r="J108" s="129">
        <f t="shared" si="20"/>
        <v>60.349999999999994</v>
      </c>
      <c r="K108" s="129">
        <f t="shared" si="22"/>
        <v>1536.9545689135873</v>
      </c>
      <c r="L108" s="128">
        <f t="shared" si="23"/>
        <v>0.16861010310321234</v>
      </c>
    </row>
    <row r="109" spans="1:17">
      <c r="A109" s="15">
        <f>'Exptl Setup'!A212</f>
        <v>205</v>
      </c>
      <c r="B109" s="15" t="str">
        <f>'Exptl Setup'!C212</f>
        <v>a</v>
      </c>
      <c r="C109" s="15">
        <f>'Exptl Setup'!D212</f>
        <v>48</v>
      </c>
      <c r="D109" s="15" t="str">
        <f>'Exptl Setup'!E212</f>
        <v>+</v>
      </c>
      <c r="E109" s="116">
        <f>'Exptl Setup'!K212</f>
        <v>16.000487717548268</v>
      </c>
      <c r="F109" s="92">
        <v>495</v>
      </c>
      <c r="G109" s="92">
        <v>495</v>
      </c>
      <c r="H109" s="92">
        <v>494</v>
      </c>
      <c r="I109" s="92">
        <f t="shared" si="19"/>
        <v>494.66666666666669</v>
      </c>
      <c r="J109" s="129">
        <f t="shared" si="20"/>
        <v>60.349999999999994</v>
      </c>
      <c r="K109" s="129">
        <f t="shared" si="22"/>
        <v>12440.068154689881</v>
      </c>
      <c r="L109" s="128">
        <f t="shared" si="23"/>
        <v>1.3647255531150178</v>
      </c>
      <c r="P109" s="96" t="s">
        <v>110</v>
      </c>
      <c r="Q109" s="40">
        <f>INTERCEPT(M105:M106,Q105:Q106)</f>
        <v>17.51423231897661</v>
      </c>
    </row>
    <row r="110" spans="1:17">
      <c r="A110" s="15">
        <f>'Exptl Setup'!A213</f>
        <v>206</v>
      </c>
      <c r="B110" s="15" t="str">
        <f>'Exptl Setup'!C213</f>
        <v>b</v>
      </c>
      <c r="C110" s="15">
        <f>'Exptl Setup'!D213</f>
        <v>48</v>
      </c>
      <c r="D110" s="15" t="str">
        <f>'Exptl Setup'!E213</f>
        <v>+</v>
      </c>
      <c r="E110" s="116">
        <f>'Exptl Setup'!K213</f>
        <v>15.998487656583571</v>
      </c>
      <c r="F110" s="92">
        <v>443.9</v>
      </c>
      <c r="G110" s="92">
        <v>444.4</v>
      </c>
      <c r="H110" s="92">
        <v>439.1</v>
      </c>
      <c r="I110" s="92">
        <f t="shared" si="19"/>
        <v>442.4666666666667</v>
      </c>
      <c r="J110" s="129">
        <f t="shared" si="20"/>
        <v>60.349999999999994</v>
      </c>
      <c r="K110" s="129">
        <f t="shared" si="22"/>
        <v>11058.598364218935</v>
      </c>
      <c r="L110" s="128">
        <f t="shared" si="23"/>
        <v>1.2131727560990799</v>
      </c>
      <c r="P110" s="97" t="s">
        <v>111</v>
      </c>
      <c r="Q110" s="5">
        <f>SLOPE(M105:M107,Q105:Q107)</f>
        <v>26.464938514769109</v>
      </c>
    </row>
    <row r="111" spans="1:17">
      <c r="A111" s="15">
        <f>'Exptl Setup'!A214</f>
        <v>207</v>
      </c>
      <c r="B111" s="15" t="str">
        <f>'Exptl Setup'!C214</f>
        <v>c</v>
      </c>
      <c r="C111" s="15">
        <f>'Exptl Setup'!D214</f>
        <v>48</v>
      </c>
      <c r="D111" s="15" t="str">
        <f>'Exptl Setup'!E214</f>
        <v>+</v>
      </c>
      <c r="E111" s="116">
        <f>'Exptl Setup'!K214</f>
        <v>15.996987938964294</v>
      </c>
      <c r="F111" s="92">
        <v>531.9</v>
      </c>
      <c r="G111" s="92">
        <v>527.1</v>
      </c>
      <c r="H111" s="92">
        <v>526</v>
      </c>
      <c r="I111" s="92">
        <f t="shared" si="19"/>
        <v>528.33333333333337</v>
      </c>
      <c r="J111" s="129">
        <f t="shared" si="20"/>
        <v>60.349999999999994</v>
      </c>
      <c r="K111" s="129">
        <f t="shared" si="22"/>
        <v>13331.054418020442</v>
      </c>
      <c r="L111" s="128">
        <f t="shared" si="23"/>
        <v>1.4624703327996267</v>
      </c>
    </row>
    <row r="112" spans="1:17">
      <c r="A112" s="15">
        <f>'Exptl Setup'!A218</f>
        <v>211</v>
      </c>
      <c r="B112" s="15" t="str">
        <f>'Exptl Setup'!C218</f>
        <v>a</v>
      </c>
      <c r="C112" s="15">
        <f>'Exptl Setup'!D218</f>
        <v>48</v>
      </c>
      <c r="D112" s="15" t="str">
        <f>'Exptl Setup'!E218</f>
        <v>+</v>
      </c>
      <c r="E112" s="116">
        <f>'Exptl Setup'!K218</f>
        <v>19.993111292906235</v>
      </c>
      <c r="F112" s="92">
        <v>397.2</v>
      </c>
      <c r="G112" s="92">
        <v>393.6</v>
      </c>
      <c r="H112" s="92">
        <v>392.8</v>
      </c>
      <c r="I112" s="92">
        <f t="shared" si="19"/>
        <v>394.5333333333333</v>
      </c>
      <c r="J112" s="129">
        <f t="shared" si="20"/>
        <v>60.349999999999994</v>
      </c>
      <c r="K112" s="129">
        <f t="shared" si="22"/>
        <v>9790.0456447443321</v>
      </c>
      <c r="L112" s="128">
        <f t="shared" si="23"/>
        <v>1.0740074163104976</v>
      </c>
    </row>
    <row r="113" spans="1:12">
      <c r="A113" s="15">
        <f>'Exptl Setup'!A219</f>
        <v>212</v>
      </c>
      <c r="B113" s="15" t="str">
        <f>'Exptl Setup'!C219</f>
        <v>b</v>
      </c>
      <c r="C113" s="15">
        <f>'Exptl Setup'!D219</f>
        <v>48</v>
      </c>
      <c r="D113" s="15" t="str">
        <f>'Exptl Setup'!E219</f>
        <v>+</v>
      </c>
      <c r="E113" s="116">
        <f>'Exptl Setup'!K219</f>
        <v>19.999984569282837</v>
      </c>
      <c r="F113" s="92">
        <v>306.39999999999998</v>
      </c>
      <c r="G113" s="92">
        <v>304.7</v>
      </c>
      <c r="H113" s="92">
        <v>305.7</v>
      </c>
      <c r="I113" s="92">
        <f t="shared" si="19"/>
        <v>305.59999999999997</v>
      </c>
      <c r="J113" s="129">
        <f t="shared" si="20"/>
        <v>60.349999999999994</v>
      </c>
      <c r="K113" s="129">
        <f t="shared" si="22"/>
        <v>7436.4304461642005</v>
      </c>
      <c r="L113" s="128">
        <f t="shared" si="23"/>
        <v>0.81580635472778829</v>
      </c>
    </row>
    <row r="114" spans="1:12">
      <c r="A114" s="15">
        <f>'Exptl Setup'!A220</f>
        <v>213</v>
      </c>
      <c r="B114" s="15" t="str">
        <f>'Exptl Setup'!C220</f>
        <v>c</v>
      </c>
      <c r="C114" s="15">
        <f>'Exptl Setup'!D220</f>
        <v>48</v>
      </c>
      <c r="D114" s="15" t="str">
        <f>'Exptl Setup'!E220</f>
        <v>+</v>
      </c>
      <c r="E114" s="116">
        <f>'Exptl Setup'!K220</f>
        <v>19.993735940992373</v>
      </c>
      <c r="F114" s="92">
        <v>453.3</v>
      </c>
      <c r="G114" s="92">
        <v>451.3</v>
      </c>
      <c r="H114" s="92">
        <v>449.5</v>
      </c>
      <c r="I114" s="92">
        <f t="shared" si="19"/>
        <v>451.36666666666662</v>
      </c>
      <c r="J114" s="129">
        <f t="shared" si="20"/>
        <v>60.349999999999994</v>
      </c>
      <c r="K114" s="129">
        <f t="shared" si="22"/>
        <v>11294.136317000379</v>
      </c>
      <c r="L114" s="128">
        <f t="shared" si="23"/>
        <v>1.2390122176592684</v>
      </c>
    </row>
    <row r="115" spans="1:12">
      <c r="A115" s="15">
        <f>'Exptl Setup'!A224</f>
        <v>217</v>
      </c>
      <c r="B115" s="15" t="str">
        <f>'Exptl Setup'!C224</f>
        <v>a</v>
      </c>
      <c r="C115" s="15">
        <f>'Exptl Setup'!D224</f>
        <v>48</v>
      </c>
      <c r="D115" s="15" t="str">
        <f>'Exptl Setup'!E224</f>
        <v>-</v>
      </c>
      <c r="E115" s="116">
        <f>'Exptl Setup'!K224</f>
        <v>0</v>
      </c>
      <c r="F115" s="92">
        <v>52.21</v>
      </c>
      <c r="G115" s="92">
        <v>52.13</v>
      </c>
      <c r="H115" s="92">
        <v>52.09</v>
      </c>
      <c r="I115" s="92">
        <f t="shared" si="19"/>
        <v>52.143333333333338</v>
      </c>
      <c r="J115" s="129">
        <f t="shared" si="20"/>
        <v>60.349999999999994</v>
      </c>
      <c r="K115" s="129">
        <f t="shared" si="22"/>
        <v>728.71534667253866</v>
      </c>
      <c r="L115" s="128">
        <f t="shared" si="23"/>
        <v>7.9943006918025528E-2</v>
      </c>
    </row>
    <row r="116" spans="1:12">
      <c r="A116" s="15">
        <f>'Exptl Setup'!A225</f>
        <v>218</v>
      </c>
      <c r="B116" s="15" t="str">
        <f>'Exptl Setup'!C225</f>
        <v>b</v>
      </c>
      <c r="C116" s="15">
        <f>'Exptl Setup'!D225</f>
        <v>48</v>
      </c>
      <c r="D116" s="15" t="str">
        <f>'Exptl Setup'!E225</f>
        <v>-</v>
      </c>
      <c r="E116" s="116">
        <f>'Exptl Setup'!K225</f>
        <v>0</v>
      </c>
      <c r="F116" s="92">
        <v>53.26</v>
      </c>
      <c r="G116" s="92">
        <v>52.96</v>
      </c>
      <c r="H116" s="92">
        <v>52.66</v>
      </c>
      <c r="I116" s="92">
        <f t="shared" si="19"/>
        <v>52.96</v>
      </c>
      <c r="J116" s="129">
        <f t="shared" si="20"/>
        <v>60.349999999999994</v>
      </c>
      <c r="K116" s="129">
        <f t="shared" si="22"/>
        <v>750.32837979293333</v>
      </c>
      <c r="L116" s="128">
        <f t="shared" si="23"/>
        <v>8.2314043652949198E-2</v>
      </c>
    </row>
    <row r="117" spans="1:12">
      <c r="A117" s="15">
        <f>'Exptl Setup'!A226</f>
        <v>219</v>
      </c>
      <c r="B117" s="15" t="str">
        <f>'Exptl Setup'!C226</f>
        <v>c</v>
      </c>
      <c r="C117" s="15">
        <f>'Exptl Setup'!D226</f>
        <v>48</v>
      </c>
      <c r="D117" s="15" t="str">
        <f>'Exptl Setup'!E226</f>
        <v>-</v>
      </c>
      <c r="E117" s="116">
        <f>'Exptl Setup'!K226</f>
        <v>0</v>
      </c>
      <c r="F117" s="92">
        <v>50.24</v>
      </c>
      <c r="G117" s="92">
        <v>50.28</v>
      </c>
      <c r="H117" s="92">
        <v>50.1</v>
      </c>
      <c r="I117" s="92">
        <f t="shared" si="19"/>
        <v>50.206666666666671</v>
      </c>
      <c r="J117" s="129">
        <f t="shared" si="20"/>
        <v>60.349999999999994</v>
      </c>
      <c r="K117" s="129">
        <f t="shared" si="22"/>
        <v>677.46158241560238</v>
      </c>
      <c r="L117" s="128">
        <f t="shared" si="23"/>
        <v>7.4320262660920802E-2</v>
      </c>
    </row>
    <row r="118" spans="1:12">
      <c r="A118" s="15">
        <f>'Exptl Setup'!A230</f>
        <v>223</v>
      </c>
      <c r="B118" s="15" t="str">
        <f>'Exptl Setup'!C230</f>
        <v>a</v>
      </c>
      <c r="C118" s="15">
        <f>'Exptl Setup'!D230</f>
        <v>48</v>
      </c>
      <c r="D118" s="15" t="str">
        <f>'Exptl Setup'!E230</f>
        <v>-</v>
      </c>
      <c r="E118" s="116">
        <f>'Exptl Setup'!K230</f>
        <v>5.9999953707848501</v>
      </c>
      <c r="F118" s="92">
        <v>82.79</v>
      </c>
      <c r="G118" s="92">
        <v>81.64</v>
      </c>
      <c r="H118" s="92">
        <v>80.87</v>
      </c>
      <c r="I118" s="92">
        <f t="shared" si="19"/>
        <v>81.766666666666666</v>
      </c>
      <c r="J118" s="129">
        <f t="shared" si="20"/>
        <v>60.349999999999994</v>
      </c>
      <c r="K118" s="129">
        <f t="shared" si="22"/>
        <v>1512.6950419417155</v>
      </c>
      <c r="L118" s="128">
        <f t="shared" si="23"/>
        <v>0.16594873533952248</v>
      </c>
    </row>
    <row r="119" spans="1:12">
      <c r="A119" s="15">
        <f>'Exptl Setup'!A231</f>
        <v>224</v>
      </c>
      <c r="B119" s="15" t="str">
        <f>'Exptl Setup'!C231</f>
        <v>b</v>
      </c>
      <c r="C119" s="15">
        <f>'Exptl Setup'!D231</f>
        <v>48</v>
      </c>
      <c r="D119" s="15" t="str">
        <f>'Exptl Setup'!E231</f>
        <v>-</v>
      </c>
      <c r="E119" s="116">
        <f>'Exptl Setup'!K231</f>
        <v>5.9996203593550685</v>
      </c>
      <c r="F119" s="92">
        <v>77.78</v>
      </c>
      <c r="G119" s="92">
        <v>78.84</v>
      </c>
      <c r="H119" s="92">
        <v>77.78</v>
      </c>
      <c r="I119" s="92">
        <f t="shared" si="19"/>
        <v>78.13333333333334</v>
      </c>
      <c r="J119" s="129">
        <f t="shared" si="20"/>
        <v>60.349999999999994</v>
      </c>
      <c r="K119" s="129">
        <f t="shared" si="22"/>
        <v>1416.5390986713878</v>
      </c>
      <c r="L119" s="128">
        <f t="shared" si="23"/>
        <v>0.15540004129435181</v>
      </c>
    </row>
    <row r="120" spans="1:12">
      <c r="A120" s="15">
        <f>'Exptl Setup'!A232</f>
        <v>225</v>
      </c>
      <c r="B120" s="15" t="str">
        <f>'Exptl Setup'!C232</f>
        <v>c</v>
      </c>
      <c r="C120" s="15">
        <f>'Exptl Setup'!D232</f>
        <v>48</v>
      </c>
      <c r="D120" s="15" t="str">
        <f>'Exptl Setup'!E232</f>
        <v>-</v>
      </c>
      <c r="E120" s="116">
        <f>'Exptl Setup'!K232</f>
        <v>5.997558634145669</v>
      </c>
      <c r="F120" s="92">
        <v>81.7</v>
      </c>
      <c r="G120" s="92">
        <v>81.62</v>
      </c>
      <c r="H120" s="92">
        <v>80.97</v>
      </c>
      <c r="I120" s="92">
        <f t="shared" si="19"/>
        <v>81.429999999999993</v>
      </c>
      <c r="J120" s="129">
        <f t="shared" si="20"/>
        <v>60.349999999999994</v>
      </c>
      <c r="K120" s="129">
        <f t="shared" si="22"/>
        <v>1503.7851793084096</v>
      </c>
      <c r="L120" s="128">
        <f t="shared" si="23"/>
        <v>0.16497128754267637</v>
      </c>
    </row>
    <row r="121" spans="1:12">
      <c r="A121" s="15">
        <f>'Exptl Setup'!A236</f>
        <v>229</v>
      </c>
      <c r="B121" s="15" t="str">
        <f>'Exptl Setup'!C236</f>
        <v>a</v>
      </c>
      <c r="C121" s="15">
        <f>'Exptl Setup'!D236</f>
        <v>48</v>
      </c>
      <c r="D121" s="15" t="str">
        <f>'Exptl Setup'!E236</f>
        <v>-</v>
      </c>
      <c r="E121" s="116">
        <f>'Exptl Setup'!K236</f>
        <v>16.001487935571493</v>
      </c>
      <c r="F121" s="92">
        <v>709.3</v>
      </c>
      <c r="G121" s="92">
        <v>712.7</v>
      </c>
      <c r="H121" s="92">
        <v>705.3</v>
      </c>
      <c r="I121" s="92">
        <f t="shared" si="19"/>
        <v>709.1</v>
      </c>
      <c r="J121" s="129">
        <f t="shared" si="20"/>
        <v>60.349999999999994</v>
      </c>
      <c r="K121" s="129">
        <f t="shared" si="22"/>
        <v>18115.033136873535</v>
      </c>
      <c r="L121" s="128">
        <f t="shared" si="23"/>
        <v>1.9872920557992642</v>
      </c>
    </row>
    <row r="122" spans="1:12">
      <c r="A122" s="15">
        <f>'Exptl Setup'!A237</f>
        <v>230</v>
      </c>
      <c r="B122" s="15" t="str">
        <f>'Exptl Setup'!C237</f>
        <v>b</v>
      </c>
      <c r="C122" s="15">
        <f>'Exptl Setup'!D237</f>
        <v>48</v>
      </c>
      <c r="D122" s="15" t="str">
        <f>'Exptl Setup'!E237</f>
        <v>-</v>
      </c>
      <c r="E122" s="116">
        <f>'Exptl Setup'!K237</f>
        <v>16.000487717548268</v>
      </c>
      <c r="F122" s="92">
        <v>675.7</v>
      </c>
      <c r="G122" s="92">
        <v>668.2</v>
      </c>
      <c r="H122" s="92">
        <v>664.9</v>
      </c>
      <c r="I122" s="92">
        <f t="shared" si="19"/>
        <v>669.6</v>
      </c>
      <c r="J122" s="129">
        <f t="shared" si="20"/>
        <v>60.349999999999994</v>
      </c>
      <c r="K122" s="129">
        <f t="shared" si="22"/>
        <v>17069.668065540158</v>
      </c>
      <c r="L122" s="128">
        <f t="shared" si="23"/>
        <v>1.8726112994366289</v>
      </c>
    </row>
    <row r="123" spans="1:12">
      <c r="A123" s="15">
        <f>'Exptl Setup'!A238</f>
        <v>231</v>
      </c>
      <c r="B123" s="15" t="str">
        <f>'Exptl Setup'!C238</f>
        <v>c</v>
      </c>
      <c r="C123" s="15">
        <f>'Exptl Setup'!D238</f>
        <v>48</v>
      </c>
      <c r="D123" s="15" t="str">
        <f>'Exptl Setup'!E238</f>
        <v>-</v>
      </c>
      <c r="E123" s="116">
        <f>'Exptl Setup'!K238</f>
        <v>15.999987655426267</v>
      </c>
      <c r="F123" s="92">
        <v>721.7</v>
      </c>
      <c r="G123" s="92">
        <v>716.9</v>
      </c>
      <c r="H123" s="92">
        <v>715.3</v>
      </c>
      <c r="I123" s="92">
        <f t="shared" si="19"/>
        <v>717.96666666666658</v>
      </c>
      <c r="J123" s="129">
        <f t="shared" si="20"/>
        <v>60.349999999999994</v>
      </c>
      <c r="K123" s="129">
        <f t="shared" si="22"/>
        <v>18349.688925037819</v>
      </c>
      <c r="L123" s="128">
        <f t="shared" si="23"/>
        <v>2.0130347403498638</v>
      </c>
    </row>
    <row r="124" spans="1:12">
      <c r="A124" s="15">
        <f>'Exptl Setup'!A242</f>
        <v>235</v>
      </c>
      <c r="B124" s="15" t="str">
        <f>'Exptl Setup'!C242</f>
        <v>a</v>
      </c>
      <c r="C124" s="15">
        <f>'Exptl Setup'!D242</f>
        <v>48</v>
      </c>
      <c r="D124" s="15" t="str">
        <f>'Exptl Setup'!E242</f>
        <v>-</v>
      </c>
      <c r="E124" s="116">
        <f>'Exptl Setup'!K242</f>
        <v>19.996234923705366</v>
      </c>
      <c r="F124" s="92">
        <v>588.1</v>
      </c>
      <c r="G124" s="92">
        <v>583.1</v>
      </c>
      <c r="H124" s="92">
        <v>574</v>
      </c>
      <c r="I124" s="92">
        <f t="shared" si="19"/>
        <v>581.73333333333335</v>
      </c>
      <c r="J124" s="129">
        <f t="shared" si="20"/>
        <v>60.349999999999994</v>
      </c>
      <c r="K124" s="129">
        <f t="shared" si="22"/>
        <v>14744.282134709112</v>
      </c>
      <c r="L124" s="128">
        <f t="shared" si="23"/>
        <v>1.617507102160759</v>
      </c>
    </row>
    <row r="125" spans="1:12">
      <c r="A125" s="15">
        <f>'Exptl Setup'!A243</f>
        <v>236</v>
      </c>
      <c r="B125" s="15" t="str">
        <f>'Exptl Setup'!C243</f>
        <v>b</v>
      </c>
      <c r="C125" s="15">
        <f>'Exptl Setup'!D243</f>
        <v>48</v>
      </c>
      <c r="D125" s="15" t="str">
        <f>'Exptl Setup'!E243</f>
        <v>-</v>
      </c>
      <c r="E125" s="116">
        <f>'Exptl Setup'!K243</f>
        <v>19.991862113818897</v>
      </c>
      <c r="F125" s="92">
        <v>541.9</v>
      </c>
      <c r="G125" s="92">
        <v>536.1</v>
      </c>
      <c r="H125" s="92">
        <v>529.6</v>
      </c>
      <c r="I125" s="92">
        <f t="shared" si="19"/>
        <v>535.86666666666667</v>
      </c>
      <c r="J125" s="129">
        <f t="shared" si="20"/>
        <v>60.349999999999994</v>
      </c>
      <c r="K125" s="129">
        <f t="shared" si="22"/>
        <v>13530.423621498368</v>
      </c>
      <c r="L125" s="128">
        <f t="shared" si="23"/>
        <v>1.4843419369666779</v>
      </c>
    </row>
    <row r="126" spans="1:12" ht="13.5" thickBot="1">
      <c r="A126" s="98">
        <f>'Exptl Setup'!A244</f>
        <v>237</v>
      </c>
      <c r="B126" s="98" t="str">
        <f>'Exptl Setup'!C244</f>
        <v>c</v>
      </c>
      <c r="C126" s="98">
        <f>'Exptl Setup'!D244</f>
        <v>48</v>
      </c>
      <c r="D126" s="98" t="str">
        <f>'Exptl Setup'!E244</f>
        <v>-</v>
      </c>
      <c r="E126" s="120">
        <f>'Exptl Setup'!K244</f>
        <v>19.999359530700133</v>
      </c>
      <c r="F126" s="100">
        <v>650.20000000000005</v>
      </c>
      <c r="G126" s="100">
        <v>646.20000000000005</v>
      </c>
      <c r="H126" s="100">
        <v>640</v>
      </c>
      <c r="I126" s="100">
        <f t="shared" si="19"/>
        <v>645.4666666666667</v>
      </c>
      <c r="J126" s="127">
        <f t="shared" si="20"/>
        <v>60.349999999999994</v>
      </c>
      <c r="K126" s="127">
        <f t="shared" si="22"/>
        <v>16430.980882717064</v>
      </c>
      <c r="L126" s="100">
        <f t="shared" si="23"/>
        <v>1.8025447444943947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topLeftCell="C1" workbookViewId="0">
      <selection activeCell="Y12" sqref="Y12"/>
    </sheetView>
  </sheetViews>
  <sheetFormatPr defaultRowHeight="15"/>
  <cols>
    <col min="1" max="1" width="7" bestFit="1" customWidth="1"/>
    <col min="2" max="2" width="7.85546875" bestFit="1" customWidth="1"/>
    <col min="3" max="3" width="8" bestFit="1" customWidth="1"/>
    <col min="4" max="4" width="7.5703125" bestFit="1" customWidth="1"/>
    <col min="5" max="5" width="6.42578125" bestFit="1" customWidth="1"/>
  </cols>
  <sheetData>
    <row r="1" spans="1:23">
      <c r="A1" t="s">
        <v>132</v>
      </c>
    </row>
    <row r="3" spans="1:23">
      <c r="A3" t="s">
        <v>135</v>
      </c>
      <c r="B3" t="s">
        <v>131</v>
      </c>
      <c r="C3" t="s">
        <v>128</v>
      </c>
      <c r="D3" t="s">
        <v>129</v>
      </c>
      <c r="E3" t="s">
        <v>130</v>
      </c>
      <c r="G3" t="s">
        <v>136</v>
      </c>
      <c r="H3" t="s">
        <v>131</v>
      </c>
      <c r="I3" t="s">
        <v>128</v>
      </c>
      <c r="J3" t="s">
        <v>129</v>
      </c>
      <c r="K3" t="s">
        <v>130</v>
      </c>
      <c r="M3" t="s">
        <v>137</v>
      </c>
      <c r="N3" t="s">
        <v>131</v>
      </c>
      <c r="O3" t="s">
        <v>128</v>
      </c>
      <c r="P3" t="s">
        <v>129</v>
      </c>
      <c r="Q3" t="s">
        <v>130</v>
      </c>
      <c r="S3" t="s">
        <v>138</v>
      </c>
      <c r="T3" t="s">
        <v>131</v>
      </c>
      <c r="U3" t="s">
        <v>128</v>
      </c>
      <c r="V3" t="s">
        <v>129</v>
      </c>
      <c r="W3" t="s">
        <v>130</v>
      </c>
    </row>
    <row r="4" spans="1:23">
      <c r="A4" t="s">
        <v>116</v>
      </c>
      <c r="B4" t="s">
        <v>114</v>
      </c>
      <c r="C4">
        <v>11.824999999999999</v>
      </c>
      <c r="D4">
        <v>5.2169999999999996</v>
      </c>
      <c r="E4" s="156">
        <f>C4/D4</f>
        <v>2.2666283304581176</v>
      </c>
      <c r="G4" t="s">
        <v>116</v>
      </c>
      <c r="H4" t="s">
        <v>114</v>
      </c>
      <c r="I4">
        <v>10.653</v>
      </c>
      <c r="J4">
        <v>4.5960000000000001</v>
      </c>
      <c r="K4" s="156">
        <f>I4/J4</f>
        <v>2.3178851174934727</v>
      </c>
      <c r="M4" t="s">
        <v>116</v>
      </c>
      <c r="N4" t="s">
        <v>114</v>
      </c>
      <c r="O4">
        <v>10.614000000000001</v>
      </c>
      <c r="P4">
        <v>5.2939999999999996</v>
      </c>
      <c r="Q4" s="156">
        <f>O4/P4</f>
        <v>2.0049112202493391</v>
      </c>
      <c r="S4" t="s">
        <v>116</v>
      </c>
      <c r="T4" t="s">
        <v>114</v>
      </c>
      <c r="U4">
        <v>10.449</v>
      </c>
      <c r="V4">
        <v>5.6989999999999998</v>
      </c>
      <c r="W4" s="156">
        <f t="shared" ref="W4:W14" si="0">U4/V4</f>
        <v>1.833479557817161</v>
      </c>
    </row>
    <row r="5" spans="1:23">
      <c r="A5" t="s">
        <v>117</v>
      </c>
      <c r="B5" t="s">
        <v>115</v>
      </c>
      <c r="C5">
        <v>11367.853999999999</v>
      </c>
      <c r="D5">
        <v>7663.7139999999999</v>
      </c>
      <c r="E5" s="156">
        <f t="shared" ref="E5:E15" si="1">C5/D5</f>
        <v>1.4833348426102539</v>
      </c>
      <c r="G5" t="s">
        <v>117</v>
      </c>
      <c r="H5" t="s">
        <v>115</v>
      </c>
      <c r="I5">
        <v>15181.02</v>
      </c>
      <c r="J5">
        <v>5872.3090000000002</v>
      </c>
      <c r="K5" s="156">
        <f t="shared" ref="K5:K15" si="2">I5/J5</f>
        <v>2.5851875301521088</v>
      </c>
      <c r="M5" t="s">
        <v>117</v>
      </c>
      <c r="N5" t="s">
        <v>115</v>
      </c>
      <c r="O5">
        <v>11775.442999999999</v>
      </c>
      <c r="P5">
        <v>5751.0749999999998</v>
      </c>
      <c r="Q5" s="156">
        <f t="shared" ref="Q5:Q15" si="3">O5/P5</f>
        <v>2.0475203331551057</v>
      </c>
      <c r="S5" t="s">
        <v>117</v>
      </c>
      <c r="T5" t="s">
        <v>115</v>
      </c>
      <c r="U5">
        <v>11120.127</v>
      </c>
      <c r="V5">
        <v>9224.7540000000008</v>
      </c>
      <c r="W5" s="156"/>
    </row>
    <row r="6" spans="1:23">
      <c r="A6" t="s">
        <v>118</v>
      </c>
      <c r="B6" t="s">
        <v>114</v>
      </c>
      <c r="C6">
        <v>10.977</v>
      </c>
      <c r="D6">
        <v>5.1970000000000001</v>
      </c>
      <c r="E6" s="156">
        <f t="shared" si="1"/>
        <v>2.1121801039060997</v>
      </c>
      <c r="G6" t="s">
        <v>118</v>
      </c>
      <c r="H6" t="s">
        <v>114</v>
      </c>
      <c r="I6">
        <v>10.802</v>
      </c>
      <c r="J6">
        <v>4.5259999999999998</v>
      </c>
      <c r="K6" s="156">
        <f t="shared" si="2"/>
        <v>2.386654882898807</v>
      </c>
      <c r="M6" t="s">
        <v>118</v>
      </c>
      <c r="N6" t="s">
        <v>114</v>
      </c>
      <c r="O6">
        <v>10.101000000000001</v>
      </c>
      <c r="P6">
        <v>4.7329999999999997</v>
      </c>
      <c r="Q6" s="156">
        <f t="shared" si="3"/>
        <v>2.1341643777730828</v>
      </c>
      <c r="S6" t="s">
        <v>118</v>
      </c>
      <c r="T6" t="s">
        <v>114</v>
      </c>
      <c r="U6">
        <v>10.211</v>
      </c>
      <c r="V6">
        <v>5.3449999999999998</v>
      </c>
      <c r="W6" s="156">
        <f>U6/V6</f>
        <v>1.9103835360149675</v>
      </c>
    </row>
    <row r="7" spans="1:23">
      <c r="A7" t="s">
        <v>119</v>
      </c>
      <c r="B7" t="s">
        <v>115</v>
      </c>
      <c r="C7">
        <v>11520.462</v>
      </c>
      <c r="D7">
        <v>7630.97</v>
      </c>
      <c r="E7" s="156">
        <f t="shared" si="1"/>
        <v>1.5096982428184096</v>
      </c>
      <c r="G7" t="s">
        <v>119</v>
      </c>
      <c r="H7" t="s">
        <v>115</v>
      </c>
      <c r="I7">
        <v>15252.53</v>
      </c>
      <c r="J7">
        <v>5849.6850000000004</v>
      </c>
      <c r="K7" s="156">
        <f t="shared" si="2"/>
        <v>2.6074104844961736</v>
      </c>
      <c r="M7" t="s">
        <v>119</v>
      </c>
      <c r="N7" t="s">
        <v>115</v>
      </c>
      <c r="O7">
        <v>8813.1299999999992</v>
      </c>
      <c r="P7">
        <v>4400.7269999999999</v>
      </c>
      <c r="Q7" s="156">
        <f t="shared" si="3"/>
        <v>2.0026531979829696</v>
      </c>
      <c r="S7" t="s">
        <v>119</v>
      </c>
      <c r="T7" t="s">
        <v>115</v>
      </c>
      <c r="U7">
        <v>11022.271000000001</v>
      </c>
      <c r="V7">
        <v>9000.3619999999992</v>
      </c>
      <c r="W7" s="156"/>
    </row>
    <row r="8" spans="1:23">
      <c r="A8" t="s">
        <v>120</v>
      </c>
      <c r="B8" t="s">
        <v>114</v>
      </c>
      <c r="C8">
        <v>11.122</v>
      </c>
      <c r="D8">
        <v>5.0439999999999996</v>
      </c>
      <c r="E8" s="156">
        <f t="shared" si="1"/>
        <v>2.2049960348929423</v>
      </c>
      <c r="G8" t="s">
        <v>120</v>
      </c>
      <c r="H8" t="s">
        <v>114</v>
      </c>
      <c r="I8">
        <v>10.327999999999999</v>
      </c>
      <c r="J8">
        <v>4.6920000000000002</v>
      </c>
      <c r="K8" s="156">
        <f t="shared" si="2"/>
        <v>2.2011935208866151</v>
      </c>
      <c r="M8" t="s">
        <v>120</v>
      </c>
      <c r="N8" t="s">
        <v>114</v>
      </c>
      <c r="O8">
        <v>10.282</v>
      </c>
      <c r="P8">
        <v>4.7249999999999996</v>
      </c>
      <c r="Q8" s="156">
        <f t="shared" si="3"/>
        <v>2.1760846560846563</v>
      </c>
      <c r="S8" t="s">
        <v>120</v>
      </c>
      <c r="T8" t="s">
        <v>114</v>
      </c>
      <c r="U8">
        <v>9.9749999999999996</v>
      </c>
      <c r="V8">
        <v>5.3780000000000001</v>
      </c>
      <c r="W8" s="156">
        <f t="shared" si="0"/>
        <v>1.8547787281517292</v>
      </c>
    </row>
    <row r="9" spans="1:23">
      <c r="A9" t="s">
        <v>121</v>
      </c>
      <c r="B9" t="s">
        <v>115</v>
      </c>
      <c r="C9">
        <v>11610.769</v>
      </c>
      <c r="D9">
        <v>7622.6890000000003</v>
      </c>
      <c r="E9" s="156">
        <f t="shared" si="1"/>
        <v>1.5231854533223119</v>
      </c>
      <c r="G9" t="s">
        <v>121</v>
      </c>
      <c r="H9" t="s">
        <v>115</v>
      </c>
      <c r="I9">
        <v>15172.362999999999</v>
      </c>
      <c r="J9">
        <v>5859.018</v>
      </c>
      <c r="K9" s="156">
        <f t="shared" si="2"/>
        <v>2.5895743962554816</v>
      </c>
      <c r="M9" t="s">
        <v>121</v>
      </c>
      <c r="N9" t="s">
        <v>115</v>
      </c>
      <c r="O9">
        <v>8330.6759999999995</v>
      </c>
      <c r="P9">
        <v>5790.0510000000004</v>
      </c>
      <c r="Q9" s="156">
        <f t="shared" si="3"/>
        <v>1.4387914717849635</v>
      </c>
      <c r="S9" t="s">
        <v>121</v>
      </c>
      <c r="T9" t="s">
        <v>115</v>
      </c>
      <c r="U9">
        <v>11215.494000000001</v>
      </c>
      <c r="V9">
        <v>6904.5129999999999</v>
      </c>
      <c r="W9" s="156"/>
    </row>
    <row r="10" spans="1:23">
      <c r="A10" t="s">
        <v>122</v>
      </c>
      <c r="B10" t="s">
        <v>114</v>
      </c>
      <c r="C10">
        <v>10.67</v>
      </c>
      <c r="D10">
        <v>5.1449999999999996</v>
      </c>
      <c r="E10" s="156">
        <f t="shared" si="1"/>
        <v>2.0738581146744415</v>
      </c>
      <c r="G10" t="s">
        <v>122</v>
      </c>
      <c r="H10" t="s">
        <v>114</v>
      </c>
      <c r="I10">
        <v>10.657999999999999</v>
      </c>
      <c r="J10">
        <v>4.6539999999999999</v>
      </c>
      <c r="K10" s="156">
        <f t="shared" si="2"/>
        <v>2.2900730554361837</v>
      </c>
      <c r="M10" t="s">
        <v>122</v>
      </c>
      <c r="N10" t="s">
        <v>114</v>
      </c>
      <c r="O10">
        <v>9.4260000000000002</v>
      </c>
      <c r="P10">
        <v>4.6689999999999996</v>
      </c>
      <c r="Q10" s="156">
        <f t="shared" si="3"/>
        <v>2.0188477189976441</v>
      </c>
      <c r="S10" t="s">
        <v>122</v>
      </c>
      <c r="T10" t="s">
        <v>114</v>
      </c>
      <c r="U10">
        <v>10.209</v>
      </c>
      <c r="V10">
        <v>5.3730000000000002</v>
      </c>
      <c r="W10" s="156">
        <f t="shared" si="0"/>
        <v>1.9000558347292014</v>
      </c>
    </row>
    <row r="11" spans="1:23">
      <c r="A11" t="s">
        <v>123</v>
      </c>
      <c r="B11" t="s">
        <v>115</v>
      </c>
      <c r="C11">
        <v>11123.51</v>
      </c>
      <c r="D11">
        <v>7566.2330000000002</v>
      </c>
      <c r="E11" s="156">
        <f t="shared" si="1"/>
        <v>1.4701516593528114</v>
      </c>
      <c r="G11" t="s">
        <v>123</v>
      </c>
      <c r="H11" t="s">
        <v>115</v>
      </c>
      <c r="I11">
        <v>15225.432000000001</v>
      </c>
      <c r="J11">
        <v>5788.3180000000002</v>
      </c>
      <c r="K11" s="156">
        <f t="shared" si="2"/>
        <v>2.630372415613655</v>
      </c>
      <c r="M11" t="s">
        <v>123</v>
      </c>
      <c r="N11" t="s">
        <v>115</v>
      </c>
      <c r="O11">
        <v>11491.513999999999</v>
      </c>
      <c r="P11">
        <v>5714.31</v>
      </c>
      <c r="Q11" s="156">
        <f t="shared" si="3"/>
        <v>2.0110064032227859</v>
      </c>
      <c r="S11" t="s">
        <v>123</v>
      </c>
      <c r="T11" t="s">
        <v>115</v>
      </c>
      <c r="U11">
        <v>8622.0519999999997</v>
      </c>
      <c r="V11">
        <v>9371.9120000000003</v>
      </c>
      <c r="W11" s="156"/>
    </row>
    <row r="12" spans="1:23">
      <c r="A12" t="s">
        <v>124</v>
      </c>
      <c r="B12" t="s">
        <v>114</v>
      </c>
      <c r="C12">
        <v>10.833</v>
      </c>
      <c r="D12">
        <v>5.1920000000000002</v>
      </c>
      <c r="E12" s="156">
        <f t="shared" si="1"/>
        <v>2.0864791987673343</v>
      </c>
      <c r="G12" t="s">
        <v>124</v>
      </c>
      <c r="H12" t="s">
        <v>114</v>
      </c>
      <c r="I12">
        <v>10.16</v>
      </c>
      <c r="J12">
        <v>4.6059999999999999</v>
      </c>
      <c r="K12" s="156">
        <f t="shared" si="2"/>
        <v>2.2058184976118107</v>
      </c>
      <c r="M12" t="s">
        <v>124</v>
      </c>
      <c r="N12" t="s">
        <v>114</v>
      </c>
      <c r="O12">
        <v>9.6910000000000007</v>
      </c>
      <c r="P12">
        <v>4.8250000000000002</v>
      </c>
      <c r="Q12" s="156">
        <f t="shared" si="3"/>
        <v>2.008497409326425</v>
      </c>
      <c r="S12" t="s">
        <v>124</v>
      </c>
      <c r="T12" t="s">
        <v>114</v>
      </c>
      <c r="U12">
        <v>10.092000000000001</v>
      </c>
      <c r="V12">
        <v>5.3979999999999997</v>
      </c>
      <c r="W12" s="156">
        <f t="shared" si="0"/>
        <v>1.8695813264171917</v>
      </c>
    </row>
    <row r="13" spans="1:23">
      <c r="A13" t="s">
        <v>125</v>
      </c>
      <c r="B13" t="s">
        <v>115</v>
      </c>
      <c r="C13">
        <v>11423.581</v>
      </c>
      <c r="D13">
        <v>7402.8879999999999</v>
      </c>
      <c r="E13" s="156">
        <f t="shared" si="1"/>
        <v>1.543124926380083</v>
      </c>
      <c r="G13" t="s">
        <v>125</v>
      </c>
      <c r="H13" t="s">
        <v>115</v>
      </c>
      <c r="I13">
        <v>15129.456</v>
      </c>
      <c r="J13">
        <v>5761.7349999999997</v>
      </c>
      <c r="K13" s="156">
        <f t="shared" si="2"/>
        <v>2.625850720312545</v>
      </c>
      <c r="M13" t="s">
        <v>125</v>
      </c>
      <c r="N13" t="s">
        <v>115</v>
      </c>
      <c r="O13">
        <v>11566.455</v>
      </c>
      <c r="P13">
        <v>4208.3329999999996</v>
      </c>
      <c r="Q13" s="156">
        <f t="shared" si="3"/>
        <v>2.7484647721556259</v>
      </c>
      <c r="S13" t="s">
        <v>125</v>
      </c>
      <c r="T13" t="s">
        <v>115</v>
      </c>
      <c r="U13">
        <v>7710.9459999999999</v>
      </c>
      <c r="V13">
        <v>9222.4699999999993</v>
      </c>
      <c r="W13" s="156"/>
    </row>
    <row r="14" spans="1:23">
      <c r="A14" t="s">
        <v>126</v>
      </c>
      <c r="B14" t="s">
        <v>114</v>
      </c>
      <c r="C14">
        <v>10.782</v>
      </c>
      <c r="D14">
        <v>5.117</v>
      </c>
      <c r="E14" s="156">
        <f t="shared" si="1"/>
        <v>2.107094000390854</v>
      </c>
      <c r="G14" t="s">
        <v>126</v>
      </c>
      <c r="H14" t="s">
        <v>114</v>
      </c>
      <c r="I14">
        <v>10.541</v>
      </c>
      <c r="J14">
        <v>4.5819999999999999</v>
      </c>
      <c r="K14" s="156">
        <f t="shared" si="2"/>
        <v>2.3005237887385421</v>
      </c>
      <c r="M14" t="s">
        <v>126</v>
      </c>
      <c r="N14" t="s">
        <v>114</v>
      </c>
      <c r="O14">
        <v>9.52</v>
      </c>
      <c r="P14">
        <v>4.758</v>
      </c>
      <c r="Q14" s="156">
        <f t="shared" si="3"/>
        <v>2.0008406893652793</v>
      </c>
      <c r="S14" t="s">
        <v>126</v>
      </c>
      <c r="T14" t="s">
        <v>114</v>
      </c>
      <c r="U14">
        <v>10.103</v>
      </c>
      <c r="V14">
        <v>5.3540000000000001</v>
      </c>
      <c r="W14" s="156">
        <f t="shared" si="0"/>
        <v>1.8870003735524841</v>
      </c>
    </row>
    <row r="15" spans="1:23">
      <c r="A15" t="s">
        <v>127</v>
      </c>
      <c r="B15" t="s">
        <v>115</v>
      </c>
      <c r="C15">
        <v>11545.039000000001</v>
      </c>
      <c r="D15">
        <v>7401.3819999999996</v>
      </c>
      <c r="E15" s="156">
        <f t="shared" si="1"/>
        <v>1.559849093047758</v>
      </c>
      <c r="G15" t="s">
        <v>127</v>
      </c>
      <c r="H15" t="s">
        <v>115</v>
      </c>
      <c r="I15">
        <v>15146.017</v>
      </c>
      <c r="J15">
        <v>5752.12</v>
      </c>
      <c r="K15" s="156">
        <f t="shared" si="2"/>
        <v>2.6331190934820552</v>
      </c>
      <c r="M15" t="s">
        <v>127</v>
      </c>
      <c r="N15" t="s">
        <v>115</v>
      </c>
      <c r="O15">
        <v>11653.84</v>
      </c>
      <c r="P15">
        <v>5776.5060000000003</v>
      </c>
      <c r="Q15" s="156">
        <f t="shared" si="3"/>
        <v>2.0174548420792777</v>
      </c>
      <c r="S15" t="s">
        <v>127</v>
      </c>
      <c r="T15" t="s">
        <v>115</v>
      </c>
      <c r="U15">
        <v>10954.547</v>
      </c>
      <c r="V15">
        <v>9251.2610000000004</v>
      </c>
      <c r="W15" s="156"/>
    </row>
    <row r="16" spans="1:23">
      <c r="E16" s="156">
        <f>AVERAGE(E4:E15)</f>
        <v>1.828381666718452</v>
      </c>
      <c r="K16" s="156">
        <f>AVERAGE(K4:K15)</f>
        <v>2.447805291948121</v>
      </c>
      <c r="Q16" s="156">
        <f>AVERAGE(Q4:Q15)</f>
        <v>2.0507697576814294</v>
      </c>
      <c r="W16" s="156">
        <f>AVERAGE(W4:W15)</f>
        <v>1.8758798927804559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Exptl Setup</vt:lpstr>
      <vt:lpstr>Pre-DEA characterisation</vt:lpstr>
      <vt:lpstr>pre-DEA dissolved CO2</vt:lpstr>
      <vt:lpstr>DEA</vt:lpstr>
      <vt:lpstr>DEA summary</vt:lpstr>
      <vt:lpstr>CO2</vt:lpstr>
      <vt:lpstr>Post-DEA characterisation</vt:lpstr>
      <vt:lpstr>post-DEA dissolved CO2</vt:lpstr>
      <vt:lpstr>Dilution Checks</vt:lpstr>
      <vt:lpstr>Sheet1</vt:lpstr>
    </vt:vector>
  </TitlesOfParts>
  <Company>Plant &amp; Food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cflmep</dc:creator>
  <cp:lastModifiedBy>Michelle Peterson</cp:lastModifiedBy>
  <cp:lastPrinted>2014-02-12T01:55:43Z</cp:lastPrinted>
  <dcterms:created xsi:type="dcterms:W3CDTF">2013-09-06T02:48:23Z</dcterms:created>
  <dcterms:modified xsi:type="dcterms:W3CDTF">2015-01-28T02:59:32Z</dcterms:modified>
</cp:coreProperties>
</file>