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08" yWindow="-12" windowWidth="8220" windowHeight="9252" tabRatio="765" activeTab="7"/>
  </bookViews>
  <sheets>
    <sheet name="Infection dynamics" sheetId="23" r:id="rId1"/>
    <sheet name="Experiment 1_FCM" sheetId="17" r:id="rId2"/>
    <sheet name="Experiment 2_FCM" sheetId="18" r:id="rId3"/>
    <sheet name="Experiment 2_FA" sheetId="24" r:id="rId4"/>
    <sheet name="Experiment 3_FCM" sheetId="19" r:id="rId5"/>
    <sheet name="Experiment 4_FCM" sheetId="20" r:id="rId6"/>
    <sheet name="Experiment 4_CHN Ehux" sheetId="25" r:id="rId7"/>
    <sheet name="Experiment 4_Oxy vol" sheetId="26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3" i="26" l="1"/>
  <c r="G193" i="26"/>
  <c r="H192" i="26"/>
  <c r="G192" i="26"/>
  <c r="H191" i="26"/>
  <c r="G191" i="26"/>
  <c r="H190" i="26"/>
  <c r="G190" i="26"/>
  <c r="H189" i="26"/>
  <c r="G189" i="26"/>
  <c r="H188" i="26"/>
  <c r="G188" i="26"/>
  <c r="H187" i="26"/>
  <c r="G187" i="26"/>
  <c r="H186" i="26"/>
  <c r="G186" i="26"/>
  <c r="H185" i="26"/>
  <c r="G185" i="26"/>
  <c r="H184" i="26"/>
  <c r="G184" i="26"/>
  <c r="H183" i="26"/>
  <c r="G183" i="26"/>
  <c r="H182" i="26"/>
  <c r="G182" i="26"/>
  <c r="H181" i="26"/>
  <c r="G181" i="26"/>
  <c r="H180" i="26"/>
  <c r="G180" i="26"/>
  <c r="H179" i="26"/>
  <c r="G179" i="26"/>
  <c r="H178" i="26"/>
  <c r="G178" i="26"/>
  <c r="H177" i="26"/>
  <c r="G177" i="26"/>
  <c r="H176" i="26"/>
  <c r="G176" i="26"/>
  <c r="H175" i="26"/>
  <c r="G175" i="26"/>
  <c r="H174" i="26"/>
  <c r="G174" i="26"/>
  <c r="H173" i="26"/>
  <c r="G173" i="26"/>
  <c r="H172" i="26"/>
  <c r="G172" i="26"/>
  <c r="H171" i="26"/>
  <c r="G171" i="26"/>
  <c r="H170" i="26"/>
  <c r="G170" i="26"/>
  <c r="H169" i="26"/>
  <c r="G169" i="26"/>
  <c r="H168" i="26"/>
  <c r="G168" i="26"/>
  <c r="H167" i="26"/>
  <c r="G167" i="26"/>
  <c r="H166" i="26"/>
  <c r="G166" i="26"/>
  <c r="H165" i="26"/>
  <c r="G165" i="26"/>
  <c r="H164" i="26"/>
  <c r="G164" i="26"/>
  <c r="H163" i="26"/>
  <c r="G163" i="26"/>
  <c r="H162" i="26"/>
  <c r="G162" i="26"/>
  <c r="H161" i="26"/>
  <c r="G161" i="26"/>
  <c r="H160" i="26"/>
  <c r="G160" i="26"/>
  <c r="H159" i="26"/>
  <c r="G159" i="26"/>
  <c r="H158" i="26"/>
  <c r="G158" i="26"/>
  <c r="H157" i="26"/>
  <c r="G157" i="26"/>
  <c r="H156" i="26"/>
  <c r="G156" i="26"/>
  <c r="H155" i="26"/>
  <c r="G155" i="26"/>
  <c r="H154" i="26"/>
  <c r="G154" i="26"/>
  <c r="H153" i="26"/>
  <c r="G153" i="26"/>
  <c r="H152" i="26"/>
  <c r="G152" i="26"/>
  <c r="H151" i="26"/>
  <c r="G151" i="26"/>
  <c r="H150" i="26"/>
  <c r="G150" i="26"/>
  <c r="H149" i="26"/>
  <c r="G149" i="26"/>
  <c r="H148" i="26"/>
  <c r="G148" i="26"/>
  <c r="H147" i="26"/>
  <c r="G147" i="26"/>
  <c r="H146" i="26"/>
  <c r="G146" i="26"/>
  <c r="H145" i="26"/>
  <c r="G145" i="26"/>
  <c r="H144" i="26"/>
  <c r="G144" i="26"/>
  <c r="H143" i="26"/>
  <c r="G143" i="26"/>
  <c r="H142" i="26"/>
  <c r="G142" i="26"/>
  <c r="H141" i="26"/>
  <c r="G141" i="26"/>
  <c r="H140" i="26"/>
  <c r="G140" i="26"/>
  <c r="H139" i="26"/>
  <c r="G139" i="26"/>
  <c r="H138" i="26"/>
  <c r="G138" i="26"/>
  <c r="H137" i="26"/>
  <c r="G137" i="26"/>
  <c r="H136" i="26"/>
  <c r="G136" i="26"/>
  <c r="H135" i="26"/>
  <c r="G135" i="26"/>
  <c r="H134" i="26"/>
  <c r="G134" i="26"/>
  <c r="H133" i="26"/>
  <c r="G133" i="26"/>
  <c r="H132" i="26"/>
  <c r="G132" i="26"/>
  <c r="H131" i="26"/>
  <c r="G131" i="26"/>
  <c r="H130" i="26"/>
  <c r="G130" i="26"/>
  <c r="H129" i="26"/>
  <c r="G129" i="26"/>
  <c r="H128" i="26"/>
  <c r="G128" i="26"/>
  <c r="H127" i="26"/>
  <c r="G127" i="26"/>
  <c r="H126" i="26"/>
  <c r="G126" i="26"/>
  <c r="H125" i="26"/>
  <c r="G125" i="26"/>
  <c r="H124" i="26"/>
  <c r="G124" i="26"/>
  <c r="H123" i="26"/>
  <c r="G123" i="26"/>
  <c r="H122" i="26"/>
  <c r="G122" i="26"/>
  <c r="H121" i="26"/>
  <c r="G121" i="26"/>
  <c r="H120" i="26"/>
  <c r="G120" i="26"/>
  <c r="H119" i="26"/>
  <c r="G119" i="26"/>
  <c r="H118" i="26"/>
  <c r="G118" i="26"/>
  <c r="H117" i="26"/>
  <c r="G117" i="26"/>
  <c r="H116" i="26"/>
  <c r="G116" i="26"/>
  <c r="H115" i="26"/>
  <c r="G115" i="26"/>
  <c r="H114" i="26"/>
  <c r="G114" i="26"/>
  <c r="H113" i="26"/>
  <c r="G113" i="26"/>
  <c r="H112" i="26"/>
  <c r="G112" i="26"/>
  <c r="H111" i="26"/>
  <c r="G111" i="26"/>
  <c r="H110" i="26"/>
  <c r="G110" i="26"/>
  <c r="H109" i="26"/>
  <c r="G109" i="26"/>
  <c r="H108" i="26"/>
  <c r="G108" i="26"/>
  <c r="H107" i="26"/>
  <c r="G107" i="26"/>
  <c r="H106" i="26"/>
  <c r="G106" i="26"/>
  <c r="H105" i="26"/>
  <c r="G105" i="26"/>
  <c r="H104" i="26"/>
  <c r="G104" i="26"/>
  <c r="H103" i="26"/>
  <c r="G103" i="26"/>
  <c r="H102" i="26"/>
  <c r="G102" i="26"/>
  <c r="H101" i="26"/>
  <c r="G101" i="26"/>
  <c r="H100" i="26"/>
  <c r="G100" i="26"/>
  <c r="H99" i="26"/>
  <c r="G99" i="26"/>
  <c r="H98" i="26"/>
  <c r="G98" i="26"/>
  <c r="H97" i="26"/>
  <c r="G97" i="26"/>
  <c r="H96" i="26"/>
  <c r="G96" i="26"/>
  <c r="H95" i="26"/>
  <c r="G95" i="26"/>
  <c r="H94" i="26"/>
  <c r="G94" i="26"/>
  <c r="H93" i="26"/>
  <c r="G93" i="26"/>
  <c r="H92" i="26"/>
  <c r="G92" i="26"/>
  <c r="H91" i="26"/>
  <c r="G91" i="26"/>
  <c r="H90" i="26"/>
  <c r="G90" i="26"/>
  <c r="H89" i="26"/>
  <c r="G89" i="26"/>
  <c r="H88" i="26"/>
  <c r="G88" i="26"/>
  <c r="H87" i="26"/>
  <c r="G87" i="26"/>
  <c r="H86" i="26"/>
  <c r="G86" i="26"/>
  <c r="H85" i="26"/>
  <c r="G85" i="26"/>
  <c r="H84" i="26"/>
  <c r="G84" i="26"/>
  <c r="H83" i="26"/>
  <c r="G83" i="26"/>
  <c r="H82" i="26"/>
  <c r="G82" i="26"/>
  <c r="H81" i="26"/>
  <c r="G81" i="26"/>
  <c r="H80" i="26"/>
  <c r="G80" i="26"/>
  <c r="H79" i="26"/>
  <c r="G79" i="26"/>
  <c r="H78" i="26"/>
  <c r="G78" i="26"/>
  <c r="H77" i="26"/>
  <c r="G77" i="26"/>
  <c r="H76" i="26"/>
  <c r="G76" i="26"/>
  <c r="H75" i="26"/>
  <c r="G75" i="26"/>
  <c r="H74" i="26"/>
  <c r="G74" i="26"/>
  <c r="H73" i="26"/>
  <c r="G73" i="26"/>
  <c r="H72" i="26"/>
  <c r="G72" i="26"/>
  <c r="H71" i="26"/>
  <c r="G71" i="26"/>
  <c r="H70" i="26"/>
  <c r="G70" i="26"/>
  <c r="H69" i="26"/>
  <c r="G69" i="26"/>
  <c r="H68" i="26"/>
  <c r="G68" i="26"/>
  <c r="H67" i="26"/>
  <c r="G67" i="26"/>
  <c r="H66" i="26"/>
  <c r="G66" i="26"/>
  <c r="H65" i="26"/>
  <c r="G65" i="26"/>
  <c r="H64" i="26"/>
  <c r="G64" i="26"/>
  <c r="H63" i="26"/>
  <c r="G63" i="26"/>
  <c r="H62" i="26"/>
  <c r="G62" i="26"/>
  <c r="H61" i="26"/>
  <c r="G61" i="26"/>
  <c r="H60" i="26"/>
  <c r="G60" i="26"/>
  <c r="H59" i="26"/>
  <c r="G59" i="26"/>
  <c r="H58" i="26"/>
  <c r="G58" i="26"/>
  <c r="H57" i="26"/>
  <c r="G57" i="26"/>
  <c r="H56" i="26"/>
  <c r="G56" i="26"/>
  <c r="H55" i="26"/>
  <c r="G55" i="26"/>
  <c r="H54" i="26"/>
  <c r="G54" i="26"/>
  <c r="H53" i="26"/>
  <c r="G53" i="26"/>
  <c r="H52" i="26"/>
  <c r="G52" i="26"/>
  <c r="H51" i="26"/>
  <c r="G51" i="26"/>
  <c r="H50" i="26"/>
  <c r="G50" i="26"/>
  <c r="H49" i="26"/>
  <c r="G49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H17" i="26"/>
  <c r="G17" i="26"/>
  <c r="H16" i="26"/>
  <c r="G16" i="26"/>
  <c r="H15" i="26"/>
  <c r="G15" i="26"/>
  <c r="H14" i="26"/>
  <c r="G14" i="26"/>
  <c r="H13" i="26"/>
  <c r="G13" i="26"/>
  <c r="H12" i="26"/>
  <c r="G12" i="26"/>
  <c r="H11" i="26"/>
  <c r="G11" i="26"/>
  <c r="H10" i="26"/>
  <c r="G10" i="26"/>
  <c r="H9" i="26"/>
  <c r="G9" i="26"/>
  <c r="H8" i="26"/>
  <c r="G8" i="26"/>
  <c r="H7" i="26"/>
  <c r="G7" i="26"/>
  <c r="H6" i="26"/>
  <c r="G6" i="26"/>
  <c r="H5" i="26"/>
  <c r="G5" i="26"/>
  <c r="H4" i="26"/>
  <c r="G4" i="26"/>
  <c r="E50" i="23" l="1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M61" i="19"/>
  <c r="M64" i="19"/>
  <c r="M67" i="19"/>
  <c r="M70" i="19"/>
  <c r="M73" i="19"/>
  <c r="M76" i="19"/>
  <c r="M79" i="19"/>
  <c r="M82" i="19"/>
  <c r="M85" i="19"/>
  <c r="M88" i="19"/>
  <c r="M91" i="19"/>
  <c r="M94" i="19"/>
  <c r="U32" i="19"/>
  <c r="S3" i="18"/>
  <c r="K3" i="18"/>
  <c r="L3" i="18"/>
  <c r="K4" i="18"/>
  <c r="L4" i="18"/>
  <c r="K5" i="18"/>
  <c r="L5" i="18"/>
  <c r="K6" i="18"/>
  <c r="L6" i="18"/>
  <c r="K7" i="18"/>
  <c r="L7" i="18"/>
  <c r="K8" i="18"/>
  <c r="L8" i="18"/>
  <c r="K9" i="18"/>
  <c r="L9" i="18"/>
  <c r="K10" i="18"/>
  <c r="L10" i="18"/>
  <c r="K11" i="18"/>
  <c r="L11" i="18"/>
  <c r="K12" i="18"/>
  <c r="L12" i="18"/>
  <c r="K13" i="18"/>
  <c r="L13" i="18"/>
  <c r="K14" i="18"/>
  <c r="L14" i="18"/>
  <c r="K15" i="18"/>
  <c r="L15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L30" i="18"/>
  <c r="L31" i="18"/>
  <c r="L32" i="18"/>
  <c r="L33" i="18"/>
  <c r="L34" i="18"/>
  <c r="L35" i="18"/>
  <c r="L36" i="18"/>
  <c r="L37" i="18"/>
  <c r="M36" i="18" s="1"/>
  <c r="L38" i="18"/>
  <c r="L39" i="18"/>
  <c r="L40" i="18"/>
  <c r="L41" i="18"/>
  <c r="L42" i="18"/>
  <c r="L43" i="18"/>
  <c r="L44" i="18"/>
  <c r="L45" i="18"/>
  <c r="L46" i="18"/>
  <c r="L47" i="18"/>
  <c r="L48" i="18"/>
  <c r="L49" i="18"/>
  <c r="M48" i="18" s="1"/>
  <c r="L50" i="18"/>
  <c r="L51" i="18"/>
  <c r="L52" i="18"/>
  <c r="L53" i="18"/>
  <c r="L54" i="18"/>
  <c r="L55" i="18"/>
  <c r="L56" i="18"/>
  <c r="L57" i="18"/>
  <c r="L58" i="18"/>
  <c r="L59" i="18"/>
  <c r="L60" i="18"/>
  <c r="L61" i="18"/>
  <c r="M60" i="18" s="1"/>
  <c r="L62" i="18"/>
  <c r="L63" i="18"/>
  <c r="L64" i="18"/>
  <c r="L65" i="18"/>
  <c r="M51" i="18" l="1"/>
  <c r="M39" i="18"/>
  <c r="M54" i="18"/>
  <c r="M42" i="18"/>
  <c r="M30" i="18"/>
  <c r="M63" i="18"/>
  <c r="M57" i="18"/>
  <c r="M45" i="18"/>
  <c r="M33" i="18"/>
  <c r="L85" i="20" l="1"/>
  <c r="L84" i="20"/>
  <c r="L83" i="20"/>
  <c r="L82" i="20"/>
  <c r="L81" i="20"/>
  <c r="L80" i="20"/>
  <c r="L79" i="20"/>
  <c r="P79" i="20" s="1"/>
  <c r="L78" i="20"/>
  <c r="P78" i="20" s="1"/>
  <c r="L77" i="20"/>
  <c r="P77" i="20" s="1"/>
  <c r="L76" i="20"/>
  <c r="P76" i="20" s="1"/>
  <c r="L75" i="20"/>
  <c r="P75" i="20" s="1"/>
  <c r="L74" i="20"/>
  <c r="L73" i="20"/>
  <c r="L72" i="20"/>
  <c r="L71" i="20"/>
  <c r="L70" i="20"/>
  <c r="L69" i="20"/>
  <c r="L68" i="20"/>
  <c r="L67" i="20"/>
  <c r="P67" i="20" s="1"/>
  <c r="L66" i="20"/>
  <c r="P66" i="20" s="1"/>
  <c r="L65" i="20"/>
  <c r="P65" i="20" s="1"/>
  <c r="L64" i="20"/>
  <c r="P64" i="20" s="1"/>
  <c r="L63" i="20"/>
  <c r="P63" i="20" s="1"/>
  <c r="L62" i="20"/>
  <c r="P62" i="20" s="1"/>
  <c r="AB26" i="20"/>
  <c r="L61" i="20"/>
  <c r="AB25" i="20"/>
  <c r="L60" i="20"/>
  <c r="AB24" i="20"/>
  <c r="L59" i="20"/>
  <c r="AB23" i="20"/>
  <c r="L58" i="20"/>
  <c r="AB22" i="20"/>
  <c r="L57" i="20"/>
  <c r="AB21" i="20"/>
  <c r="L56" i="20"/>
  <c r="M56" i="20" s="1"/>
  <c r="AB20" i="20"/>
  <c r="L55" i="20"/>
  <c r="P55" i="20" s="1"/>
  <c r="AB19" i="20"/>
  <c r="L54" i="20"/>
  <c r="P54" i="20" s="1"/>
  <c r="AB18" i="20"/>
  <c r="L53" i="20"/>
  <c r="AB17" i="20"/>
  <c r="L52" i="20"/>
  <c r="P52" i="20" s="1"/>
  <c r="AB16" i="20"/>
  <c r="L51" i="20"/>
  <c r="P51" i="20" s="1"/>
  <c r="AB15" i="20"/>
  <c r="L50" i="20"/>
  <c r="P50" i="20" s="1"/>
  <c r="AB14" i="20"/>
  <c r="U14" i="20"/>
  <c r="U20" i="20" s="1"/>
  <c r="U26" i="20" s="1"/>
  <c r="L49" i="20"/>
  <c r="AB13" i="20"/>
  <c r="U13" i="20"/>
  <c r="U19" i="20" s="1"/>
  <c r="U25" i="20" s="1"/>
  <c r="L48" i="20"/>
  <c r="AB12" i="20"/>
  <c r="U12" i="20"/>
  <c r="U18" i="20" s="1"/>
  <c r="U24" i="20" s="1"/>
  <c r="L47" i="20"/>
  <c r="AB11" i="20"/>
  <c r="U11" i="20"/>
  <c r="U17" i="20" s="1"/>
  <c r="U23" i="20" s="1"/>
  <c r="L46" i="20"/>
  <c r="AB10" i="20"/>
  <c r="U10" i="20"/>
  <c r="U16" i="20" s="1"/>
  <c r="U22" i="20" s="1"/>
  <c r="L45" i="20"/>
  <c r="AB9" i="20"/>
  <c r="U9" i="20"/>
  <c r="U15" i="20" s="1"/>
  <c r="U21" i="20" s="1"/>
  <c r="L44" i="20"/>
  <c r="AB8" i="20"/>
  <c r="L43" i="20"/>
  <c r="P43" i="20" s="1"/>
  <c r="AB7" i="20"/>
  <c r="L42" i="20"/>
  <c r="P42" i="20" s="1"/>
  <c r="AB6" i="20"/>
  <c r="L41" i="20"/>
  <c r="P41" i="20" s="1"/>
  <c r="AB5" i="20"/>
  <c r="L40" i="20"/>
  <c r="P40" i="20" s="1"/>
  <c r="AB4" i="20"/>
  <c r="L39" i="20"/>
  <c r="P39" i="20" s="1"/>
  <c r="AB3" i="20"/>
  <c r="L38" i="20"/>
  <c r="L32" i="20"/>
  <c r="K32" i="20"/>
  <c r="L31" i="20"/>
  <c r="K31" i="20"/>
  <c r="L30" i="20"/>
  <c r="K30" i="20"/>
  <c r="L29" i="20"/>
  <c r="K29" i="20"/>
  <c r="L28" i="20"/>
  <c r="K28" i="20"/>
  <c r="L27" i="20"/>
  <c r="K27" i="20"/>
  <c r="L26" i="20"/>
  <c r="X26" i="20" s="1"/>
  <c r="K26" i="20"/>
  <c r="W26" i="20" s="1"/>
  <c r="AC26" i="20" s="1"/>
  <c r="L25" i="20"/>
  <c r="X25" i="20" s="1"/>
  <c r="K25" i="20"/>
  <c r="W25" i="20" s="1"/>
  <c r="L24" i="20"/>
  <c r="X24" i="20" s="1"/>
  <c r="K24" i="20"/>
  <c r="W24" i="20" s="1"/>
  <c r="AC24" i="20" s="1"/>
  <c r="L23" i="20"/>
  <c r="X23" i="20" s="1"/>
  <c r="K23" i="20"/>
  <c r="W23" i="20" s="1"/>
  <c r="L22" i="20"/>
  <c r="X22" i="20" s="1"/>
  <c r="K22" i="20"/>
  <c r="W22" i="20" s="1"/>
  <c r="AC22" i="20" s="1"/>
  <c r="L21" i="20"/>
  <c r="X21" i="20" s="1"/>
  <c r="K21" i="20"/>
  <c r="W21" i="20" s="1"/>
  <c r="AC21" i="20" s="1"/>
  <c r="L20" i="20"/>
  <c r="K20" i="20"/>
  <c r="W20" i="20" s="1"/>
  <c r="L19" i="20"/>
  <c r="K19" i="20"/>
  <c r="W19" i="20" s="1"/>
  <c r="L18" i="20"/>
  <c r="K18" i="20"/>
  <c r="W18" i="20" s="1"/>
  <c r="AC18" i="20" s="1"/>
  <c r="L17" i="20"/>
  <c r="X17" i="20" s="1"/>
  <c r="K17" i="20"/>
  <c r="W17" i="20" s="1"/>
  <c r="AC17" i="20" s="1"/>
  <c r="L16" i="20"/>
  <c r="X16" i="20" s="1"/>
  <c r="K16" i="20"/>
  <c r="W16" i="20" s="1"/>
  <c r="AC16" i="20" s="1"/>
  <c r="L15" i="20"/>
  <c r="X15" i="20" s="1"/>
  <c r="K15" i="20"/>
  <c r="W15" i="20" s="1"/>
  <c r="L14" i="20"/>
  <c r="K14" i="20"/>
  <c r="W14" i="20" s="1"/>
  <c r="L13" i="20"/>
  <c r="K13" i="20"/>
  <c r="W13" i="20" s="1"/>
  <c r="L12" i="20"/>
  <c r="K12" i="20"/>
  <c r="L11" i="20"/>
  <c r="X11" i="20" s="1"/>
  <c r="K11" i="20"/>
  <c r="W11" i="20" s="1"/>
  <c r="AC11" i="20" s="1"/>
  <c r="L10" i="20"/>
  <c r="K10" i="20"/>
  <c r="W10" i="20" s="1"/>
  <c r="L9" i="20"/>
  <c r="X9" i="20" s="1"/>
  <c r="K9" i="20"/>
  <c r="W9" i="20" s="1"/>
  <c r="AC9" i="20" s="1"/>
  <c r="L8" i="20"/>
  <c r="X8" i="20" s="1"/>
  <c r="K8" i="20"/>
  <c r="L7" i="20"/>
  <c r="X7" i="20" s="1"/>
  <c r="K7" i="20"/>
  <c r="L6" i="20"/>
  <c r="X6" i="20" s="1"/>
  <c r="K6" i="20"/>
  <c r="L5" i="20"/>
  <c r="X5" i="20" s="1"/>
  <c r="K5" i="20"/>
  <c r="L4" i="20"/>
  <c r="X4" i="20" s="1"/>
  <c r="K4" i="20"/>
  <c r="L3" i="20"/>
  <c r="X3" i="20" s="1"/>
  <c r="K3" i="20"/>
  <c r="X44" i="19"/>
  <c r="L96" i="19"/>
  <c r="X43" i="19"/>
  <c r="L95" i="19"/>
  <c r="X42" i="19"/>
  <c r="L94" i="19"/>
  <c r="W43" i="19" s="1"/>
  <c r="X41" i="19"/>
  <c r="L93" i="19"/>
  <c r="X40" i="19"/>
  <c r="L92" i="19"/>
  <c r="X39" i="19"/>
  <c r="L91" i="19"/>
  <c r="X38" i="19"/>
  <c r="L90" i="19"/>
  <c r="X37" i="19"/>
  <c r="L89" i="19"/>
  <c r="X36" i="19"/>
  <c r="L88" i="19"/>
  <c r="X35" i="19"/>
  <c r="L87" i="19"/>
  <c r="X34" i="19"/>
  <c r="L86" i="19"/>
  <c r="X33" i="19"/>
  <c r="L85" i="19"/>
  <c r="X32" i="19"/>
  <c r="L84" i="19"/>
  <c r="X31" i="19"/>
  <c r="L83" i="19"/>
  <c r="X30" i="19"/>
  <c r="L82" i="19"/>
  <c r="X29" i="19"/>
  <c r="L81" i="19"/>
  <c r="X28" i="19"/>
  <c r="L80" i="19"/>
  <c r="X27" i="19"/>
  <c r="W29" i="19"/>
  <c r="L79" i="19"/>
  <c r="X26" i="19"/>
  <c r="L78" i="19"/>
  <c r="X25" i="19"/>
  <c r="L77" i="19"/>
  <c r="X24" i="19"/>
  <c r="L76" i="19"/>
  <c r="X23" i="19"/>
  <c r="L75" i="19"/>
  <c r="X22" i="19"/>
  <c r="L74" i="19"/>
  <c r="X21" i="19"/>
  <c r="L73" i="19"/>
  <c r="X20" i="19"/>
  <c r="L72" i="19"/>
  <c r="X19" i="19"/>
  <c r="L71" i="19"/>
  <c r="X18" i="19"/>
  <c r="L70" i="19"/>
  <c r="X17" i="19"/>
  <c r="L69" i="19"/>
  <c r="X16" i="19"/>
  <c r="L68" i="19"/>
  <c r="X15" i="19"/>
  <c r="L67" i="19"/>
  <c r="W17" i="19" s="1"/>
  <c r="X14" i="19"/>
  <c r="R14" i="19"/>
  <c r="R20" i="19" s="1"/>
  <c r="R26" i="19" s="1"/>
  <c r="R32" i="19" s="1"/>
  <c r="R38" i="19" s="1"/>
  <c r="R44" i="19" s="1"/>
  <c r="L66" i="19"/>
  <c r="H66" i="19"/>
  <c r="H72" i="19" s="1"/>
  <c r="H78" i="19" s="1"/>
  <c r="H84" i="19" s="1"/>
  <c r="H90" i="19" s="1"/>
  <c r="H96" i="19" s="1"/>
  <c r="C66" i="19"/>
  <c r="C72" i="19" s="1"/>
  <c r="C78" i="19" s="1"/>
  <c r="C84" i="19" s="1"/>
  <c r="C90" i="19" s="1"/>
  <c r="C96" i="19" s="1"/>
  <c r="X13" i="19"/>
  <c r="R13" i="19"/>
  <c r="R19" i="19" s="1"/>
  <c r="R25" i="19" s="1"/>
  <c r="R31" i="19" s="1"/>
  <c r="R37" i="19" s="1"/>
  <c r="R43" i="19" s="1"/>
  <c r="L65" i="19"/>
  <c r="H65" i="19"/>
  <c r="H71" i="19" s="1"/>
  <c r="H77" i="19" s="1"/>
  <c r="H83" i="19" s="1"/>
  <c r="H89" i="19" s="1"/>
  <c r="H95" i="19" s="1"/>
  <c r="C65" i="19"/>
  <c r="C71" i="19" s="1"/>
  <c r="C77" i="19" s="1"/>
  <c r="C83" i="19" s="1"/>
  <c r="C89" i="19" s="1"/>
  <c r="C95" i="19" s="1"/>
  <c r="X12" i="19"/>
  <c r="R12" i="19"/>
  <c r="R18" i="19" s="1"/>
  <c r="R24" i="19" s="1"/>
  <c r="R30" i="19" s="1"/>
  <c r="R36" i="19" s="1"/>
  <c r="R42" i="19" s="1"/>
  <c r="L64" i="19"/>
  <c r="H64" i="19"/>
  <c r="H70" i="19" s="1"/>
  <c r="H76" i="19" s="1"/>
  <c r="H82" i="19" s="1"/>
  <c r="H88" i="19" s="1"/>
  <c r="H94" i="19" s="1"/>
  <c r="C64" i="19"/>
  <c r="C70" i="19" s="1"/>
  <c r="C76" i="19" s="1"/>
  <c r="C82" i="19" s="1"/>
  <c r="C88" i="19" s="1"/>
  <c r="C94" i="19" s="1"/>
  <c r="X11" i="19"/>
  <c r="R11" i="19"/>
  <c r="R17" i="19" s="1"/>
  <c r="R23" i="19" s="1"/>
  <c r="R29" i="19" s="1"/>
  <c r="R35" i="19" s="1"/>
  <c r="R41" i="19" s="1"/>
  <c r="L63" i="19"/>
  <c r="H63" i="19"/>
  <c r="H69" i="19" s="1"/>
  <c r="H75" i="19" s="1"/>
  <c r="H81" i="19" s="1"/>
  <c r="H87" i="19" s="1"/>
  <c r="H93" i="19" s="1"/>
  <c r="C63" i="19"/>
  <c r="C69" i="19" s="1"/>
  <c r="C75" i="19" s="1"/>
  <c r="C81" i="19" s="1"/>
  <c r="C87" i="19" s="1"/>
  <c r="C93" i="19" s="1"/>
  <c r="X10" i="19"/>
  <c r="R10" i="19"/>
  <c r="R16" i="19" s="1"/>
  <c r="R22" i="19" s="1"/>
  <c r="R28" i="19" s="1"/>
  <c r="R34" i="19" s="1"/>
  <c r="R40" i="19" s="1"/>
  <c r="L62" i="19"/>
  <c r="H62" i="19"/>
  <c r="H68" i="19" s="1"/>
  <c r="H74" i="19" s="1"/>
  <c r="H80" i="19" s="1"/>
  <c r="H86" i="19" s="1"/>
  <c r="H92" i="19" s="1"/>
  <c r="C62" i="19"/>
  <c r="C68" i="19" s="1"/>
  <c r="C74" i="19" s="1"/>
  <c r="C80" i="19" s="1"/>
  <c r="C86" i="19" s="1"/>
  <c r="C92" i="19" s="1"/>
  <c r="X9" i="19"/>
  <c r="R9" i="19"/>
  <c r="R15" i="19" s="1"/>
  <c r="R21" i="19" s="1"/>
  <c r="R27" i="19" s="1"/>
  <c r="R33" i="19" s="1"/>
  <c r="R39" i="19" s="1"/>
  <c r="L61" i="19"/>
  <c r="H61" i="19"/>
  <c r="H67" i="19" s="1"/>
  <c r="H73" i="19" s="1"/>
  <c r="H79" i="19" s="1"/>
  <c r="H85" i="19" s="1"/>
  <c r="H91" i="19" s="1"/>
  <c r="C61" i="19"/>
  <c r="C67" i="19" s="1"/>
  <c r="C73" i="19" s="1"/>
  <c r="C79" i="19" s="1"/>
  <c r="C85" i="19" s="1"/>
  <c r="C91" i="19" s="1"/>
  <c r="X8" i="19"/>
  <c r="X7" i="19"/>
  <c r="X6" i="19"/>
  <c r="X5" i="19"/>
  <c r="X4" i="19"/>
  <c r="X3" i="19"/>
  <c r="L50" i="19"/>
  <c r="K50" i="19"/>
  <c r="L49" i="19"/>
  <c r="K49" i="19"/>
  <c r="L48" i="19"/>
  <c r="K48" i="19"/>
  <c r="L47" i="19"/>
  <c r="K47" i="19"/>
  <c r="L46" i="19"/>
  <c r="K46" i="19"/>
  <c r="L45" i="19"/>
  <c r="K45" i="19"/>
  <c r="L44" i="19"/>
  <c r="U44" i="19" s="1"/>
  <c r="K44" i="19"/>
  <c r="T44" i="19" s="1"/>
  <c r="Y44" i="19" s="1"/>
  <c r="L43" i="19"/>
  <c r="U43" i="19" s="1"/>
  <c r="K43" i="19"/>
  <c r="T43" i="19" s="1"/>
  <c r="Y43" i="19" s="1"/>
  <c r="L42" i="19"/>
  <c r="U42" i="19" s="1"/>
  <c r="K42" i="19"/>
  <c r="T42" i="19" s="1"/>
  <c r="Y42" i="19" s="1"/>
  <c r="L41" i="19"/>
  <c r="U41" i="19" s="1"/>
  <c r="K41" i="19"/>
  <c r="T41" i="19" s="1"/>
  <c r="Y41" i="19" s="1"/>
  <c r="L40" i="19"/>
  <c r="K40" i="19"/>
  <c r="T40" i="19" s="1"/>
  <c r="Y40" i="19" s="1"/>
  <c r="L39" i="19"/>
  <c r="U39" i="19" s="1"/>
  <c r="K39" i="19"/>
  <c r="T39" i="19" s="1"/>
  <c r="Y39" i="19" s="1"/>
  <c r="L38" i="19"/>
  <c r="U38" i="19" s="1"/>
  <c r="K38" i="19"/>
  <c r="T38" i="19" s="1"/>
  <c r="Y38" i="19" s="1"/>
  <c r="L37" i="19"/>
  <c r="U37" i="19" s="1"/>
  <c r="K37" i="19"/>
  <c r="T37" i="19" s="1"/>
  <c r="Y37" i="19" s="1"/>
  <c r="L36" i="19"/>
  <c r="U36" i="19" s="1"/>
  <c r="K36" i="19"/>
  <c r="T36" i="19" s="1"/>
  <c r="Y36" i="19" s="1"/>
  <c r="L35" i="19"/>
  <c r="U35" i="19" s="1"/>
  <c r="K35" i="19"/>
  <c r="T35" i="19" s="1"/>
  <c r="Y35" i="19" s="1"/>
  <c r="L34" i="19"/>
  <c r="U34" i="19" s="1"/>
  <c r="K34" i="19"/>
  <c r="T34" i="19" s="1"/>
  <c r="Y34" i="19" s="1"/>
  <c r="L33" i="19"/>
  <c r="U33" i="19" s="1"/>
  <c r="K33" i="19"/>
  <c r="T33" i="19" s="1"/>
  <c r="Y33" i="19" s="1"/>
  <c r="L32" i="19"/>
  <c r="K32" i="19"/>
  <c r="L31" i="19"/>
  <c r="U31" i="19" s="1"/>
  <c r="K31" i="19"/>
  <c r="L30" i="19"/>
  <c r="K30" i="19"/>
  <c r="L29" i="19"/>
  <c r="U29" i="19" s="1"/>
  <c r="K29" i="19"/>
  <c r="T29" i="19" s="1"/>
  <c r="Y29" i="19" s="1"/>
  <c r="L28" i="19"/>
  <c r="U28" i="19" s="1"/>
  <c r="K28" i="19"/>
  <c r="T28" i="19" s="1"/>
  <c r="Y28" i="19" s="1"/>
  <c r="L27" i="19"/>
  <c r="U27" i="19" s="1"/>
  <c r="K27" i="19"/>
  <c r="T27" i="19" s="1"/>
  <c r="Y27" i="19" s="1"/>
  <c r="L26" i="19"/>
  <c r="K26" i="19"/>
  <c r="T26" i="19" s="1"/>
  <c r="Y26" i="19" s="1"/>
  <c r="L25" i="19"/>
  <c r="U25" i="19" s="1"/>
  <c r="K25" i="19"/>
  <c r="T25" i="19" s="1"/>
  <c r="Y25" i="19" s="1"/>
  <c r="L24" i="19"/>
  <c r="U24" i="19" s="1"/>
  <c r="K24" i="19"/>
  <c r="T24" i="19" s="1"/>
  <c r="Y24" i="19" s="1"/>
  <c r="L23" i="19"/>
  <c r="U23" i="19" s="1"/>
  <c r="K23" i="19"/>
  <c r="L22" i="19"/>
  <c r="U22" i="19" s="1"/>
  <c r="K22" i="19"/>
  <c r="T22" i="19" s="1"/>
  <c r="Y22" i="19" s="1"/>
  <c r="L21" i="19"/>
  <c r="U21" i="19" s="1"/>
  <c r="K21" i="19"/>
  <c r="L20" i="19"/>
  <c r="K20" i="19"/>
  <c r="L19" i="19"/>
  <c r="K19" i="19"/>
  <c r="L18" i="19"/>
  <c r="U18" i="19" s="1"/>
  <c r="K18" i="19"/>
  <c r="T18" i="19" s="1"/>
  <c r="Y18" i="19" s="1"/>
  <c r="L17" i="19"/>
  <c r="U17" i="19" s="1"/>
  <c r="K17" i="19"/>
  <c r="T17" i="19" s="1"/>
  <c r="Y17" i="19" s="1"/>
  <c r="L16" i="19"/>
  <c r="U16" i="19" s="1"/>
  <c r="K16" i="19"/>
  <c r="T16" i="19" s="1"/>
  <c r="Y16" i="19" s="1"/>
  <c r="L15" i="19"/>
  <c r="K15" i="19"/>
  <c r="T15" i="19" s="1"/>
  <c r="Y15" i="19" s="1"/>
  <c r="L14" i="19"/>
  <c r="U14" i="19" s="1"/>
  <c r="K14" i="19"/>
  <c r="T14" i="19" s="1"/>
  <c r="Y14" i="19" s="1"/>
  <c r="L13" i="19"/>
  <c r="K13" i="19"/>
  <c r="L12" i="19"/>
  <c r="U12" i="19" s="1"/>
  <c r="K12" i="19"/>
  <c r="L11" i="19"/>
  <c r="K11" i="19"/>
  <c r="T11" i="19" s="1"/>
  <c r="Y11" i="19" s="1"/>
  <c r="L10" i="19"/>
  <c r="K10" i="19"/>
  <c r="T10" i="19" s="1"/>
  <c r="Y10" i="19" s="1"/>
  <c r="L9" i="19"/>
  <c r="U9" i="19" s="1"/>
  <c r="K9" i="19"/>
  <c r="T9" i="19" s="1"/>
  <c r="Y9" i="19" s="1"/>
  <c r="L8" i="19"/>
  <c r="U8" i="19" s="1"/>
  <c r="Z8" i="19" s="1"/>
  <c r="K8" i="19"/>
  <c r="T8" i="19" s="1"/>
  <c r="Y8" i="19" s="1"/>
  <c r="L7" i="19"/>
  <c r="U7" i="19" s="1"/>
  <c r="Z7" i="19" s="1"/>
  <c r="K7" i="19"/>
  <c r="T7" i="19" s="1"/>
  <c r="Y7" i="19" s="1"/>
  <c r="L6" i="19"/>
  <c r="U6" i="19" s="1"/>
  <c r="Z6" i="19" s="1"/>
  <c r="K6" i="19"/>
  <c r="T6" i="19" s="1"/>
  <c r="Y6" i="19" s="1"/>
  <c r="L5" i="19"/>
  <c r="U5" i="19" s="1"/>
  <c r="Z5" i="19" s="1"/>
  <c r="K5" i="19"/>
  <c r="T5" i="19" s="1"/>
  <c r="Y5" i="19" s="1"/>
  <c r="L4" i="19"/>
  <c r="U4" i="19" s="1"/>
  <c r="Z4" i="19" s="1"/>
  <c r="K4" i="19"/>
  <c r="T4" i="19" s="1"/>
  <c r="Y4" i="19" s="1"/>
  <c r="L3" i="19"/>
  <c r="U3" i="19" s="1"/>
  <c r="Z3" i="19" s="1"/>
  <c r="K3" i="19"/>
  <c r="T3" i="19" s="1"/>
  <c r="Y3" i="19" s="1"/>
  <c r="C59" i="18"/>
  <c r="C58" i="18"/>
  <c r="C57" i="18"/>
  <c r="C56" i="18"/>
  <c r="C55" i="18"/>
  <c r="C54" i="18"/>
  <c r="C53" i="18"/>
  <c r="C65" i="18" s="1"/>
  <c r="C52" i="18"/>
  <c r="C64" i="18" s="1"/>
  <c r="C51" i="18"/>
  <c r="C63" i="18" s="1"/>
  <c r="C50" i="18"/>
  <c r="C62" i="18" s="1"/>
  <c r="C49" i="18"/>
  <c r="C61" i="18" s="1"/>
  <c r="C48" i="18"/>
  <c r="C60" i="18" s="1"/>
  <c r="T19" i="18"/>
  <c r="S17" i="18"/>
  <c r="W17" i="18" s="1"/>
  <c r="S15" i="18"/>
  <c r="W15" i="18" s="1"/>
  <c r="S20" i="18"/>
  <c r="W20" i="18" s="1"/>
  <c r="S19" i="18"/>
  <c r="W19" i="18" s="1"/>
  <c r="T18" i="18"/>
  <c r="T17" i="18"/>
  <c r="S16" i="18"/>
  <c r="W16" i="18" s="1"/>
  <c r="T15" i="18"/>
  <c r="T14" i="18"/>
  <c r="S14" i="18"/>
  <c r="W14" i="18" s="1"/>
  <c r="S13" i="18"/>
  <c r="W13" i="18" s="1"/>
  <c r="S12" i="18"/>
  <c r="W12" i="18" s="1"/>
  <c r="T11" i="18"/>
  <c r="T10" i="18"/>
  <c r="T9" i="18"/>
  <c r="S9" i="18"/>
  <c r="W9" i="18" s="1"/>
  <c r="T8" i="18"/>
  <c r="X8" i="18" s="1"/>
  <c r="S8" i="18"/>
  <c r="W8" i="18" s="1"/>
  <c r="T7" i="18"/>
  <c r="X7" i="18" s="1"/>
  <c r="S7" i="18"/>
  <c r="W7" i="18" s="1"/>
  <c r="T6" i="18"/>
  <c r="X6" i="18" s="1"/>
  <c r="S6" i="18"/>
  <c r="W6" i="18" s="1"/>
  <c r="T5" i="18"/>
  <c r="X5" i="18" s="1"/>
  <c r="S5" i="18"/>
  <c r="W5" i="18" s="1"/>
  <c r="T4" i="18"/>
  <c r="X4" i="18" s="1"/>
  <c r="S4" i="18"/>
  <c r="W4" i="18" s="1"/>
  <c r="T3" i="18"/>
  <c r="X3" i="18" s="1"/>
  <c r="W3" i="18"/>
  <c r="K110" i="17"/>
  <c r="G110" i="17"/>
  <c r="K109" i="17"/>
  <c r="G109" i="17"/>
  <c r="K108" i="17"/>
  <c r="G108" i="17"/>
  <c r="K107" i="17"/>
  <c r="G107" i="17"/>
  <c r="K106" i="17"/>
  <c r="G106" i="17"/>
  <c r="K105" i="17"/>
  <c r="G105" i="17"/>
  <c r="K104" i="17"/>
  <c r="G104" i="17"/>
  <c r="K103" i="17"/>
  <c r="G103" i="17"/>
  <c r="K102" i="17"/>
  <c r="G102" i="17"/>
  <c r="K101" i="17"/>
  <c r="G101" i="17"/>
  <c r="K100" i="17"/>
  <c r="G100" i="17"/>
  <c r="K99" i="17"/>
  <c r="G99" i="17"/>
  <c r="K98" i="17"/>
  <c r="G98" i="17"/>
  <c r="K97" i="17"/>
  <c r="G97" i="17"/>
  <c r="K96" i="17"/>
  <c r="G96" i="17"/>
  <c r="K95" i="17"/>
  <c r="G95" i="17"/>
  <c r="K94" i="17"/>
  <c r="G94" i="17"/>
  <c r="K93" i="17"/>
  <c r="G93" i="17"/>
  <c r="K92" i="17"/>
  <c r="G92" i="17"/>
  <c r="K91" i="17"/>
  <c r="G91" i="17"/>
  <c r="K90" i="17"/>
  <c r="G90" i="17"/>
  <c r="K89" i="17"/>
  <c r="G89" i="17"/>
  <c r="K88" i="17"/>
  <c r="G88" i="17"/>
  <c r="K87" i="17"/>
  <c r="G87" i="17"/>
  <c r="K86" i="17"/>
  <c r="G86" i="17"/>
  <c r="K85" i="17"/>
  <c r="G85" i="17"/>
  <c r="K84" i="17"/>
  <c r="G84" i="17"/>
  <c r="K83" i="17"/>
  <c r="G83" i="17"/>
  <c r="K82" i="17"/>
  <c r="G82" i="17"/>
  <c r="K81" i="17"/>
  <c r="G81" i="17"/>
  <c r="K80" i="17"/>
  <c r="G80" i="17"/>
  <c r="K79" i="17"/>
  <c r="G79" i="17"/>
  <c r="K78" i="17"/>
  <c r="G78" i="17"/>
  <c r="K77" i="17"/>
  <c r="G77" i="17"/>
  <c r="K76" i="17"/>
  <c r="G76" i="17"/>
  <c r="K75" i="17"/>
  <c r="G75" i="17"/>
  <c r="K74" i="17"/>
  <c r="G74" i="17"/>
  <c r="K73" i="17"/>
  <c r="G73" i="17"/>
  <c r="K72" i="17"/>
  <c r="G72" i="17"/>
  <c r="K71" i="17"/>
  <c r="G71" i="17"/>
  <c r="K70" i="17"/>
  <c r="G70" i="17"/>
  <c r="K69" i="17"/>
  <c r="G69" i="17"/>
  <c r="K68" i="17"/>
  <c r="G68" i="17"/>
  <c r="K67" i="17"/>
  <c r="G67" i="17"/>
  <c r="K66" i="17"/>
  <c r="G66" i="17"/>
  <c r="K65" i="17"/>
  <c r="G65" i="17"/>
  <c r="K64" i="17"/>
  <c r="G64" i="17"/>
  <c r="K63" i="17"/>
  <c r="G63" i="17"/>
  <c r="K62" i="17"/>
  <c r="G62" i="17"/>
  <c r="K61" i="17"/>
  <c r="G61" i="17"/>
  <c r="K60" i="17"/>
  <c r="G60" i="17"/>
  <c r="K59" i="17"/>
  <c r="G59" i="17"/>
  <c r="K58" i="17"/>
  <c r="G58" i="17"/>
  <c r="K57" i="17"/>
  <c r="G57" i="17"/>
  <c r="K56" i="17"/>
  <c r="G56" i="17"/>
  <c r="K55" i="17"/>
  <c r="G55" i="17"/>
  <c r="K54" i="17"/>
  <c r="G54" i="17"/>
  <c r="K53" i="17"/>
  <c r="G53" i="17"/>
  <c r="K52" i="17"/>
  <c r="G52" i="17"/>
  <c r="K51" i="17"/>
  <c r="G51" i="17"/>
  <c r="K50" i="17"/>
  <c r="G50" i="17"/>
  <c r="K49" i="17"/>
  <c r="G49" i="17"/>
  <c r="K48" i="17"/>
  <c r="G48" i="17"/>
  <c r="K47" i="17"/>
  <c r="G47" i="17"/>
  <c r="K46" i="17"/>
  <c r="G46" i="17"/>
  <c r="K45" i="17"/>
  <c r="G45" i="17"/>
  <c r="K44" i="17"/>
  <c r="G44" i="17"/>
  <c r="K43" i="17"/>
  <c r="G43" i="17"/>
  <c r="K42" i="17"/>
  <c r="G42" i="17"/>
  <c r="K41" i="17"/>
  <c r="G41" i="17"/>
  <c r="K40" i="17"/>
  <c r="G40" i="17"/>
  <c r="K39" i="17"/>
  <c r="G39" i="17"/>
  <c r="K38" i="17"/>
  <c r="G38" i="17"/>
  <c r="K37" i="17"/>
  <c r="G37" i="17"/>
  <c r="K36" i="17"/>
  <c r="G36" i="17"/>
  <c r="K35" i="17"/>
  <c r="G35" i="17"/>
  <c r="K34" i="17"/>
  <c r="G34" i="17"/>
  <c r="K33" i="17"/>
  <c r="G33" i="17"/>
  <c r="K32" i="17"/>
  <c r="G32" i="17"/>
  <c r="K31" i="17"/>
  <c r="G31" i="17"/>
  <c r="K30" i="17"/>
  <c r="G30" i="17"/>
  <c r="K29" i="17"/>
  <c r="G29" i="17"/>
  <c r="K28" i="17"/>
  <c r="G28" i="17"/>
  <c r="K27" i="17"/>
  <c r="G27" i="17"/>
  <c r="K26" i="17"/>
  <c r="G26" i="17"/>
  <c r="K25" i="17"/>
  <c r="G25" i="17"/>
  <c r="K24" i="17"/>
  <c r="G24" i="17"/>
  <c r="K23" i="17"/>
  <c r="G23" i="17"/>
  <c r="K22" i="17"/>
  <c r="G22" i="17"/>
  <c r="K21" i="17"/>
  <c r="G21" i="17"/>
  <c r="K20" i="17"/>
  <c r="G20" i="17"/>
  <c r="K19" i="17"/>
  <c r="G19" i="17"/>
  <c r="K18" i="17"/>
  <c r="G18" i="17"/>
  <c r="K17" i="17"/>
  <c r="G17" i="17"/>
  <c r="K16" i="17"/>
  <c r="G16" i="17"/>
  <c r="K15" i="17"/>
  <c r="G15" i="17"/>
  <c r="K14" i="17"/>
  <c r="G14" i="17"/>
  <c r="K13" i="17"/>
  <c r="G13" i="17"/>
  <c r="K12" i="17"/>
  <c r="G12" i="17"/>
  <c r="K11" i="17"/>
  <c r="G11" i="17"/>
  <c r="K10" i="17"/>
  <c r="G10" i="17"/>
  <c r="K9" i="17"/>
  <c r="G9" i="17"/>
  <c r="K8" i="17"/>
  <c r="G8" i="17"/>
  <c r="K7" i="17"/>
  <c r="G7" i="17"/>
  <c r="K6" i="17"/>
  <c r="G6" i="17"/>
  <c r="K5" i="17"/>
  <c r="G5" i="17"/>
  <c r="K4" i="17"/>
  <c r="G4" i="17"/>
  <c r="K3" i="17"/>
  <c r="G3" i="17"/>
  <c r="M41" i="20" l="1"/>
  <c r="M44" i="20"/>
  <c r="AC13" i="20"/>
  <c r="AC15" i="20"/>
  <c r="AC23" i="20"/>
  <c r="AC25" i="20"/>
  <c r="M38" i="20"/>
  <c r="Z5" i="20" s="1"/>
  <c r="AD5" i="20" s="1"/>
  <c r="P38" i="20"/>
  <c r="Q38" i="20" s="1"/>
  <c r="M59" i="20"/>
  <c r="M47" i="20"/>
  <c r="Q50" i="20"/>
  <c r="AC10" i="20"/>
  <c r="AC14" i="20"/>
  <c r="Q41" i="20"/>
  <c r="X20" i="20"/>
  <c r="M74" i="20"/>
  <c r="AC19" i="20"/>
  <c r="AC20" i="20"/>
  <c r="M50" i="20"/>
  <c r="Z11" i="20" s="1"/>
  <c r="AD11" i="20" s="1"/>
  <c r="M65" i="20"/>
  <c r="P74" i="20"/>
  <c r="Q74" i="20" s="1"/>
  <c r="M77" i="20"/>
  <c r="Z43" i="19"/>
  <c r="W25" i="19"/>
  <c r="Z25" i="19" s="1"/>
  <c r="W26" i="19"/>
  <c r="W24" i="19"/>
  <c r="Z24" i="19" s="1"/>
  <c r="Z17" i="19"/>
  <c r="W22" i="19"/>
  <c r="Z22" i="19" s="1"/>
  <c r="W35" i="19"/>
  <c r="Z35" i="19" s="1"/>
  <c r="V18" i="18"/>
  <c r="X18" i="18" s="1"/>
  <c r="V14" i="18"/>
  <c r="X14" i="18" s="1"/>
  <c r="V17" i="18"/>
  <c r="X17" i="18" s="1"/>
  <c r="V9" i="18"/>
  <c r="X9" i="18" s="1"/>
  <c r="V15" i="18"/>
  <c r="X15" i="18" s="1"/>
  <c r="V19" i="18"/>
  <c r="X19" i="18" s="1"/>
  <c r="U10" i="19"/>
  <c r="U30" i="19"/>
  <c r="S11" i="18"/>
  <c r="W11" i="18" s="1"/>
  <c r="T16" i="18"/>
  <c r="V16" i="18" s="1"/>
  <c r="X16" i="18" s="1"/>
  <c r="S18" i="18"/>
  <c r="W18" i="18" s="1"/>
  <c r="U26" i="19"/>
  <c r="U20" i="19"/>
  <c r="T13" i="18"/>
  <c r="V13" i="18" s="1"/>
  <c r="X13" i="18" s="1"/>
  <c r="T21" i="19"/>
  <c r="Y21" i="19" s="1"/>
  <c r="T12" i="18"/>
  <c r="T12" i="19"/>
  <c r="Y12" i="19" s="1"/>
  <c r="U11" i="19"/>
  <c r="U15" i="19"/>
  <c r="S10" i="18"/>
  <c r="W10" i="18" s="1"/>
  <c r="T23" i="19"/>
  <c r="Y23" i="19" s="1"/>
  <c r="W13" i="19"/>
  <c r="W14" i="19"/>
  <c r="W12" i="19"/>
  <c r="Z12" i="19" s="1"/>
  <c r="T20" i="18"/>
  <c r="V20" i="18" s="1"/>
  <c r="X20" i="18" s="1"/>
  <c r="U40" i="19"/>
  <c r="W5" i="20"/>
  <c r="AC5" i="20" s="1"/>
  <c r="W4" i="20"/>
  <c r="AC4" i="20" s="1"/>
  <c r="W3" i="20"/>
  <c r="AC3" i="20" s="1"/>
  <c r="T30" i="19"/>
  <c r="Y30" i="19" s="1"/>
  <c r="T32" i="19"/>
  <c r="Y32" i="19" s="1"/>
  <c r="W41" i="19"/>
  <c r="Z41" i="19" s="1"/>
  <c r="W39" i="19"/>
  <c r="W40" i="19"/>
  <c r="U13" i="19"/>
  <c r="T19" i="19"/>
  <c r="Y19" i="19" s="1"/>
  <c r="Z29" i="19"/>
  <c r="W20" i="19"/>
  <c r="W18" i="19"/>
  <c r="Z18" i="19" s="1"/>
  <c r="W21" i="19"/>
  <c r="Z21" i="19" s="1"/>
  <c r="X10" i="20"/>
  <c r="Z14" i="19"/>
  <c r="U19" i="19"/>
  <c r="T31" i="19"/>
  <c r="Y31" i="19" s="1"/>
  <c r="Z39" i="19"/>
  <c r="W10" i="19"/>
  <c r="W11" i="19"/>
  <c r="W9" i="19"/>
  <c r="Z9" i="19" s="1"/>
  <c r="T13" i="19"/>
  <c r="Y13" i="19" s="1"/>
  <c r="W19" i="19"/>
  <c r="T20" i="19"/>
  <c r="Y20" i="19" s="1"/>
  <c r="X14" i="20"/>
  <c r="W16" i="19"/>
  <c r="Z16" i="19" s="1"/>
  <c r="W28" i="19"/>
  <c r="Z28" i="19" s="1"/>
  <c r="W42" i="19"/>
  <c r="Z42" i="19" s="1"/>
  <c r="W44" i="19"/>
  <c r="Z44" i="19" s="1"/>
  <c r="X13" i="20"/>
  <c r="M71" i="20"/>
  <c r="W8" i="20"/>
  <c r="AC8" i="20" s="1"/>
  <c r="W7" i="20"/>
  <c r="AC7" i="20" s="1"/>
  <c r="W6" i="20"/>
  <c r="AC6" i="20" s="1"/>
  <c r="W15" i="19"/>
  <c r="W27" i="19"/>
  <c r="Z27" i="19" s="1"/>
  <c r="W12" i="20"/>
  <c r="AC12" i="20" s="1"/>
  <c r="Q62" i="20"/>
  <c r="Q65" i="20"/>
  <c r="X12" i="20"/>
  <c r="X18" i="20"/>
  <c r="X19" i="20"/>
  <c r="P53" i="20"/>
  <c r="M53" i="20"/>
  <c r="Q77" i="20"/>
  <c r="Z8" i="20"/>
  <c r="AD8" i="20" s="1"/>
  <c r="Z7" i="20"/>
  <c r="AD7" i="20" s="1"/>
  <c r="Z6" i="20"/>
  <c r="AD6" i="20" s="1"/>
  <c r="Z10" i="20"/>
  <c r="AD10" i="20" s="1"/>
  <c r="Z9" i="20"/>
  <c r="AD9" i="20" s="1"/>
  <c r="M62" i="20"/>
  <c r="M68" i="20"/>
  <c r="M83" i="20"/>
  <c r="Z3" i="20"/>
  <c r="AD3" i="20" s="1"/>
  <c r="M80" i="20"/>
  <c r="Z4" i="20" l="1"/>
  <c r="AD4" i="20" s="1"/>
  <c r="Z26" i="20"/>
  <c r="AD26" i="20" s="1"/>
  <c r="Z25" i="20"/>
  <c r="AD25" i="20" s="1"/>
  <c r="Z24" i="20"/>
  <c r="AD24" i="20" s="1"/>
  <c r="Z18" i="20"/>
  <c r="AD18" i="20" s="1"/>
  <c r="Z20" i="20"/>
  <c r="AD20" i="20" s="1"/>
  <c r="Z19" i="20"/>
  <c r="AD19" i="20" s="1"/>
  <c r="Z23" i="20"/>
  <c r="AD23" i="20" s="1"/>
  <c r="Z21" i="20"/>
  <c r="AD21" i="20" s="1"/>
  <c r="Z22" i="20"/>
  <c r="AD22" i="20" s="1"/>
  <c r="Z19" i="19"/>
  <c r="Z13" i="19"/>
  <c r="W34" i="19"/>
  <c r="Z34" i="19" s="1"/>
  <c r="W23" i="19"/>
  <c r="Z23" i="19" s="1"/>
  <c r="W33" i="19"/>
  <c r="Z33" i="19" s="1"/>
  <c r="Z26" i="19"/>
  <c r="V12" i="18"/>
  <c r="X12" i="18" s="1"/>
  <c r="V10" i="18"/>
  <c r="X10" i="18" s="1"/>
  <c r="V11" i="18"/>
  <c r="X11" i="18" s="1"/>
  <c r="Z16" i="20"/>
  <c r="AD16" i="20" s="1"/>
  <c r="Z15" i="20"/>
  <c r="AD15" i="20" s="1"/>
  <c r="Z17" i="20"/>
  <c r="AD17" i="20" s="1"/>
  <c r="Z14" i="20"/>
  <c r="AD14" i="20" s="1"/>
  <c r="Z13" i="20"/>
  <c r="AD13" i="20" s="1"/>
  <c r="Z12" i="20"/>
  <c r="AD12" i="20" s="1"/>
  <c r="Z40" i="19"/>
  <c r="Z11" i="19"/>
  <c r="Z20" i="19"/>
  <c r="W38" i="19"/>
  <c r="Z38" i="19" s="1"/>
  <c r="W36" i="19"/>
  <c r="Z36" i="19" s="1"/>
  <c r="W37" i="19"/>
  <c r="Z37" i="19" s="1"/>
  <c r="Q53" i="20"/>
  <c r="W32" i="19"/>
  <c r="Z32" i="19" s="1"/>
  <c r="W30" i="19"/>
  <c r="Z30" i="19" s="1"/>
  <c r="W31" i="19"/>
  <c r="Z31" i="19" s="1"/>
  <c r="Z15" i="19"/>
  <c r="Z10" i="19"/>
</calcChain>
</file>

<file path=xl/sharedStrings.xml><?xml version="1.0" encoding="utf-8"?>
<sst xmlns="http://schemas.openxmlformats.org/spreadsheetml/2006/main" count="1842" uniqueCount="649">
  <si>
    <t>phyto_july17.001</t>
  </si>
  <si>
    <t>Oxy + inf</t>
  </si>
  <si>
    <t>A</t>
  </si>
  <si>
    <t>E hux</t>
  </si>
  <si>
    <t>phyto_july17.002</t>
  </si>
  <si>
    <t>B</t>
  </si>
  <si>
    <t>phyto_july17.003</t>
  </si>
  <si>
    <t>C</t>
  </si>
  <si>
    <t>phyto_july17.004</t>
  </si>
  <si>
    <t>Oxy + E hux</t>
  </si>
  <si>
    <t>phyto_july17.005</t>
  </si>
  <si>
    <t>phyto_july17.006</t>
  </si>
  <si>
    <t>phyto_july17.007</t>
  </si>
  <si>
    <t>Inf</t>
  </si>
  <si>
    <t>phyto_july17.008</t>
  </si>
  <si>
    <t>phyto_july17.009</t>
  </si>
  <si>
    <t>phyto_july17.010</t>
  </si>
  <si>
    <t>phyto_july17.011</t>
  </si>
  <si>
    <t>phyto_july17.012</t>
  </si>
  <si>
    <t>phyto_july17.013</t>
  </si>
  <si>
    <t>phyto_july17.014</t>
  </si>
  <si>
    <t>phyto_july17.015</t>
  </si>
  <si>
    <t>phyto_july17.016</t>
  </si>
  <si>
    <t>phyto_july17.017</t>
  </si>
  <si>
    <t>phyto_july17.018</t>
  </si>
  <si>
    <t>phyto_july17.019</t>
  </si>
  <si>
    <t>phyto_july17.020</t>
  </si>
  <si>
    <t>phyto_july17.021</t>
  </si>
  <si>
    <t>phyto_july17.022</t>
  </si>
  <si>
    <t>phyto_july17.023</t>
  </si>
  <si>
    <t>phyto_july17.024</t>
  </si>
  <si>
    <t>phyto_july17.025</t>
  </si>
  <si>
    <t>phyto_july17.026</t>
  </si>
  <si>
    <t>phyto_july17.027</t>
  </si>
  <si>
    <t>phyto_july17.028</t>
  </si>
  <si>
    <t>phyto_july17.029</t>
  </si>
  <si>
    <t>phyto_july17.030</t>
  </si>
  <si>
    <t>phyto_july17.031</t>
  </si>
  <si>
    <t>phyto_july17.032</t>
  </si>
  <si>
    <t>phyto_july17.033</t>
  </si>
  <si>
    <t>phyto_july17.034</t>
  </si>
  <si>
    <t>phyto_july17.035</t>
  </si>
  <si>
    <t>phyto_july17.036</t>
  </si>
  <si>
    <t>phyto_july17.037</t>
  </si>
  <si>
    <t>phyto_july17.038</t>
  </si>
  <si>
    <t>phyto_july17.039</t>
  </si>
  <si>
    <t>phyto_july17.040</t>
  </si>
  <si>
    <t>phyto_july17.041</t>
  </si>
  <si>
    <t>phyto_july17.042</t>
  </si>
  <si>
    <t>phyto_july17.043</t>
  </si>
  <si>
    <t>phyto_july17.044</t>
  </si>
  <si>
    <t>phyto_july17.045</t>
  </si>
  <si>
    <t>phyto_july17.046</t>
  </si>
  <si>
    <t>phyto_july17.047</t>
  </si>
  <si>
    <t>phyto_july17.048</t>
  </si>
  <si>
    <t>phyto_july17.049</t>
  </si>
  <si>
    <t>phyto_july17.050</t>
  </si>
  <si>
    <t>phyto_july17.051</t>
  </si>
  <si>
    <t>phyto_july17.052</t>
  </si>
  <si>
    <t>phyto_july17.053</t>
  </si>
  <si>
    <t>phyto_july17.054</t>
  </si>
  <si>
    <t>phyto_july17.055</t>
  </si>
  <si>
    <t>phyto_july17.056</t>
  </si>
  <si>
    <t>phyto_july17.057</t>
  </si>
  <si>
    <t>phyto_july17.058</t>
  </si>
  <si>
    <t>phyto_july17.059</t>
  </si>
  <si>
    <t>phyto_july17.060</t>
  </si>
  <si>
    <t>phyto_july17.061</t>
  </si>
  <si>
    <t>phyto_july17.062</t>
  </si>
  <si>
    <t>phyto_july17.063</t>
  </si>
  <si>
    <t>phyto_july17.064</t>
  </si>
  <si>
    <t>phyto_july17.065</t>
  </si>
  <si>
    <t>phyto_july17.066</t>
  </si>
  <si>
    <t>phyto_july17.067</t>
  </si>
  <si>
    <t>phyto_july17.068</t>
  </si>
  <si>
    <t>phyto_july17.069</t>
  </si>
  <si>
    <t>phyto_july17.070</t>
  </si>
  <si>
    <t>phyto_july17.071</t>
  </si>
  <si>
    <t>phyto_july17.072</t>
  </si>
  <si>
    <t>phyto_july17.073</t>
  </si>
  <si>
    <t>phyto_july17.074</t>
  </si>
  <si>
    <t>phyto_july17.075</t>
  </si>
  <si>
    <t>phyto_july17.076</t>
  </si>
  <si>
    <t>phyto_july17.077</t>
  </si>
  <si>
    <t>phyto_july17.078</t>
  </si>
  <si>
    <t>phyto_july17.079</t>
  </si>
  <si>
    <t>phyto_july17.080</t>
  </si>
  <si>
    <t>phyto_july17.081</t>
  </si>
  <si>
    <t>phyto_july17.082</t>
  </si>
  <si>
    <t>phyto_july17.083</t>
  </si>
  <si>
    <t>phyto_july17.084</t>
  </si>
  <si>
    <t>phyto_july17.085</t>
  </si>
  <si>
    <t>phyto_july17.086</t>
  </si>
  <si>
    <t>phyto_july17.087</t>
  </si>
  <si>
    <t>phyto_july17.088</t>
  </si>
  <si>
    <t>phyto_july17.089</t>
  </si>
  <si>
    <t>phyto_july17.090</t>
  </si>
  <si>
    <t>phyto_july17.091</t>
  </si>
  <si>
    <t>phyto_july17.092</t>
  </si>
  <si>
    <t>phyto_july17.093</t>
  </si>
  <si>
    <t>phyto_july17.094</t>
  </si>
  <si>
    <t>phyto_july17.095</t>
  </si>
  <si>
    <t>phyto_july17.096</t>
  </si>
  <si>
    <t>phyto_july17.097</t>
  </si>
  <si>
    <t>phyto_july17.098</t>
  </si>
  <si>
    <t>phyto_july17.099</t>
  </si>
  <si>
    <t>phyto_july17.100</t>
  </si>
  <si>
    <t>phyto_july17.101</t>
  </si>
  <si>
    <t>phyto_july17.102</t>
  </si>
  <si>
    <t>phyto_july17.103</t>
  </si>
  <si>
    <t>phyto_july17.104</t>
  </si>
  <si>
    <t>phyto_july17.105</t>
  </si>
  <si>
    <t>phyto_july17.106</t>
  </si>
  <si>
    <t>phyto_july17.107</t>
  </si>
  <si>
    <t>phyto_july17.108</t>
  </si>
  <si>
    <t>growth_july21.001</t>
  </si>
  <si>
    <t>Oxy+E hux</t>
  </si>
  <si>
    <t>growth_july21.002</t>
  </si>
  <si>
    <t>growth_july21.003</t>
  </si>
  <si>
    <t>growth_july21.004</t>
  </si>
  <si>
    <t>Oxy+Inf</t>
  </si>
  <si>
    <t>growth_july21.005</t>
  </si>
  <si>
    <t>growth_july21.006</t>
  </si>
  <si>
    <t>growth_july22.001</t>
  </si>
  <si>
    <t>growth_july22.002</t>
  </si>
  <si>
    <t>growth_july22.003</t>
  </si>
  <si>
    <t>growth_july22.004</t>
  </si>
  <si>
    <t>growth_july22.005</t>
  </si>
  <si>
    <t>growth_july22.006</t>
  </si>
  <si>
    <t>growth_july23.001</t>
  </si>
  <si>
    <t>growth_july23.002</t>
  </si>
  <si>
    <t>growth_july23.003</t>
  </si>
  <si>
    <t>growth_july23.004</t>
  </si>
  <si>
    <t>growth_july23.005</t>
  </si>
  <si>
    <t>growth_july23.006</t>
  </si>
  <si>
    <t>growth_july24.001</t>
  </si>
  <si>
    <t>growth_july24.002</t>
  </si>
  <si>
    <t>growth_july24.003</t>
  </si>
  <si>
    <t>growth_july24.004</t>
  </si>
  <si>
    <t>growth_july24.005</t>
  </si>
  <si>
    <t>growth_july24.006</t>
  </si>
  <si>
    <t>growth_july28.013</t>
  </si>
  <si>
    <t>growth_july28.014</t>
  </si>
  <si>
    <t>growth_july28.015</t>
  </si>
  <si>
    <t>growth_july28.016</t>
  </si>
  <si>
    <t>Oxy + INF</t>
  </si>
  <si>
    <t>growth_july28.017</t>
  </si>
  <si>
    <t>growth_july28.018</t>
  </si>
  <si>
    <t>growth_july29.007</t>
  </si>
  <si>
    <t>growth_july29.008</t>
  </si>
  <si>
    <t>growth_july29.009</t>
  </si>
  <si>
    <t>growth_july29.010</t>
  </si>
  <si>
    <t>growth_july29.011</t>
  </si>
  <si>
    <t>growth_july29.012</t>
  </si>
  <si>
    <t>growth_july30.001</t>
  </si>
  <si>
    <t>growth_july30.002</t>
  </si>
  <si>
    <t>growth_july30.003</t>
  </si>
  <si>
    <t>growth_july30.004</t>
  </si>
  <si>
    <t>growth_july30.005</t>
  </si>
  <si>
    <t>growth_july30.006</t>
  </si>
  <si>
    <t>growth_july31.007</t>
  </si>
  <si>
    <t>growth_july31.008</t>
  </si>
  <si>
    <t>growth_july31.009</t>
  </si>
  <si>
    <t>growth_july31.010</t>
  </si>
  <si>
    <t>growth_july31.011</t>
  </si>
  <si>
    <t>growth_july31.012</t>
  </si>
  <si>
    <t>growth_august1.007</t>
  </si>
  <si>
    <t>growth_august1.008</t>
  </si>
  <si>
    <t>growth_august1.009</t>
  </si>
  <si>
    <t>growth_august1.010</t>
  </si>
  <si>
    <t>growth_august1.011</t>
  </si>
  <si>
    <t>growth_august1.012</t>
  </si>
  <si>
    <t>growth_august2.007</t>
  </si>
  <si>
    <t>growth_august2.008</t>
  </si>
  <si>
    <t>growth_august2.009</t>
  </si>
  <si>
    <t>growth_august2.010</t>
  </si>
  <si>
    <t>growth_august2.011</t>
  </si>
  <si>
    <t>growth_august2.012</t>
  </si>
  <si>
    <t>growth_august3.007</t>
  </si>
  <si>
    <t>growth_august3.008</t>
  </si>
  <si>
    <t>growth_august3.009</t>
  </si>
  <si>
    <t>growth_august3.010</t>
  </si>
  <si>
    <t>growth_august3.011</t>
  </si>
  <si>
    <t>growth_august3.012</t>
  </si>
  <si>
    <t>growth_august4.007</t>
  </si>
  <si>
    <t>NA</t>
  </si>
  <si>
    <t>growth_august4.008</t>
  </si>
  <si>
    <t>growth_august4.009</t>
  </si>
  <si>
    <t>growth_august4.010</t>
  </si>
  <si>
    <t>growth_august4.011</t>
  </si>
  <si>
    <t>growth_august4.012</t>
  </si>
  <si>
    <t>Ehux</t>
  </si>
  <si>
    <t>INF</t>
  </si>
  <si>
    <t>Oxy + Ehux</t>
  </si>
  <si>
    <t>Total Volume (ml)</t>
  </si>
  <si>
    <t>phyto_july21.001</t>
  </si>
  <si>
    <t>phyto_july21.002</t>
  </si>
  <si>
    <t>phyto_july21.003</t>
  </si>
  <si>
    <t>phyto_july21.004</t>
  </si>
  <si>
    <t>phyto_july21.005</t>
  </si>
  <si>
    <t>phyto_july21.006</t>
  </si>
  <si>
    <t>growth_july22.007</t>
  </si>
  <si>
    <t>growth_july22.008</t>
  </si>
  <si>
    <t>growth_july22.009</t>
  </si>
  <si>
    <t>growth_july22.010</t>
  </si>
  <si>
    <t>growth_july22.011</t>
  </si>
  <si>
    <t>growth_july22.012</t>
  </si>
  <si>
    <t>growth_july22.013</t>
  </si>
  <si>
    <t>growth_july22.014</t>
  </si>
  <si>
    <t>growth_july22.015</t>
  </si>
  <si>
    <t>growth_july22.016</t>
  </si>
  <si>
    <t>growth_july22.017</t>
  </si>
  <si>
    <t>growth_july22.018</t>
  </si>
  <si>
    <t>growth_july23.007</t>
  </si>
  <si>
    <t>growth_july23.008</t>
  </si>
  <si>
    <t>growth_july23.009</t>
  </si>
  <si>
    <t>growth_july23.010</t>
  </si>
  <si>
    <t>growth_july23.011</t>
  </si>
  <si>
    <t>growth_july23.012</t>
  </si>
  <si>
    <t>growth_july23.013</t>
  </si>
  <si>
    <t>growth_july23.014</t>
  </si>
  <si>
    <t>growth_july23.015</t>
  </si>
  <si>
    <t>growth_july23.016</t>
  </si>
  <si>
    <t>growth_july23.017</t>
  </si>
  <si>
    <t>growth_july23.018</t>
  </si>
  <si>
    <t>growth_july24.007</t>
  </si>
  <si>
    <t>growth_july24.008</t>
  </si>
  <si>
    <t>growth_july24.009</t>
  </si>
  <si>
    <t>growth_july24.010</t>
  </si>
  <si>
    <t>growth_july24.011</t>
  </si>
  <si>
    <t>growth_july24.012</t>
  </si>
  <si>
    <t>experiment4_28June2016.003</t>
  </si>
  <si>
    <t>experiment4_28June2016.004</t>
  </si>
  <si>
    <t>experiment4_28June2016.005</t>
  </si>
  <si>
    <t>experiment4_28June2016.006</t>
  </si>
  <si>
    <t>experiment4_28June2016.007</t>
  </si>
  <si>
    <t>experiment4_28June2016.008</t>
  </si>
  <si>
    <t>experiment4_28June2016.009</t>
  </si>
  <si>
    <t>experiment4_28June2016.010</t>
  </si>
  <si>
    <t>experiment4_28June2016.011</t>
  </si>
  <si>
    <t>experiment4_29June2016.003</t>
  </si>
  <si>
    <t>experiment4_29June2016.004</t>
  </si>
  <si>
    <t>experiment4_29June2016.005</t>
  </si>
  <si>
    <t>experiment4_29June2016.006</t>
  </si>
  <si>
    <t>experiment4_29June2016.007</t>
  </si>
  <si>
    <t>experiment4_29June2016.008</t>
  </si>
  <si>
    <t>experiment4_29June2016.009</t>
  </si>
  <si>
    <t>experiment4_29June2016.010</t>
  </si>
  <si>
    <t>experiment4_29June2016.011</t>
  </si>
  <si>
    <t>experiment4_29June2016.012</t>
  </si>
  <si>
    <t>experiment4_29June2016.013</t>
  </si>
  <si>
    <t>experiment4_29June2016.014</t>
  </si>
  <si>
    <t>experiment4_29June2016.015</t>
  </si>
  <si>
    <t>experiment4_29June2016.016</t>
  </si>
  <si>
    <t>experiment4_29June2016.017</t>
  </si>
  <si>
    <t>experiment4_29June2016.018</t>
  </si>
  <si>
    <t>experiment4_29June2016.019</t>
  </si>
  <si>
    <t>experiment4_29June2016.020</t>
  </si>
  <si>
    <t>experiment4_30June2016.003</t>
  </si>
  <si>
    <t>experiment4_30June2016.004</t>
  </si>
  <si>
    <t>experiment4_30June2016.005</t>
  </si>
  <si>
    <t>experiment4_30June2016.006</t>
  </si>
  <si>
    <t>experiment4_30June2016.007</t>
  </si>
  <si>
    <t>experiment4_30June2016.008</t>
  </si>
  <si>
    <t>experiment4_30June2016.009</t>
  </si>
  <si>
    <t>experiment4_30June2016.010</t>
  </si>
  <si>
    <t>experiment4_30June2016.011</t>
  </si>
  <si>
    <t>experiment4_30June2016.012</t>
  </si>
  <si>
    <t>experiment4_30June2016.013</t>
  </si>
  <si>
    <t>experiment4_30June2016.014</t>
  </si>
  <si>
    <t>experiment4_30June2016.015</t>
  </si>
  <si>
    <t>experiment4_30June2016.016</t>
  </si>
  <si>
    <t>experiment4_30June2016.017</t>
  </si>
  <si>
    <t>experiment4_30June2016.018</t>
  </si>
  <si>
    <t>experiment4_30June2016.019</t>
  </si>
  <si>
    <t>experiment4_30June2016.020</t>
  </si>
  <si>
    <t>experiment4_1July2016.003</t>
  </si>
  <si>
    <t>experiment4_1July2016.004</t>
  </si>
  <si>
    <t>experiment4_1July2016.005</t>
  </si>
  <si>
    <t>experiment4_1July2016.006</t>
  </si>
  <si>
    <t>experiment4_1July2016.007</t>
  </si>
  <si>
    <t>experiment4_1July2016.008</t>
  </si>
  <si>
    <t>experiment4_1July2016.009</t>
  </si>
  <si>
    <t>experiment4_1July2016.010</t>
  </si>
  <si>
    <t>experiment4_1July2016.011</t>
  </si>
  <si>
    <t>experiment4_1July2016.012</t>
  </si>
  <si>
    <t>experiment4_1July2016.013</t>
  </si>
  <si>
    <t>experiment4_1July2016.014</t>
  </si>
  <si>
    <t>experiment4_1July2016.015</t>
  </si>
  <si>
    <t>experiment4_1July2016.016</t>
  </si>
  <si>
    <t>experiment4_1July2016.017</t>
  </si>
  <si>
    <t>experiment4_1July2016.018</t>
  </si>
  <si>
    <t>experiment4_1July2016.019</t>
  </si>
  <si>
    <t>experiment4_1July2016.020</t>
  </si>
  <si>
    <t>experiment4_2July2016.003</t>
  </si>
  <si>
    <t>experiment4_2July2016.004</t>
  </si>
  <si>
    <t>experiment4_2July2016.005</t>
  </si>
  <si>
    <t>experiment4_2July2016.006</t>
  </si>
  <si>
    <t>experiment4_2July2016.007</t>
  </si>
  <si>
    <t>experiment4_2July2016.008</t>
  </si>
  <si>
    <t>OXY</t>
  </si>
  <si>
    <t>experiment4_2July2016.015</t>
  </si>
  <si>
    <t>experiment4_2July2016.016</t>
  </si>
  <si>
    <t>experiment4_2July2016.017</t>
  </si>
  <si>
    <t>experiment4_2July2016.018</t>
  </si>
  <si>
    <t>experiment4_2July2016.019</t>
  </si>
  <si>
    <t>experiment4_2July2016.020</t>
  </si>
  <si>
    <t>growth_july29.001</t>
  </si>
  <si>
    <t>growth_july29.002</t>
  </si>
  <si>
    <t>growth_july29.003</t>
  </si>
  <si>
    <t>growth_july29.004</t>
  </si>
  <si>
    <t>growth_july29.005</t>
  </si>
  <si>
    <t>growth_july29.006</t>
  </si>
  <si>
    <t>phyto_july30.004</t>
  </si>
  <si>
    <t>phyto_july30.005</t>
  </si>
  <si>
    <t>phyto_july30.006</t>
  </si>
  <si>
    <t>phyto_july30.007</t>
  </si>
  <si>
    <t>phyto_july30.008</t>
  </si>
  <si>
    <t>phyto_july30.009</t>
  </si>
  <si>
    <t>growth_july31.001</t>
  </si>
  <si>
    <t>growth_july31.002</t>
  </si>
  <si>
    <t>growth_july31.003</t>
  </si>
  <si>
    <t>growth_july31.004</t>
  </si>
  <si>
    <t>growth_july31.005</t>
  </si>
  <si>
    <t>growth_july31.006</t>
  </si>
  <si>
    <t>growth_august1.001</t>
  </si>
  <si>
    <t>growth_august1.002</t>
  </si>
  <si>
    <t>growth_august1.003</t>
  </si>
  <si>
    <t>growth_august1.004</t>
  </si>
  <si>
    <t>growth_august1.005</t>
  </si>
  <si>
    <t>growth_august1.006</t>
  </si>
  <si>
    <t>growth_august2.001</t>
  </si>
  <si>
    <t>growth_august2.002</t>
  </si>
  <si>
    <t>growth_august2.003</t>
  </si>
  <si>
    <t>growth_august2.004</t>
  </si>
  <si>
    <t>growth_august2.005</t>
  </si>
  <si>
    <t>growth_august2.006</t>
  </si>
  <si>
    <t>growth_august3.001</t>
  </si>
  <si>
    <t>growth_august3.002</t>
  </si>
  <si>
    <t>growth_august3.003</t>
  </si>
  <si>
    <t>growth_august3.004</t>
  </si>
  <si>
    <t>growth_august3.005</t>
  </si>
  <si>
    <t>growth_august3.006</t>
  </si>
  <si>
    <t>Flow cytometry counts Experiment 1</t>
  </si>
  <si>
    <t>File ID</t>
  </si>
  <si>
    <t>Flow Rate (ml/min)</t>
  </si>
  <si>
    <t>Sample ID</t>
  </si>
  <si>
    <t>Culture replicate</t>
  </si>
  <si>
    <t>Acquisition time (sec)</t>
  </si>
  <si>
    <t>Acquisition time (min)</t>
  </si>
  <si>
    <t>Aimed sampling time (hour post inoculation)</t>
  </si>
  <si>
    <t>Virus inocultation time (start)</t>
  </si>
  <si>
    <t>Actual sampling time (ran)</t>
  </si>
  <si>
    <t>Actual time post inoculation (min)</t>
  </si>
  <si>
    <t>O. marina gated events</t>
  </si>
  <si>
    <t>E. huxleyi gated events</t>
  </si>
  <si>
    <r>
      <t>O. marina (cells ml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</si>
  <si>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E. huxleyi (cells ml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</si>
  <si>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Average   E. huxleyi (cells ml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</si>
  <si>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NOTE: background events within the O. marina counting gate. No O. marina were present in this flasks.</t>
  </si>
  <si>
    <t>dilution fold</t>
  </si>
  <si>
    <t>Sampling time          (day post inoculation)</t>
  </si>
  <si>
    <t>Flow counts and volumes added to maintain near constant prey:predator_Experiment 2</t>
  </si>
  <si>
    <t>Volume in experimental flask (ml)</t>
  </si>
  <si>
    <t>Total O. marina cells per flask at T0 and after each sampling</t>
  </si>
  <si>
    <t xml:space="preserve">Total E. huxleyi cells per flask at T0 and after each sampling </t>
  </si>
  <si>
    <t>Fresh E. huxleyi prey volume addition</t>
  </si>
  <si>
    <t>NOTE: Volume fluctuations included addition of fresh prey and removal of samples for analysis.</t>
  </si>
  <si>
    <t>Total E. huxleyi prey cells after fresh prey addition</t>
  </si>
  <si>
    <r>
      <t>O. marina   (cells ml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</si>
  <si>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Flow cytometry counts_grazing flasks_Experiment 2</t>
  </si>
  <si>
    <t>Flow cytometry counts_non-grazing flasks_Experiment 2</t>
  </si>
  <si>
    <t>Flow cytometry counts_non-grazing flasks_Experiment 3</t>
  </si>
  <si>
    <t>NOTE: Control E. huxleyi cultures were not maintained during experiment 3. Average E. huxleyi growth rates (k) for infected and non-infected cultures were taken from experiment 2. These values were then used in the equations from Frost (1972)</t>
  </si>
  <si>
    <t>Flow counts and volumes added to maintain near constant prey:predator_Experiment 3</t>
  </si>
  <si>
    <t>Day culture was fed to O. marina</t>
  </si>
  <si>
    <t>Total Volume</t>
  </si>
  <si>
    <r>
      <t>Average E. huxleyi (cells ml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</si>
  <si>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Volume F/2 Media Added</t>
  </si>
  <si>
    <t>Stock A</t>
  </si>
  <si>
    <t>Stock B</t>
  </si>
  <si>
    <t>Total E. huxleyi prey cells added</t>
  </si>
  <si>
    <t>Dilution to attain similar E. huxleyi concentration</t>
  </si>
  <si>
    <t>Flow cytometry counts_grazing flasks_Experiment 3</t>
  </si>
  <si>
    <t>Flow cytometry counts_non-grazing flasks_Experiment 4</t>
  </si>
  <si>
    <t>Flow counts and volumes added to maintain near constant prey:predator_Experiment 4</t>
  </si>
  <si>
    <t>Infection dynamics at different virus:host ratios_Figures 1 and S1</t>
  </si>
  <si>
    <t>Hours post-innoculation</t>
  </si>
  <si>
    <t>Virus:host</t>
  </si>
  <si>
    <t>Dilution fold</t>
  </si>
  <si>
    <r>
      <t>Flow rate (ml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</si>
  <si>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Events Gate 1 (High orange fluorescence)</t>
  </si>
  <si>
    <t>Events Gate 2 (Very high orange fluorescence)</t>
  </si>
  <si>
    <t>Events Gate 3 (Low orange fluorescence)</t>
  </si>
  <si>
    <t>phyto_june30.001</t>
  </si>
  <si>
    <t>Non-infected A</t>
  </si>
  <si>
    <t>phyto_june30.002</t>
  </si>
  <si>
    <t>Non-infected B</t>
  </si>
  <si>
    <t>phyto_june30.003</t>
  </si>
  <si>
    <t>Non-infected C</t>
  </si>
  <si>
    <t>phyto_june30.019</t>
  </si>
  <si>
    <t>phyto_june30.020</t>
  </si>
  <si>
    <t>phyto_june30.021</t>
  </si>
  <si>
    <t>phyto_june30.034</t>
  </si>
  <si>
    <t>phyto_june30.035</t>
  </si>
  <si>
    <t>phyto_june30.036</t>
  </si>
  <si>
    <t>phyto_july1.001</t>
  </si>
  <si>
    <t>phyto_july1.002</t>
  </si>
  <si>
    <t>phyto_july1.003</t>
  </si>
  <si>
    <t>phyto_june30.022</t>
  </si>
  <si>
    <t>Infected 5:1 A</t>
  </si>
  <si>
    <t>phyto_june30.023</t>
  </si>
  <si>
    <t>Infected 5:1 B</t>
  </si>
  <si>
    <t>phyto_june30.024</t>
  </si>
  <si>
    <t>Infected 5:1 C</t>
  </si>
  <si>
    <t>phyto_june30.037</t>
  </si>
  <si>
    <t>phyto_june30.038</t>
  </si>
  <si>
    <t>phyto_june30.039</t>
  </si>
  <si>
    <t>phyto_july1.004</t>
  </si>
  <si>
    <t>phyto_july1.005</t>
  </si>
  <si>
    <t>phyto_july1.006</t>
  </si>
  <si>
    <t>phyto_june30.025</t>
  </si>
  <si>
    <t>Infected 20:1 A</t>
  </si>
  <si>
    <t>phyto_june30.026</t>
  </si>
  <si>
    <t>Infected 20:1 B</t>
  </si>
  <si>
    <t>phyto_june30.027</t>
  </si>
  <si>
    <t>Infected 20:1 C</t>
  </si>
  <si>
    <t>phyto_june30.040</t>
  </si>
  <si>
    <t>phyto_june30.041</t>
  </si>
  <si>
    <t>phyto_june30.042</t>
  </si>
  <si>
    <t>phyto_july1.007</t>
  </si>
  <si>
    <t>phyto_july1.008</t>
  </si>
  <si>
    <t>phyto_july1.009</t>
  </si>
  <si>
    <t>phyto_june30.028</t>
  </si>
  <si>
    <t>Infected 50:1 A</t>
  </si>
  <si>
    <t>phyto_june30.029</t>
  </si>
  <si>
    <t>Infected 50:1 B</t>
  </si>
  <si>
    <t>phyto_june30.030</t>
  </si>
  <si>
    <t>Infected 50:1 C</t>
  </si>
  <si>
    <t>phyto_june30.043</t>
  </si>
  <si>
    <t>phyto_june30.044</t>
  </si>
  <si>
    <t>phyto_june30.045</t>
  </si>
  <si>
    <t>phyto_july1.010</t>
  </si>
  <si>
    <t>phyto_july1.011</t>
  </si>
  <si>
    <t>phyto_july1.012</t>
  </si>
  <si>
    <t>phyto_june30.031</t>
  </si>
  <si>
    <t>Infected 100:1 A</t>
  </si>
  <si>
    <t>phyto_june30.032</t>
  </si>
  <si>
    <t>Infected 100:1 B</t>
  </si>
  <si>
    <t>phyto_june30.033</t>
  </si>
  <si>
    <t>Infected 100:1 C</t>
  </si>
  <si>
    <t>phyto_june30.046</t>
  </si>
  <si>
    <t>phyto_june30.047</t>
  </si>
  <si>
    <t>phyto_june30.048</t>
  </si>
  <si>
    <t>phyto_july1.013</t>
  </si>
  <si>
    <t>phyto_july1.014</t>
  </si>
  <si>
    <t>phyto_july1.015</t>
  </si>
  <si>
    <t>Fatty acid analysis:</t>
  </si>
  <si>
    <t>Raw data values of cmpound retention time, peak area and extract concentration</t>
  </si>
  <si>
    <t>OM_002</t>
  </si>
  <si>
    <t>OM_003</t>
  </si>
  <si>
    <t>OM_004</t>
  </si>
  <si>
    <t>OM_005</t>
  </si>
  <si>
    <t>OM_007</t>
  </si>
  <si>
    <t>OM_008</t>
  </si>
  <si>
    <t>OM_009</t>
  </si>
  <si>
    <t>OM_010</t>
  </si>
  <si>
    <t>OM_011</t>
  </si>
  <si>
    <t>OM_012</t>
  </si>
  <si>
    <t>OM_014</t>
  </si>
  <si>
    <t>OM_015</t>
  </si>
  <si>
    <t>OM_016</t>
  </si>
  <si>
    <t>OM_017</t>
  </si>
  <si>
    <t xml:space="preserve">OM_019 </t>
  </si>
  <si>
    <t>TO OXY</t>
  </si>
  <si>
    <t>TO INF OXY</t>
  </si>
  <si>
    <t>T3 Oxy</t>
  </si>
  <si>
    <t>T3 INF Oxy</t>
  </si>
  <si>
    <t>T3 INF Ehux</t>
  </si>
  <si>
    <t>T3 Ehux</t>
  </si>
  <si>
    <t>solvent blank</t>
  </si>
  <si>
    <t>Compound</t>
  </si>
  <si>
    <t>Retention time</t>
  </si>
  <si>
    <t>Peak Area</t>
  </si>
  <si>
    <t>Concentration</t>
  </si>
  <si>
    <t>(min)</t>
  </si>
  <si>
    <t>(ug/ml)</t>
  </si>
  <si>
    <t>C14:0</t>
  </si>
  <si>
    <t>C15:0</t>
  </si>
  <si>
    <t>C16:1</t>
  </si>
  <si>
    <t>C16:0</t>
  </si>
  <si>
    <t>C17:0</t>
  </si>
  <si>
    <t>C18:2</t>
  </si>
  <si>
    <t>C18:1(n-9cis)</t>
  </si>
  <si>
    <t>C18:1(n-9trans)</t>
  </si>
  <si>
    <t>C18:0</t>
  </si>
  <si>
    <t>C20:5 (n-3)</t>
  </si>
  <si>
    <t>C20:2</t>
  </si>
  <si>
    <t>C20:0</t>
  </si>
  <si>
    <t>C22:6 (n-3)</t>
  </si>
  <si>
    <t>C22:1</t>
  </si>
  <si>
    <t>C22:0</t>
  </si>
  <si>
    <t>C24:0</t>
  </si>
  <si>
    <t>Bigelow Analytical Services</t>
  </si>
  <si>
    <t>Elemental Analyzer Data Report</t>
  </si>
  <si>
    <t>5 ml technical replicates</t>
  </si>
  <si>
    <t>T0 NON</t>
  </si>
  <si>
    <t>1.4x10^6</t>
  </si>
  <si>
    <t>Customer:</t>
  </si>
  <si>
    <t>Martinez/Goode</t>
  </si>
  <si>
    <t>T0 INF</t>
  </si>
  <si>
    <t>1.25x10^6</t>
  </si>
  <si>
    <t>Project:</t>
  </si>
  <si>
    <t>CHN</t>
  </si>
  <si>
    <t>T24 NON</t>
  </si>
  <si>
    <t>1.29x10^6</t>
  </si>
  <si>
    <t>Sample Type:</t>
  </si>
  <si>
    <t>25mm GF/F</t>
  </si>
  <si>
    <t>T24 INF</t>
  </si>
  <si>
    <t>1.2x10^6</t>
  </si>
  <si>
    <t>Analysis:</t>
  </si>
  <si>
    <t>Instrument Used:</t>
  </si>
  <si>
    <t>Costech ECS 4010</t>
  </si>
  <si>
    <t># of Samples:</t>
  </si>
  <si>
    <t>Date Completed:</t>
  </si>
  <si>
    <t>Analyst:</t>
  </si>
  <si>
    <t>Craig Burnell</t>
  </si>
  <si>
    <r>
      <t>Elemental Weights (</t>
    </r>
    <r>
      <rPr>
        <b/>
        <sz val="12"/>
        <color theme="1"/>
        <rFont val="Calibri"/>
        <family val="2"/>
      </rPr>
      <t>µg)</t>
    </r>
  </si>
  <si>
    <t>Folder</t>
  </si>
  <si>
    <t>Data File</t>
  </si>
  <si>
    <t>Sample</t>
  </si>
  <si>
    <t>Nitrogen</t>
  </si>
  <si>
    <t>Carbon</t>
  </si>
  <si>
    <t>Goode_10052016_1</t>
  </si>
  <si>
    <t>Goode_1_D1</t>
  </si>
  <si>
    <t>Infect Blank T0 1</t>
  </si>
  <si>
    <t>Goode_1_D2</t>
  </si>
  <si>
    <t>Infect Blank T0 2</t>
  </si>
  <si>
    <t>Goode_1_D3</t>
  </si>
  <si>
    <t>Infect Blank T0 3</t>
  </si>
  <si>
    <t>Goode_1_D4</t>
  </si>
  <si>
    <t>Infect Blank T0 4</t>
  </si>
  <si>
    <t>Goode_1_D5</t>
  </si>
  <si>
    <t>Infect Blank T0 5</t>
  </si>
  <si>
    <t>Goode_1_D6</t>
  </si>
  <si>
    <t>Infect Blank T0 6</t>
  </si>
  <si>
    <t>Goode_1_D7</t>
  </si>
  <si>
    <t>Infect T0 1</t>
  </si>
  <si>
    <t>Goode_1_D8</t>
  </si>
  <si>
    <t>Infect T0 2</t>
  </si>
  <si>
    <t>Goode_1_E1</t>
  </si>
  <si>
    <t>Infect T0 3</t>
  </si>
  <si>
    <t>Goode_1_E2</t>
  </si>
  <si>
    <t>Infect T0 4</t>
  </si>
  <si>
    <t>Goode_1_E3</t>
  </si>
  <si>
    <t>Infect T0 5</t>
  </si>
  <si>
    <t>Goode_1_E4</t>
  </si>
  <si>
    <t>Infect T0 6</t>
  </si>
  <si>
    <t>Goode_1_E5</t>
  </si>
  <si>
    <t>Not Infect Blank T0 1</t>
  </si>
  <si>
    <t>Goode_1_E6</t>
  </si>
  <si>
    <t>Not Infect Blank T0 2</t>
  </si>
  <si>
    <t>Goode_1_E7</t>
  </si>
  <si>
    <t>Not Infect Blank T0 3</t>
  </si>
  <si>
    <t>Goode_1_E8</t>
  </si>
  <si>
    <t>Not Infect Blank T0 4</t>
  </si>
  <si>
    <t>Goode_1_F1</t>
  </si>
  <si>
    <t>Not Infect Blank T0 5</t>
  </si>
  <si>
    <t>Goode_1_F2</t>
  </si>
  <si>
    <t>Not Infect Blank T0 6</t>
  </si>
  <si>
    <t>Goode_1_F3</t>
  </si>
  <si>
    <t>Not Infect T0 1</t>
  </si>
  <si>
    <t>Goode_1_F4</t>
  </si>
  <si>
    <t>Not Infect T0 2</t>
  </si>
  <si>
    <t>Goode_1_F5</t>
  </si>
  <si>
    <t>Not Infect T0 3</t>
  </si>
  <si>
    <t>Goode_10072016_1</t>
  </si>
  <si>
    <t>Goode_2_D1</t>
  </si>
  <si>
    <t>Not Infect T0 4</t>
  </si>
  <si>
    <t>Goode_2_D2</t>
  </si>
  <si>
    <t>Not Infect T0 5</t>
  </si>
  <si>
    <t>Goode_2_D3</t>
  </si>
  <si>
    <t>Not Infect T0 6</t>
  </si>
  <si>
    <t>Goode_2_D4</t>
  </si>
  <si>
    <t>Infect Blank T24 1</t>
  </si>
  <si>
    <t>Goode_2_D5</t>
  </si>
  <si>
    <t>Infect Blank T24 2</t>
  </si>
  <si>
    <t>Goode_2_D6</t>
  </si>
  <si>
    <t>Infect Blank T24 3</t>
  </si>
  <si>
    <t>Goode_2_D7</t>
  </si>
  <si>
    <t>Infect Blank T24 4</t>
  </si>
  <si>
    <t>Goode_2_D8</t>
  </si>
  <si>
    <t>Infect Blank T24 5</t>
  </si>
  <si>
    <t>Goode_2_E1</t>
  </si>
  <si>
    <t>Infect Blank T24 6</t>
  </si>
  <si>
    <t>Goode_2_E2</t>
  </si>
  <si>
    <t>Infect T24 1</t>
  </si>
  <si>
    <t>Goode_2_E3</t>
  </si>
  <si>
    <t>Infect T24 2</t>
  </si>
  <si>
    <t>Goode_2_E4</t>
  </si>
  <si>
    <t>Infect T24 3</t>
  </si>
  <si>
    <t>Goode_2_E5</t>
  </si>
  <si>
    <t>Infect T24 4</t>
  </si>
  <si>
    <t>Goode_2_E6</t>
  </si>
  <si>
    <t>Infect T24 5</t>
  </si>
  <si>
    <t>Goode_2_E7</t>
  </si>
  <si>
    <t>Infect T24 6</t>
  </si>
  <si>
    <t>Goode_2_E8</t>
  </si>
  <si>
    <t>Not Infect Blank T24 1</t>
  </si>
  <si>
    <t>Goode_2_F1</t>
  </si>
  <si>
    <t>Not Infect Blank T24 2</t>
  </si>
  <si>
    <t>Goode_2_F2</t>
  </si>
  <si>
    <t>Not Infect Blank T24 3</t>
  </si>
  <si>
    <t>Goode_2_F3</t>
  </si>
  <si>
    <t>Not Infect Blank T24 4</t>
  </si>
  <si>
    <t>Goode_2_F4</t>
  </si>
  <si>
    <t>Not Infect Blank T24 5</t>
  </si>
  <si>
    <t>Goode_2_F5</t>
  </si>
  <si>
    <t>Not Infect Blank T24 6</t>
  </si>
  <si>
    <t>Goode_10072016_2</t>
  </si>
  <si>
    <t>Goode_3_F1</t>
  </si>
  <si>
    <t>Not Infect T24 1</t>
  </si>
  <si>
    <t>Goode_3_F2</t>
  </si>
  <si>
    <t>Not Infect T24 2</t>
  </si>
  <si>
    <t>Goode_3_F3</t>
  </si>
  <si>
    <t>Not Infect T24 3</t>
  </si>
  <si>
    <t>Goode_3_F4</t>
  </si>
  <si>
    <t>Not Infect T24 4</t>
  </si>
  <si>
    <t>Goode_3_F5</t>
  </si>
  <si>
    <t>Not Infect T24 5</t>
  </si>
  <si>
    <t>Goode_3_F6</t>
  </si>
  <si>
    <t>Not Infect T24 6</t>
  </si>
  <si>
    <t xml:space="preserve">Using Volume of a rotational ellipsoid for oxy volume: pi/6*L*W*H </t>
  </si>
  <si>
    <t>Assuming that Oxy is as deep as it is wide: pi/6*L*W*W</t>
  </si>
  <si>
    <t>Treatment</t>
  </si>
  <si>
    <t>T</t>
  </si>
  <si>
    <t>Control Length (mm)</t>
  </si>
  <si>
    <t>Pixel Length</t>
  </si>
  <si>
    <t>Width (Pixels)</t>
  </si>
  <si>
    <t>Length (Pixels)</t>
  </si>
  <si>
    <t>Width (mm)</t>
  </si>
  <si>
    <t>Length (mm)</t>
  </si>
  <si>
    <t>Oxy</t>
  </si>
  <si>
    <t>Oxy + Ehux A</t>
  </si>
  <si>
    <t>Oxy + Ehux B</t>
  </si>
  <si>
    <t>Oxy + Ehux C</t>
  </si>
  <si>
    <t>Oxy + INF A</t>
  </si>
  <si>
    <t>Oxy + INF B</t>
  </si>
  <si>
    <t>Oxy + INF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</si>
</sst>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d\-mmm\-yyyy;@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66FF"/>
      <name val="Microsoft Sans Serif"/>
      <family val="2"/>
    </font>
    <font>
      <sz val="12"/>
      <color rgb="FF0000FF"/>
      <name val="Microsoft Sans Serif"/>
      <family val="2"/>
    </font>
    <font>
      <sz val="12"/>
      <color rgb="FF000000"/>
      <name val="Microsoft Sans Serif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0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0" xfId="1" applyFont="1" applyBorder="1" applyAlignment="1">
      <alignment horizontal="left" vertical="center"/>
    </xf>
    <xf numFmtId="1" fontId="6" fillId="0" borderId="0" xfId="1" applyNumberFormat="1" applyBorder="1" applyAlignment="1">
      <alignment horizontal="center" vertical="center"/>
    </xf>
    <xf numFmtId="0" fontId="6" fillId="0" borderId="0" xfId="1" applyAlignment="1">
      <alignment horizontal="center" vertical="center"/>
    </xf>
    <xf numFmtId="164" fontId="9" fillId="0" borderId="0" xfId="0" applyNumberFormat="1" applyFont="1"/>
    <xf numFmtId="0" fontId="6" fillId="0" borderId="0" xfId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Fill="1" applyBorder="1"/>
    <xf numFmtId="0" fontId="6" fillId="0" borderId="4" xfId="1" applyBorder="1" applyAlignment="1">
      <alignment horizontal="center" vertical="center"/>
    </xf>
    <xf numFmtId="0" fontId="6" fillId="0" borderId="4" xfId="1" applyBorder="1" applyAlignment="1">
      <alignment horizontal="left" vertical="center"/>
    </xf>
    <xf numFmtId="0" fontId="6" fillId="0" borderId="4" xfId="0" applyFont="1" applyFill="1" applyBorder="1"/>
    <xf numFmtId="0" fontId="0" fillId="3" borderId="6" xfId="0" applyFill="1" applyBorder="1"/>
    <xf numFmtId="0" fontId="0" fillId="0" borderId="0" xfId="0" applyFont="1" applyFill="1" applyBorder="1" applyAlignment="1">
      <alignment horizontal="left"/>
    </xf>
    <xf numFmtId="2" fontId="0" fillId="0" borderId="0" xfId="0" applyNumberFormat="1"/>
    <xf numFmtId="164" fontId="10" fillId="0" borderId="0" xfId="0" applyNumberFormat="1" applyFont="1"/>
    <xf numFmtId="164" fontId="0" fillId="0" borderId="0" xfId="0" applyNumberForma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4" xfId="0" applyFont="1" applyBorder="1"/>
    <xf numFmtId="2" fontId="0" fillId="0" borderId="4" xfId="0" applyNumberFormat="1" applyBorder="1"/>
    <xf numFmtId="164" fontId="10" fillId="0" borderId="4" xfId="0" applyNumberFormat="1" applyFont="1" applyBorder="1"/>
    <xf numFmtId="164" fontId="0" fillId="0" borderId="4" xfId="0" applyNumberFormat="1" applyBorder="1"/>
    <xf numFmtId="164" fontId="9" fillId="0" borderId="4" xfId="0" applyNumberFormat="1" applyFont="1" applyBorder="1"/>
    <xf numFmtId="0" fontId="12" fillId="0" borderId="0" xfId="0" applyFont="1" applyAlignment="1"/>
    <xf numFmtId="0" fontId="8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0" fontId="13" fillId="0" borderId="0" xfId="0" applyFont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Fill="1" applyBorder="1" applyAlignment="1"/>
    <xf numFmtId="0" fontId="0" fillId="0" borderId="4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4" fillId="0" borderId="4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wrapText="1"/>
    </xf>
    <xf numFmtId="0" fontId="1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9900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70" zoomScaleNormal="70" workbookViewId="0">
      <selection activeCell="A37" sqref="A37"/>
    </sheetView>
  </sheetViews>
  <sheetFormatPr defaultRowHeight="14.4" x14ac:dyDescent="0.3"/>
  <sheetData>
    <row r="1" spans="1:10" x14ac:dyDescent="0.3">
      <c r="A1" s="93" t="s">
        <v>386</v>
      </c>
      <c r="B1" s="93"/>
      <c r="C1" s="93"/>
      <c r="D1" s="93"/>
      <c r="E1" s="93"/>
      <c r="F1" s="93"/>
      <c r="G1" s="93"/>
      <c r="H1" s="51"/>
      <c r="I1" s="51"/>
      <c r="J1" s="51"/>
    </row>
    <row r="2" spans="1:10" ht="100.8" x14ac:dyDescent="0.3">
      <c r="A2" s="37" t="s">
        <v>344</v>
      </c>
      <c r="B2" s="37" t="s">
        <v>346</v>
      </c>
      <c r="C2" s="37" t="s">
        <v>387</v>
      </c>
      <c r="D2" s="37" t="s">
        <v>388</v>
      </c>
      <c r="E2" s="37" t="s">
        <v>389</v>
      </c>
      <c r="F2" s="37" t="s">
        <v>349</v>
      </c>
      <c r="G2" s="37" t="s">
        <v>390</v>
      </c>
      <c r="H2" s="52" t="s">
        <v>391</v>
      </c>
      <c r="I2" s="52" t="s">
        <v>392</v>
      </c>
      <c r="J2" s="52" t="s">
        <v>393</v>
      </c>
    </row>
    <row r="3" spans="1:10" x14ac:dyDescent="0.3">
      <c r="A3" s="53" t="s">
        <v>394</v>
      </c>
      <c r="B3" s="53" t="s">
        <v>395</v>
      </c>
      <c r="C3" s="54">
        <v>0</v>
      </c>
      <c r="D3" s="54">
        <v>0</v>
      </c>
      <c r="E3" s="54">
        <f t="shared" ref="E3:E50" si="0">5*1.4286</f>
        <v>7.1430000000000007</v>
      </c>
      <c r="F3" s="54">
        <v>1</v>
      </c>
      <c r="G3" s="54">
        <v>8.8550000000000004E-2</v>
      </c>
      <c r="H3" s="55">
        <v>12959</v>
      </c>
      <c r="I3" s="55">
        <v>618</v>
      </c>
      <c r="J3" s="55">
        <v>52</v>
      </c>
    </row>
    <row r="4" spans="1:10" x14ac:dyDescent="0.3">
      <c r="A4" s="53" t="s">
        <v>396</v>
      </c>
      <c r="B4" s="53" t="s">
        <v>397</v>
      </c>
      <c r="C4" s="54">
        <v>0</v>
      </c>
      <c r="D4" s="54">
        <v>0</v>
      </c>
      <c r="E4" s="54">
        <f t="shared" si="0"/>
        <v>7.1430000000000007</v>
      </c>
      <c r="F4" s="54">
        <v>1</v>
      </c>
      <c r="G4" s="54">
        <v>8.8550000000000004E-2</v>
      </c>
      <c r="H4" s="55">
        <v>14256</v>
      </c>
      <c r="I4" s="55">
        <v>891</v>
      </c>
      <c r="J4" s="55">
        <v>36</v>
      </c>
    </row>
    <row r="5" spans="1:10" x14ac:dyDescent="0.3">
      <c r="A5" s="56" t="s">
        <v>398</v>
      </c>
      <c r="B5" s="56" t="s">
        <v>399</v>
      </c>
      <c r="C5" s="57">
        <v>0</v>
      </c>
      <c r="D5" s="57">
        <v>0</v>
      </c>
      <c r="E5" s="57">
        <f t="shared" si="0"/>
        <v>7.1430000000000007</v>
      </c>
      <c r="F5" s="57">
        <v>1</v>
      </c>
      <c r="G5" s="57">
        <v>8.8550000000000004E-2</v>
      </c>
      <c r="H5" s="58">
        <v>12822</v>
      </c>
      <c r="I5" s="58">
        <v>877</v>
      </c>
      <c r="J5" s="58">
        <v>44</v>
      </c>
    </row>
    <row r="6" spans="1:10" x14ac:dyDescent="0.3">
      <c r="A6" s="53" t="s">
        <v>400</v>
      </c>
      <c r="B6" s="53" t="s">
        <v>395</v>
      </c>
      <c r="C6" s="54">
        <v>4</v>
      </c>
      <c r="D6" s="54">
        <v>0</v>
      </c>
      <c r="E6" s="54">
        <f t="shared" si="0"/>
        <v>7.1430000000000007</v>
      </c>
      <c r="F6" s="54">
        <v>1</v>
      </c>
      <c r="G6" s="54">
        <v>8.9910000000000004E-2</v>
      </c>
      <c r="H6" s="55">
        <v>14907</v>
      </c>
      <c r="I6" s="55">
        <v>575</v>
      </c>
      <c r="J6" s="55">
        <v>16</v>
      </c>
    </row>
    <row r="7" spans="1:10" x14ac:dyDescent="0.3">
      <c r="A7" s="53" t="s">
        <v>401</v>
      </c>
      <c r="B7" s="53" t="s">
        <v>397</v>
      </c>
      <c r="C7" s="54">
        <v>4</v>
      </c>
      <c r="D7" s="54">
        <v>0</v>
      </c>
      <c r="E7" s="54">
        <f t="shared" si="0"/>
        <v>7.1430000000000007</v>
      </c>
      <c r="F7" s="54">
        <v>1</v>
      </c>
      <c r="G7" s="54">
        <v>8.9910000000000004E-2</v>
      </c>
      <c r="H7" s="55">
        <v>14881</v>
      </c>
      <c r="I7" s="55">
        <v>745</v>
      </c>
      <c r="J7" s="55">
        <v>29</v>
      </c>
    </row>
    <row r="8" spans="1:10" x14ac:dyDescent="0.3">
      <c r="A8" s="53" t="s">
        <v>402</v>
      </c>
      <c r="B8" s="53" t="s">
        <v>399</v>
      </c>
      <c r="C8" s="54">
        <v>4</v>
      </c>
      <c r="D8" s="54">
        <v>0</v>
      </c>
      <c r="E8" s="54">
        <f t="shared" si="0"/>
        <v>7.1430000000000007</v>
      </c>
      <c r="F8" s="54">
        <v>1</v>
      </c>
      <c r="G8" s="54">
        <v>8.9910000000000004E-2</v>
      </c>
      <c r="H8" s="55">
        <v>14759</v>
      </c>
      <c r="I8" s="55">
        <v>607</v>
      </c>
      <c r="J8" s="55">
        <v>22</v>
      </c>
    </row>
    <row r="9" spans="1:10" x14ac:dyDescent="0.3">
      <c r="A9" s="53" t="s">
        <v>403</v>
      </c>
      <c r="B9" s="53" t="s">
        <v>395</v>
      </c>
      <c r="C9" s="54">
        <v>6</v>
      </c>
      <c r="D9" s="54">
        <v>0</v>
      </c>
      <c r="E9" s="54">
        <f t="shared" si="0"/>
        <v>7.1430000000000007</v>
      </c>
      <c r="F9" s="54">
        <v>1</v>
      </c>
      <c r="G9" s="54">
        <v>8.9910000000000004E-2</v>
      </c>
      <c r="H9" s="55">
        <v>13059</v>
      </c>
      <c r="I9" s="55">
        <v>730</v>
      </c>
      <c r="J9" s="55">
        <v>79</v>
      </c>
    </row>
    <row r="10" spans="1:10" x14ac:dyDescent="0.3">
      <c r="A10" s="53" t="s">
        <v>404</v>
      </c>
      <c r="B10" s="53" t="s">
        <v>397</v>
      </c>
      <c r="C10" s="54">
        <v>6</v>
      </c>
      <c r="D10" s="54">
        <v>0</v>
      </c>
      <c r="E10" s="54">
        <f t="shared" si="0"/>
        <v>7.1430000000000007</v>
      </c>
      <c r="F10" s="54">
        <v>1</v>
      </c>
      <c r="G10" s="54">
        <v>8.9910000000000004E-2</v>
      </c>
      <c r="H10" s="55">
        <v>13066</v>
      </c>
      <c r="I10" s="55">
        <v>1131</v>
      </c>
      <c r="J10" s="55">
        <v>71</v>
      </c>
    </row>
    <row r="11" spans="1:10" x14ac:dyDescent="0.3">
      <c r="A11" s="53" t="s">
        <v>405</v>
      </c>
      <c r="B11" s="53" t="s">
        <v>399</v>
      </c>
      <c r="C11" s="54">
        <v>6</v>
      </c>
      <c r="D11" s="54">
        <v>0</v>
      </c>
      <c r="E11" s="54">
        <f t="shared" si="0"/>
        <v>7.1430000000000007</v>
      </c>
      <c r="F11" s="54">
        <v>1</v>
      </c>
      <c r="G11" s="54">
        <v>8.9910000000000004E-2</v>
      </c>
      <c r="H11" s="55">
        <v>12183</v>
      </c>
      <c r="I11" s="55">
        <v>1298</v>
      </c>
      <c r="J11" s="55">
        <v>41</v>
      </c>
    </row>
    <row r="12" spans="1:10" x14ac:dyDescent="0.3">
      <c r="A12" s="53" t="s">
        <v>406</v>
      </c>
      <c r="B12" s="53" t="s">
        <v>395</v>
      </c>
      <c r="C12" s="54">
        <v>20</v>
      </c>
      <c r="D12" s="54">
        <v>0</v>
      </c>
      <c r="E12" s="54">
        <f t="shared" si="0"/>
        <v>7.1430000000000007</v>
      </c>
      <c r="F12" s="54">
        <v>1</v>
      </c>
      <c r="G12" s="54">
        <v>8.5800000000000001E-2</v>
      </c>
      <c r="H12" s="55">
        <v>12765</v>
      </c>
      <c r="I12" s="55">
        <v>1196</v>
      </c>
      <c r="J12" s="55">
        <v>45</v>
      </c>
    </row>
    <row r="13" spans="1:10" x14ac:dyDescent="0.3">
      <c r="A13" s="53" t="s">
        <v>407</v>
      </c>
      <c r="B13" s="53" t="s">
        <v>397</v>
      </c>
      <c r="C13" s="54">
        <v>20</v>
      </c>
      <c r="D13" s="54">
        <v>0</v>
      </c>
      <c r="E13" s="54">
        <f t="shared" si="0"/>
        <v>7.1430000000000007</v>
      </c>
      <c r="F13" s="54">
        <v>1</v>
      </c>
      <c r="G13" s="54">
        <v>8.5800000000000001E-2</v>
      </c>
      <c r="H13" s="55">
        <v>12508</v>
      </c>
      <c r="I13" s="55">
        <v>861</v>
      </c>
      <c r="J13" s="55">
        <v>69</v>
      </c>
    </row>
    <row r="14" spans="1:10" x14ac:dyDescent="0.3">
      <c r="A14" s="56" t="s">
        <v>408</v>
      </c>
      <c r="B14" s="56" t="s">
        <v>399</v>
      </c>
      <c r="C14" s="57">
        <v>20</v>
      </c>
      <c r="D14" s="57">
        <v>0</v>
      </c>
      <c r="E14" s="57">
        <f t="shared" si="0"/>
        <v>7.1430000000000007</v>
      </c>
      <c r="F14" s="57">
        <v>1</v>
      </c>
      <c r="G14" s="57">
        <v>8.5800000000000001E-2</v>
      </c>
      <c r="H14" s="58">
        <v>12303</v>
      </c>
      <c r="I14" s="58">
        <v>747</v>
      </c>
      <c r="J14" s="58">
        <v>67</v>
      </c>
    </row>
    <row r="15" spans="1:10" x14ac:dyDescent="0.3">
      <c r="A15" t="s">
        <v>409</v>
      </c>
      <c r="B15" t="s">
        <v>410</v>
      </c>
      <c r="C15" s="1">
        <v>4</v>
      </c>
      <c r="D15" s="1">
        <v>5</v>
      </c>
      <c r="E15" s="1">
        <f t="shared" si="0"/>
        <v>7.1430000000000007</v>
      </c>
      <c r="F15" s="1">
        <v>1</v>
      </c>
      <c r="G15" s="1">
        <v>8.9910000000000004E-2</v>
      </c>
      <c r="H15" s="51">
        <v>13702</v>
      </c>
      <c r="I15" s="51">
        <v>804</v>
      </c>
      <c r="J15" s="51">
        <v>53</v>
      </c>
    </row>
    <row r="16" spans="1:10" x14ac:dyDescent="0.3">
      <c r="A16" t="s">
        <v>411</v>
      </c>
      <c r="B16" t="s">
        <v>412</v>
      </c>
      <c r="C16" s="1">
        <v>4</v>
      </c>
      <c r="D16" s="1">
        <v>5</v>
      </c>
      <c r="E16" s="1">
        <f t="shared" si="0"/>
        <v>7.1430000000000007</v>
      </c>
      <c r="F16" s="1">
        <v>1</v>
      </c>
      <c r="G16" s="1">
        <v>8.9910000000000004E-2</v>
      </c>
      <c r="H16" s="51">
        <v>13524</v>
      </c>
      <c r="I16" s="51">
        <v>570</v>
      </c>
      <c r="J16" s="51">
        <v>40</v>
      </c>
    </row>
    <row r="17" spans="1:10" x14ac:dyDescent="0.3">
      <c r="A17" t="s">
        <v>413</v>
      </c>
      <c r="B17" t="s">
        <v>414</v>
      </c>
      <c r="C17" s="1">
        <v>4</v>
      </c>
      <c r="D17" s="1">
        <v>5</v>
      </c>
      <c r="E17" s="1">
        <f t="shared" si="0"/>
        <v>7.1430000000000007</v>
      </c>
      <c r="F17" s="1">
        <v>1</v>
      </c>
      <c r="G17" s="1">
        <v>8.9910000000000004E-2</v>
      </c>
      <c r="H17" s="51">
        <v>14435</v>
      </c>
      <c r="I17" s="51">
        <v>652</v>
      </c>
      <c r="J17" s="51">
        <v>44</v>
      </c>
    </row>
    <row r="18" spans="1:10" x14ac:dyDescent="0.3">
      <c r="A18" t="s">
        <v>415</v>
      </c>
      <c r="B18" t="s">
        <v>410</v>
      </c>
      <c r="C18" s="1">
        <v>6</v>
      </c>
      <c r="D18" s="1">
        <v>5</v>
      </c>
      <c r="E18" s="1">
        <f t="shared" si="0"/>
        <v>7.1430000000000007</v>
      </c>
      <c r="F18" s="1">
        <v>0.98333333333333328</v>
      </c>
      <c r="G18" s="1">
        <v>8.9910000000000004E-2</v>
      </c>
      <c r="H18" s="51">
        <v>11565</v>
      </c>
      <c r="I18" s="51">
        <v>746</v>
      </c>
      <c r="J18" s="51">
        <v>93</v>
      </c>
    </row>
    <row r="19" spans="1:10" x14ac:dyDescent="0.3">
      <c r="A19" t="s">
        <v>416</v>
      </c>
      <c r="B19" t="s">
        <v>412</v>
      </c>
      <c r="C19" s="1">
        <v>6</v>
      </c>
      <c r="D19" s="1">
        <v>5</v>
      </c>
      <c r="E19" s="1">
        <f t="shared" si="0"/>
        <v>7.1430000000000007</v>
      </c>
      <c r="F19" s="1">
        <v>0.98333333333333328</v>
      </c>
      <c r="G19" s="1">
        <v>8.9910000000000004E-2</v>
      </c>
      <c r="H19" s="51">
        <v>13908</v>
      </c>
      <c r="I19" s="51">
        <v>719</v>
      </c>
      <c r="J19" s="51">
        <v>96</v>
      </c>
    </row>
    <row r="20" spans="1:10" x14ac:dyDescent="0.3">
      <c r="A20" t="s">
        <v>417</v>
      </c>
      <c r="B20" t="s">
        <v>414</v>
      </c>
      <c r="C20" s="1">
        <v>6</v>
      </c>
      <c r="D20" s="1">
        <v>5</v>
      </c>
      <c r="E20" s="1">
        <f t="shared" si="0"/>
        <v>7.1430000000000007</v>
      </c>
      <c r="F20" s="1">
        <v>1</v>
      </c>
      <c r="G20" s="1">
        <v>8.9910000000000004E-2</v>
      </c>
      <c r="H20" s="51">
        <v>12118</v>
      </c>
      <c r="I20" s="51">
        <v>872</v>
      </c>
      <c r="J20" s="51">
        <v>92</v>
      </c>
    </row>
    <row r="21" spans="1:10" x14ac:dyDescent="0.3">
      <c r="A21" t="s">
        <v>418</v>
      </c>
      <c r="B21" t="s">
        <v>410</v>
      </c>
      <c r="C21" s="1">
        <v>20</v>
      </c>
      <c r="D21" s="1">
        <v>5</v>
      </c>
      <c r="E21" s="1">
        <f t="shared" si="0"/>
        <v>7.1430000000000007</v>
      </c>
      <c r="F21" s="1">
        <v>1</v>
      </c>
      <c r="G21" s="1">
        <v>8.5800000000000001E-2</v>
      </c>
      <c r="H21" s="51">
        <v>10751</v>
      </c>
      <c r="I21" s="51">
        <v>1015</v>
      </c>
      <c r="J21" s="51">
        <v>884</v>
      </c>
    </row>
    <row r="22" spans="1:10" x14ac:dyDescent="0.3">
      <c r="A22" t="s">
        <v>419</v>
      </c>
      <c r="B22" t="s">
        <v>412</v>
      </c>
      <c r="C22" s="1">
        <v>20</v>
      </c>
      <c r="D22" s="1">
        <v>5</v>
      </c>
      <c r="E22" s="1">
        <f t="shared" si="0"/>
        <v>7.1430000000000007</v>
      </c>
      <c r="F22" s="1">
        <v>1</v>
      </c>
      <c r="G22" s="1">
        <v>8.5800000000000001E-2</v>
      </c>
      <c r="H22" s="51">
        <v>10075</v>
      </c>
      <c r="I22" s="51">
        <v>980</v>
      </c>
      <c r="J22" s="51">
        <v>641</v>
      </c>
    </row>
    <row r="23" spans="1:10" x14ac:dyDescent="0.3">
      <c r="A23" s="28" t="s">
        <v>420</v>
      </c>
      <c r="B23" s="28" t="s">
        <v>414</v>
      </c>
      <c r="C23" s="39">
        <v>20</v>
      </c>
      <c r="D23" s="39">
        <v>5</v>
      </c>
      <c r="E23" s="39">
        <f t="shared" si="0"/>
        <v>7.1430000000000007</v>
      </c>
      <c r="F23" s="39">
        <v>1</v>
      </c>
      <c r="G23" s="39">
        <v>8.5800000000000001E-2</v>
      </c>
      <c r="H23" s="59">
        <v>10937</v>
      </c>
      <c r="I23" s="59">
        <v>936</v>
      </c>
      <c r="J23" s="59">
        <v>770</v>
      </c>
    </row>
    <row r="24" spans="1:10" x14ac:dyDescent="0.3">
      <c r="A24" t="s">
        <v>421</v>
      </c>
      <c r="B24" t="s">
        <v>422</v>
      </c>
      <c r="C24" s="1">
        <v>4</v>
      </c>
      <c r="D24" s="1">
        <v>20</v>
      </c>
      <c r="E24" s="1">
        <f t="shared" si="0"/>
        <v>7.1430000000000007</v>
      </c>
      <c r="F24" s="1">
        <v>1</v>
      </c>
      <c r="G24" s="1">
        <v>8.9910000000000004E-2</v>
      </c>
      <c r="H24" s="51">
        <v>12940</v>
      </c>
      <c r="I24" s="51">
        <v>677</v>
      </c>
      <c r="J24" s="51">
        <v>54</v>
      </c>
    </row>
    <row r="25" spans="1:10" x14ac:dyDescent="0.3">
      <c r="A25" t="s">
        <v>423</v>
      </c>
      <c r="B25" t="s">
        <v>424</v>
      </c>
      <c r="C25" s="1">
        <v>4</v>
      </c>
      <c r="D25" s="1">
        <v>20</v>
      </c>
      <c r="E25" s="1">
        <f t="shared" si="0"/>
        <v>7.1430000000000007</v>
      </c>
      <c r="F25" s="1">
        <v>1</v>
      </c>
      <c r="G25" s="1">
        <v>8.9910000000000004E-2</v>
      </c>
      <c r="H25" s="51">
        <v>12714</v>
      </c>
      <c r="I25" s="51">
        <v>571</v>
      </c>
      <c r="J25" s="51">
        <v>113</v>
      </c>
    </row>
    <row r="26" spans="1:10" x14ac:dyDescent="0.3">
      <c r="A26" t="s">
        <v>425</v>
      </c>
      <c r="B26" t="s">
        <v>426</v>
      </c>
      <c r="C26" s="1">
        <v>4</v>
      </c>
      <c r="D26" s="1">
        <v>20</v>
      </c>
      <c r="E26" s="1">
        <f t="shared" si="0"/>
        <v>7.1430000000000007</v>
      </c>
      <c r="F26" s="1">
        <v>1</v>
      </c>
      <c r="G26" s="1">
        <v>8.9910000000000004E-2</v>
      </c>
      <c r="H26" s="51">
        <v>14165</v>
      </c>
      <c r="I26" s="51">
        <v>859</v>
      </c>
      <c r="J26" s="51">
        <v>64</v>
      </c>
    </row>
    <row r="27" spans="1:10" x14ac:dyDescent="0.3">
      <c r="A27" t="s">
        <v>427</v>
      </c>
      <c r="B27" t="s">
        <v>422</v>
      </c>
      <c r="C27" s="1">
        <v>6</v>
      </c>
      <c r="D27" s="1">
        <v>20</v>
      </c>
      <c r="E27" s="1">
        <f t="shared" si="0"/>
        <v>7.1430000000000007</v>
      </c>
      <c r="F27" s="1">
        <v>0.98333333333333328</v>
      </c>
      <c r="G27" s="1">
        <v>8.9910000000000004E-2</v>
      </c>
      <c r="H27" s="51">
        <v>9126</v>
      </c>
      <c r="I27" s="51">
        <v>663</v>
      </c>
      <c r="J27" s="51">
        <v>169</v>
      </c>
    </row>
    <row r="28" spans="1:10" x14ac:dyDescent="0.3">
      <c r="A28" t="s">
        <v>428</v>
      </c>
      <c r="B28" t="s">
        <v>424</v>
      </c>
      <c r="C28" s="1">
        <v>6</v>
      </c>
      <c r="D28" s="1">
        <v>20</v>
      </c>
      <c r="E28" s="1">
        <f t="shared" si="0"/>
        <v>7.1430000000000007</v>
      </c>
      <c r="F28" s="1">
        <v>1</v>
      </c>
      <c r="G28" s="1">
        <v>8.9910000000000004E-2</v>
      </c>
      <c r="H28" s="51">
        <v>12234</v>
      </c>
      <c r="I28" s="51">
        <v>1239</v>
      </c>
      <c r="J28" s="51">
        <v>221</v>
      </c>
    </row>
    <row r="29" spans="1:10" x14ac:dyDescent="0.3">
      <c r="A29" t="s">
        <v>429</v>
      </c>
      <c r="B29" t="s">
        <v>426</v>
      </c>
      <c r="C29" s="1">
        <v>6</v>
      </c>
      <c r="D29" s="1">
        <v>20</v>
      </c>
      <c r="E29" s="1">
        <f t="shared" si="0"/>
        <v>7.1430000000000007</v>
      </c>
      <c r="F29" s="1">
        <v>1</v>
      </c>
      <c r="G29" s="1">
        <v>8.9910000000000004E-2</v>
      </c>
      <c r="H29" s="51">
        <v>8661</v>
      </c>
      <c r="I29" s="51">
        <v>1479</v>
      </c>
      <c r="J29" s="51">
        <v>116</v>
      </c>
    </row>
    <row r="30" spans="1:10" x14ac:dyDescent="0.3">
      <c r="A30" t="s">
        <v>430</v>
      </c>
      <c r="B30" t="s">
        <v>422</v>
      </c>
      <c r="C30" s="1">
        <v>20</v>
      </c>
      <c r="D30" s="1">
        <v>20</v>
      </c>
      <c r="E30" s="1">
        <f t="shared" si="0"/>
        <v>7.1430000000000007</v>
      </c>
      <c r="F30" s="1">
        <v>1</v>
      </c>
      <c r="G30" s="1">
        <v>8.5800000000000001E-2</v>
      </c>
      <c r="H30" s="51">
        <v>8108</v>
      </c>
      <c r="I30" s="51">
        <v>1249</v>
      </c>
      <c r="J30" s="51">
        <v>2419</v>
      </c>
    </row>
    <row r="31" spans="1:10" x14ac:dyDescent="0.3">
      <c r="A31" t="s">
        <v>431</v>
      </c>
      <c r="B31" t="s">
        <v>424</v>
      </c>
      <c r="C31" s="1">
        <v>20</v>
      </c>
      <c r="D31" s="1">
        <v>20</v>
      </c>
      <c r="E31" s="1">
        <f t="shared" si="0"/>
        <v>7.1430000000000007</v>
      </c>
      <c r="F31" s="1">
        <v>1</v>
      </c>
      <c r="G31" s="1">
        <v>8.5800000000000001E-2</v>
      </c>
      <c r="H31" s="51">
        <v>7707</v>
      </c>
      <c r="I31" s="51">
        <v>1145</v>
      </c>
      <c r="J31" s="51">
        <v>2141</v>
      </c>
    </row>
    <row r="32" spans="1:10" x14ac:dyDescent="0.3">
      <c r="A32" s="28" t="s">
        <v>432</v>
      </c>
      <c r="B32" s="28" t="s">
        <v>426</v>
      </c>
      <c r="C32" s="39">
        <v>20</v>
      </c>
      <c r="D32" s="39">
        <v>20</v>
      </c>
      <c r="E32" s="39">
        <f t="shared" si="0"/>
        <v>7.1430000000000007</v>
      </c>
      <c r="F32" s="39">
        <v>1</v>
      </c>
      <c r="G32" s="39">
        <v>8.5800000000000001E-2</v>
      </c>
      <c r="H32" s="59">
        <v>8469</v>
      </c>
      <c r="I32" s="59">
        <v>1210</v>
      </c>
      <c r="J32" s="59">
        <v>2398</v>
      </c>
    </row>
    <row r="33" spans="1:10" x14ac:dyDescent="0.3">
      <c r="A33" t="s">
        <v>433</v>
      </c>
      <c r="B33" t="s">
        <v>434</v>
      </c>
      <c r="C33" s="1">
        <v>4</v>
      </c>
      <c r="D33" s="1">
        <v>50</v>
      </c>
      <c r="E33" s="1">
        <f t="shared" si="0"/>
        <v>7.1430000000000007</v>
      </c>
      <c r="F33" s="1">
        <v>1</v>
      </c>
      <c r="G33" s="1">
        <v>8.9910000000000004E-2</v>
      </c>
      <c r="H33" s="51">
        <v>12877</v>
      </c>
      <c r="I33" s="51">
        <v>1184</v>
      </c>
      <c r="J33" s="51">
        <v>113</v>
      </c>
    </row>
    <row r="34" spans="1:10" x14ac:dyDescent="0.3">
      <c r="A34" t="s">
        <v>435</v>
      </c>
      <c r="B34" t="s">
        <v>436</v>
      </c>
      <c r="C34" s="1">
        <v>4</v>
      </c>
      <c r="D34" s="1">
        <v>50</v>
      </c>
      <c r="E34" s="1">
        <f t="shared" si="0"/>
        <v>7.1430000000000007</v>
      </c>
      <c r="F34" s="1">
        <v>1</v>
      </c>
      <c r="G34" s="1">
        <v>8.9910000000000004E-2</v>
      </c>
      <c r="H34" s="51">
        <v>13775</v>
      </c>
      <c r="I34" s="51">
        <v>1213</v>
      </c>
      <c r="J34" s="51">
        <v>107</v>
      </c>
    </row>
    <row r="35" spans="1:10" x14ac:dyDescent="0.3">
      <c r="A35" t="s">
        <v>437</v>
      </c>
      <c r="B35" t="s">
        <v>438</v>
      </c>
      <c r="C35" s="1">
        <v>4</v>
      </c>
      <c r="D35" s="1">
        <v>50</v>
      </c>
      <c r="E35" s="1">
        <f t="shared" si="0"/>
        <v>7.1430000000000007</v>
      </c>
      <c r="F35" s="1">
        <v>1</v>
      </c>
      <c r="G35" s="1">
        <v>8.9910000000000004E-2</v>
      </c>
      <c r="H35" s="51">
        <v>14215</v>
      </c>
      <c r="I35" s="51">
        <v>1377</v>
      </c>
      <c r="J35" s="51">
        <v>105</v>
      </c>
    </row>
    <row r="36" spans="1:10" x14ac:dyDescent="0.3">
      <c r="A36" t="s">
        <v>439</v>
      </c>
      <c r="B36" t="s">
        <v>434</v>
      </c>
      <c r="C36" s="1">
        <v>6</v>
      </c>
      <c r="D36" s="1">
        <v>50</v>
      </c>
      <c r="E36" s="1">
        <f t="shared" si="0"/>
        <v>7.1430000000000007</v>
      </c>
      <c r="F36" s="1">
        <v>1</v>
      </c>
      <c r="G36" s="1">
        <v>8.9910000000000004E-2</v>
      </c>
      <c r="H36" s="51">
        <v>10479</v>
      </c>
      <c r="I36" s="51">
        <v>1027</v>
      </c>
      <c r="J36" s="51">
        <v>594</v>
      </c>
    </row>
    <row r="37" spans="1:10" x14ac:dyDescent="0.3">
      <c r="A37" t="s">
        <v>440</v>
      </c>
      <c r="B37" t="s">
        <v>436</v>
      </c>
      <c r="C37" s="1">
        <v>6</v>
      </c>
      <c r="D37" s="1">
        <v>50</v>
      </c>
      <c r="E37" s="1">
        <f t="shared" si="0"/>
        <v>7.1430000000000007</v>
      </c>
      <c r="F37" s="1">
        <v>1</v>
      </c>
      <c r="G37" s="1">
        <v>8.9910000000000004E-2</v>
      </c>
      <c r="H37" s="51">
        <v>12439</v>
      </c>
      <c r="I37" s="51">
        <v>1153</v>
      </c>
      <c r="J37" s="51">
        <v>1054</v>
      </c>
    </row>
    <row r="38" spans="1:10" x14ac:dyDescent="0.3">
      <c r="A38" t="s">
        <v>441</v>
      </c>
      <c r="B38" t="s">
        <v>438</v>
      </c>
      <c r="C38" s="1">
        <v>6</v>
      </c>
      <c r="D38" s="1">
        <v>50</v>
      </c>
      <c r="E38" s="1">
        <f t="shared" si="0"/>
        <v>7.1430000000000007</v>
      </c>
      <c r="F38" s="1">
        <v>1</v>
      </c>
      <c r="G38" s="1">
        <v>8.9910000000000004E-2</v>
      </c>
      <c r="H38" s="51">
        <v>10470</v>
      </c>
      <c r="I38" s="51">
        <v>1143</v>
      </c>
      <c r="J38" s="51">
        <v>808</v>
      </c>
    </row>
    <row r="39" spans="1:10" x14ac:dyDescent="0.3">
      <c r="A39" t="s">
        <v>442</v>
      </c>
      <c r="B39" t="s">
        <v>434</v>
      </c>
      <c r="C39" s="1">
        <v>20</v>
      </c>
      <c r="D39" s="1">
        <v>50</v>
      </c>
      <c r="E39" s="1">
        <f t="shared" si="0"/>
        <v>7.1430000000000007</v>
      </c>
      <c r="F39" s="1">
        <v>1</v>
      </c>
      <c r="G39" s="1">
        <v>8.5800000000000001E-2</v>
      </c>
      <c r="H39" s="51">
        <v>5448</v>
      </c>
      <c r="I39" s="51">
        <v>1189</v>
      </c>
      <c r="J39" s="51">
        <v>4768</v>
      </c>
    </row>
    <row r="40" spans="1:10" x14ac:dyDescent="0.3">
      <c r="A40" t="s">
        <v>443</v>
      </c>
      <c r="B40" t="s">
        <v>436</v>
      </c>
      <c r="C40" s="1">
        <v>20</v>
      </c>
      <c r="D40" s="1">
        <v>50</v>
      </c>
      <c r="E40" s="1">
        <f t="shared" si="0"/>
        <v>7.1430000000000007</v>
      </c>
      <c r="F40" s="1">
        <v>1</v>
      </c>
      <c r="G40" s="1">
        <v>8.5800000000000001E-2</v>
      </c>
      <c r="H40" s="51">
        <v>5491</v>
      </c>
      <c r="I40" s="51">
        <v>1365</v>
      </c>
      <c r="J40" s="51">
        <v>4179</v>
      </c>
    </row>
    <row r="41" spans="1:10" x14ac:dyDescent="0.3">
      <c r="A41" s="28" t="s">
        <v>444</v>
      </c>
      <c r="B41" s="28" t="s">
        <v>438</v>
      </c>
      <c r="C41" s="39">
        <v>20</v>
      </c>
      <c r="D41" s="39">
        <v>50</v>
      </c>
      <c r="E41" s="39">
        <f t="shared" si="0"/>
        <v>7.1430000000000007</v>
      </c>
      <c r="F41" s="39">
        <v>1</v>
      </c>
      <c r="G41" s="39">
        <v>8.5800000000000001E-2</v>
      </c>
      <c r="H41" s="59">
        <v>5735</v>
      </c>
      <c r="I41" s="59">
        <v>1438</v>
      </c>
      <c r="J41" s="59">
        <v>4139</v>
      </c>
    </row>
    <row r="42" spans="1:10" x14ac:dyDescent="0.3">
      <c r="A42" t="s">
        <v>445</v>
      </c>
      <c r="B42" t="s">
        <v>446</v>
      </c>
      <c r="C42" s="1">
        <v>4</v>
      </c>
      <c r="D42" s="1">
        <v>100</v>
      </c>
      <c r="E42" s="1">
        <f t="shared" si="0"/>
        <v>7.1430000000000007</v>
      </c>
      <c r="F42" s="1">
        <v>1</v>
      </c>
      <c r="G42" s="1">
        <v>8.9910000000000004E-2</v>
      </c>
      <c r="H42" s="51">
        <v>12657</v>
      </c>
      <c r="I42" s="51">
        <v>1493</v>
      </c>
      <c r="J42" s="51">
        <v>105</v>
      </c>
    </row>
    <row r="43" spans="1:10" x14ac:dyDescent="0.3">
      <c r="A43" t="s">
        <v>447</v>
      </c>
      <c r="B43" t="s">
        <v>448</v>
      </c>
      <c r="C43" s="1">
        <v>4</v>
      </c>
      <c r="D43" s="1">
        <v>100</v>
      </c>
      <c r="E43" s="1">
        <f t="shared" si="0"/>
        <v>7.1430000000000007</v>
      </c>
      <c r="F43" s="1">
        <v>1</v>
      </c>
      <c r="G43" s="1">
        <v>8.9910000000000004E-2</v>
      </c>
      <c r="H43" s="51">
        <v>13023</v>
      </c>
      <c r="I43" s="51">
        <v>1620</v>
      </c>
      <c r="J43" s="51">
        <v>332</v>
      </c>
    </row>
    <row r="44" spans="1:10" x14ac:dyDescent="0.3">
      <c r="A44" t="s">
        <v>449</v>
      </c>
      <c r="B44" t="s">
        <v>450</v>
      </c>
      <c r="C44" s="1">
        <v>4</v>
      </c>
      <c r="D44" s="1">
        <v>100</v>
      </c>
      <c r="E44" s="1">
        <f t="shared" si="0"/>
        <v>7.1430000000000007</v>
      </c>
      <c r="F44" s="1">
        <v>1</v>
      </c>
      <c r="G44" s="1">
        <v>8.9910000000000004E-2</v>
      </c>
      <c r="H44" s="51">
        <v>11907</v>
      </c>
      <c r="I44" s="51">
        <v>1672</v>
      </c>
      <c r="J44" s="51">
        <v>112</v>
      </c>
    </row>
    <row r="45" spans="1:10" x14ac:dyDescent="0.3">
      <c r="A45" t="s">
        <v>451</v>
      </c>
      <c r="B45" t="s">
        <v>446</v>
      </c>
      <c r="C45" s="1">
        <v>6</v>
      </c>
      <c r="D45" s="1">
        <v>100</v>
      </c>
      <c r="E45" s="1">
        <f t="shared" si="0"/>
        <v>7.1430000000000007</v>
      </c>
      <c r="F45" s="1">
        <v>1</v>
      </c>
      <c r="G45" s="1">
        <v>8.9910000000000004E-2</v>
      </c>
      <c r="H45" s="51">
        <v>10662</v>
      </c>
      <c r="I45" s="51">
        <v>1361</v>
      </c>
      <c r="J45" s="51">
        <v>2330</v>
      </c>
    </row>
    <row r="46" spans="1:10" x14ac:dyDescent="0.3">
      <c r="A46" t="s">
        <v>452</v>
      </c>
      <c r="B46" t="s">
        <v>448</v>
      </c>
      <c r="C46" s="1">
        <v>6</v>
      </c>
      <c r="D46" s="1">
        <v>100</v>
      </c>
      <c r="E46" s="1">
        <f t="shared" si="0"/>
        <v>7.1430000000000007</v>
      </c>
      <c r="F46" s="1">
        <v>0.98333333333333328</v>
      </c>
      <c r="G46" s="1">
        <v>8.9910000000000004E-2</v>
      </c>
      <c r="H46" s="51">
        <v>9944</v>
      </c>
      <c r="I46" s="51">
        <v>1461</v>
      </c>
      <c r="J46" s="51">
        <v>2001</v>
      </c>
    </row>
    <row r="47" spans="1:10" x14ac:dyDescent="0.3">
      <c r="A47" t="s">
        <v>453</v>
      </c>
      <c r="B47" t="s">
        <v>450</v>
      </c>
      <c r="C47" s="1">
        <v>6</v>
      </c>
      <c r="D47" s="1">
        <v>100</v>
      </c>
      <c r="E47" s="1">
        <f t="shared" si="0"/>
        <v>7.1430000000000007</v>
      </c>
      <c r="F47" s="1">
        <v>1</v>
      </c>
      <c r="G47" s="1">
        <v>8.9910000000000004E-2</v>
      </c>
      <c r="H47" s="51">
        <v>9209</v>
      </c>
      <c r="I47" s="51">
        <v>1260</v>
      </c>
      <c r="J47" s="51">
        <v>1893</v>
      </c>
    </row>
    <row r="48" spans="1:10" x14ac:dyDescent="0.3">
      <c r="A48" t="s">
        <v>454</v>
      </c>
      <c r="B48" t="s">
        <v>446</v>
      </c>
      <c r="C48" s="1">
        <v>20</v>
      </c>
      <c r="D48" s="1">
        <v>100</v>
      </c>
      <c r="E48" s="1">
        <f t="shared" si="0"/>
        <v>7.1430000000000007</v>
      </c>
      <c r="F48" s="1">
        <v>1</v>
      </c>
      <c r="G48" s="1">
        <v>8.5800000000000001E-2</v>
      </c>
      <c r="H48" s="51">
        <v>4151</v>
      </c>
      <c r="I48" s="51">
        <v>1728</v>
      </c>
      <c r="J48" s="51">
        <v>5566</v>
      </c>
    </row>
    <row r="49" spans="1:10" x14ac:dyDescent="0.3">
      <c r="A49" t="s">
        <v>455</v>
      </c>
      <c r="B49" t="s">
        <v>448</v>
      </c>
      <c r="C49" s="1">
        <v>20</v>
      </c>
      <c r="D49" s="1">
        <v>100</v>
      </c>
      <c r="E49" s="1">
        <f t="shared" si="0"/>
        <v>7.1430000000000007</v>
      </c>
      <c r="F49" s="1">
        <v>1</v>
      </c>
      <c r="G49" s="1">
        <v>8.5800000000000001E-2</v>
      </c>
      <c r="H49" s="51">
        <v>4156</v>
      </c>
      <c r="I49" s="51">
        <v>1741</v>
      </c>
      <c r="J49" s="51">
        <v>5707</v>
      </c>
    </row>
    <row r="50" spans="1:10" x14ac:dyDescent="0.3">
      <c r="A50" s="28" t="s">
        <v>456</v>
      </c>
      <c r="B50" s="28" t="s">
        <v>450</v>
      </c>
      <c r="C50" s="39">
        <v>20</v>
      </c>
      <c r="D50" s="39">
        <v>100</v>
      </c>
      <c r="E50" s="39">
        <f t="shared" si="0"/>
        <v>7.1430000000000007</v>
      </c>
      <c r="F50" s="39">
        <v>1</v>
      </c>
      <c r="G50" s="39">
        <v>8.5800000000000001E-2</v>
      </c>
      <c r="H50" s="59">
        <v>4551</v>
      </c>
      <c r="I50" s="59">
        <v>1815</v>
      </c>
      <c r="J50" s="59">
        <v>5996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zoomScale="70" zoomScaleNormal="70" workbookViewId="0">
      <selection activeCell="S28" sqref="S28"/>
    </sheetView>
  </sheetViews>
  <sheetFormatPr defaultRowHeight="14.4" x14ac:dyDescent="0.3"/>
  <cols>
    <col min="1" max="1" width="17.109375" style="1" bestFit="1" customWidth="1"/>
    <col min="2" max="2" width="16.33203125" style="1" bestFit="1" customWidth="1"/>
    <col min="3" max="3" width="15.44140625" style="1" bestFit="1" customWidth="1"/>
    <col min="4" max="4" width="16.109375" style="1" bestFit="1" customWidth="1"/>
    <col min="5" max="5" width="15.44140625" style="1" bestFit="1" customWidth="1"/>
    <col min="6" max="6" width="18" style="1" bestFit="1" customWidth="1"/>
    <col min="7" max="7" width="12.44140625" style="1" customWidth="1"/>
    <col min="8" max="8" width="13.109375" style="1" customWidth="1"/>
    <col min="9" max="9" width="13.33203125" style="1" bestFit="1" customWidth="1"/>
    <col min="10" max="10" width="11.6640625" style="1" bestFit="1" customWidth="1"/>
    <col min="11" max="11" width="15.109375" style="1" customWidth="1"/>
    <col min="12" max="12" width="11.6640625" style="1" bestFit="1" customWidth="1"/>
    <col min="13" max="13" width="12.33203125" style="1" bestFit="1" customWidth="1"/>
    <col min="14" max="118" width="8.88671875" style="1"/>
    <col min="119" max="119" width="15.109375" style="1" bestFit="1" customWidth="1"/>
    <col min="120" max="120" width="14.33203125" style="1" bestFit="1" customWidth="1"/>
    <col min="121" max="121" width="15.44140625" style="1" bestFit="1" customWidth="1"/>
    <col min="122" max="122" width="16.109375" style="1" bestFit="1" customWidth="1"/>
    <col min="123" max="123" width="15.44140625" style="1" bestFit="1" customWidth="1"/>
    <col min="124" max="124" width="18" style="1" bestFit="1" customWidth="1"/>
    <col min="125" max="125" width="10.44140625" style="1" customWidth="1"/>
    <col min="126" max="126" width="8.88671875" style="1"/>
    <col min="127" max="127" width="10" style="1" bestFit="1" customWidth="1"/>
    <col min="128" max="128" width="10.88671875" style="1" customWidth="1"/>
    <col min="129" max="129" width="15.109375" style="1" customWidth="1"/>
    <col min="130" max="131" width="11.6640625" style="1" bestFit="1" customWidth="1"/>
    <col min="132" max="133" width="8.88671875" style="1"/>
    <col min="134" max="134" width="9.33203125" style="1" bestFit="1" customWidth="1"/>
    <col min="135" max="135" width="10.109375" style="1" bestFit="1" customWidth="1"/>
    <col min="136" max="136" width="18.109375" style="1" bestFit="1" customWidth="1"/>
    <col min="137" max="137" width="22.5546875" style="1" bestFit="1" customWidth="1"/>
    <col min="138" max="138" width="10.44140625" style="1" bestFit="1" customWidth="1"/>
    <col min="139" max="139" width="11.33203125" style="1" bestFit="1" customWidth="1"/>
    <col min="140" max="140" width="8.88671875" style="1"/>
    <col min="141" max="141" width="11.5546875" style="1" bestFit="1" customWidth="1"/>
    <col min="142" max="142" width="8.88671875" style="1"/>
    <col min="143" max="143" width="15.109375" style="1" customWidth="1"/>
    <col min="144" max="144" width="17.5546875" style="1" bestFit="1" customWidth="1"/>
    <col min="145" max="146" width="12" style="1" bestFit="1" customWidth="1"/>
    <col min="147" max="147" width="12" style="1" customWidth="1"/>
    <col min="148" max="148" width="18.109375" style="1" bestFit="1" customWidth="1"/>
    <col min="149" max="149" width="22.5546875" style="1" bestFit="1" customWidth="1"/>
    <col min="150" max="150" width="11.5546875" style="1" bestFit="1" customWidth="1"/>
    <col min="151" max="152" width="8.88671875" style="1"/>
    <col min="153" max="153" width="12.6640625" style="1" bestFit="1" customWidth="1"/>
    <col min="154" max="154" width="14" style="1" bestFit="1" customWidth="1"/>
    <col min="155" max="155" width="11" style="1" bestFit="1" customWidth="1"/>
    <col min="156" max="156" width="6.6640625" style="1" customWidth="1"/>
    <col min="157" max="157" width="15.5546875" style="1" bestFit="1" customWidth="1"/>
    <col min="158" max="158" width="17.5546875" style="1" bestFit="1" customWidth="1"/>
    <col min="159" max="160" width="12" style="1" bestFit="1" customWidth="1"/>
    <col min="161" max="161" width="8.88671875" style="1"/>
    <col min="162" max="162" width="13" style="1" customWidth="1"/>
    <col min="163" max="163" width="12" style="1" bestFit="1" customWidth="1"/>
    <col min="164" max="374" width="8.88671875" style="1"/>
    <col min="375" max="375" width="15.109375" style="1" bestFit="1" customWidth="1"/>
    <col min="376" max="376" width="14.33203125" style="1" bestFit="1" customWidth="1"/>
    <col min="377" max="377" width="15.44140625" style="1" bestFit="1" customWidth="1"/>
    <col min="378" max="378" width="16.109375" style="1" bestFit="1" customWidth="1"/>
    <col min="379" max="379" width="15.44140625" style="1" bestFit="1" customWidth="1"/>
    <col min="380" max="380" width="18" style="1" bestFit="1" customWidth="1"/>
    <col min="381" max="381" width="10.44140625" style="1" customWidth="1"/>
    <col min="382" max="382" width="8.88671875" style="1"/>
    <col min="383" max="383" width="10" style="1" bestFit="1" customWidth="1"/>
    <col min="384" max="384" width="10.88671875" style="1" customWidth="1"/>
    <col min="385" max="385" width="15.109375" style="1" customWidth="1"/>
    <col min="386" max="387" width="11.6640625" style="1" bestFit="1" customWidth="1"/>
    <col min="388" max="389" width="8.88671875" style="1"/>
    <col min="390" max="390" width="9.33203125" style="1" bestFit="1" customWidth="1"/>
    <col min="391" max="391" width="10.109375" style="1" bestFit="1" customWidth="1"/>
    <col min="392" max="392" width="18.109375" style="1" bestFit="1" customWidth="1"/>
    <col min="393" max="393" width="22.5546875" style="1" bestFit="1" customWidth="1"/>
    <col min="394" max="394" width="10.44140625" style="1" bestFit="1" customWidth="1"/>
    <col min="395" max="395" width="11.33203125" style="1" bestFit="1" customWidth="1"/>
    <col min="396" max="396" width="8.88671875" style="1"/>
    <col min="397" max="397" width="11.5546875" style="1" bestFit="1" customWidth="1"/>
    <col min="398" max="398" width="8.88671875" style="1"/>
    <col min="399" max="399" width="15.109375" style="1" customWidth="1"/>
    <col min="400" max="400" width="17.5546875" style="1" bestFit="1" customWidth="1"/>
    <col min="401" max="402" width="12" style="1" bestFit="1" customWidth="1"/>
    <col min="403" max="403" width="12" style="1" customWidth="1"/>
    <col min="404" max="404" width="18.109375" style="1" bestFit="1" customWidth="1"/>
    <col min="405" max="405" width="22.5546875" style="1" bestFit="1" customWidth="1"/>
    <col min="406" max="406" width="11.5546875" style="1" bestFit="1" customWidth="1"/>
    <col min="407" max="408" width="8.88671875" style="1"/>
    <col min="409" max="409" width="12.6640625" style="1" bestFit="1" customWidth="1"/>
    <col min="410" max="410" width="14" style="1" bestFit="1" customWidth="1"/>
    <col min="411" max="411" width="11" style="1" bestFit="1" customWidth="1"/>
    <col min="412" max="412" width="6.6640625" style="1" customWidth="1"/>
    <col min="413" max="413" width="15.5546875" style="1" bestFit="1" customWidth="1"/>
    <col min="414" max="414" width="17.5546875" style="1" bestFit="1" customWidth="1"/>
    <col min="415" max="416" width="12" style="1" bestFit="1" customWidth="1"/>
    <col min="417" max="417" width="8.88671875" style="1"/>
    <col min="418" max="418" width="13" style="1" customWidth="1"/>
    <col min="419" max="419" width="12" style="1" bestFit="1" customWidth="1"/>
    <col min="420" max="630" width="8.88671875" style="1"/>
    <col min="631" max="631" width="15.109375" style="1" bestFit="1" customWidth="1"/>
    <col min="632" max="632" width="14.33203125" style="1" bestFit="1" customWidth="1"/>
    <col min="633" max="633" width="15.44140625" style="1" bestFit="1" customWidth="1"/>
    <col min="634" max="634" width="16.109375" style="1" bestFit="1" customWidth="1"/>
    <col min="635" max="635" width="15.44140625" style="1" bestFit="1" customWidth="1"/>
    <col min="636" max="636" width="18" style="1" bestFit="1" customWidth="1"/>
    <col min="637" max="637" width="10.44140625" style="1" customWidth="1"/>
    <col min="638" max="638" width="8.88671875" style="1"/>
    <col min="639" max="639" width="10" style="1" bestFit="1" customWidth="1"/>
    <col min="640" max="640" width="10.88671875" style="1" customWidth="1"/>
    <col min="641" max="641" width="15.109375" style="1" customWidth="1"/>
    <col min="642" max="643" width="11.6640625" style="1" bestFit="1" customWidth="1"/>
    <col min="644" max="645" width="8.88671875" style="1"/>
    <col min="646" max="646" width="9.33203125" style="1" bestFit="1" customWidth="1"/>
    <col min="647" max="647" width="10.109375" style="1" bestFit="1" customWidth="1"/>
    <col min="648" max="648" width="18.109375" style="1" bestFit="1" customWidth="1"/>
    <col min="649" max="649" width="22.5546875" style="1" bestFit="1" customWidth="1"/>
    <col min="650" max="650" width="10.44140625" style="1" bestFit="1" customWidth="1"/>
    <col min="651" max="651" width="11.33203125" style="1" bestFit="1" customWidth="1"/>
    <col min="652" max="652" width="8.88671875" style="1"/>
    <col min="653" max="653" width="11.5546875" style="1" bestFit="1" customWidth="1"/>
    <col min="654" max="654" width="8.88671875" style="1"/>
    <col min="655" max="655" width="15.109375" style="1" customWidth="1"/>
    <col min="656" max="656" width="17.5546875" style="1" bestFit="1" customWidth="1"/>
    <col min="657" max="658" width="12" style="1" bestFit="1" customWidth="1"/>
    <col min="659" max="659" width="12" style="1" customWidth="1"/>
    <col min="660" max="660" width="18.109375" style="1" bestFit="1" customWidth="1"/>
    <col min="661" max="661" width="22.5546875" style="1" bestFit="1" customWidth="1"/>
    <col min="662" max="662" width="11.5546875" style="1" bestFit="1" customWidth="1"/>
    <col min="663" max="664" width="8.88671875" style="1"/>
    <col min="665" max="665" width="12.6640625" style="1" bestFit="1" customWidth="1"/>
    <col min="666" max="666" width="14" style="1" bestFit="1" customWidth="1"/>
    <col min="667" max="667" width="11" style="1" bestFit="1" customWidth="1"/>
    <col min="668" max="668" width="6.6640625" style="1" customWidth="1"/>
    <col min="669" max="669" width="15.5546875" style="1" bestFit="1" customWidth="1"/>
    <col min="670" max="670" width="17.5546875" style="1" bestFit="1" customWidth="1"/>
    <col min="671" max="672" width="12" style="1" bestFit="1" customWidth="1"/>
    <col min="673" max="673" width="8.88671875" style="1"/>
    <col min="674" max="674" width="13" style="1" customWidth="1"/>
    <col min="675" max="675" width="12" style="1" bestFit="1" customWidth="1"/>
    <col min="676" max="886" width="8.88671875" style="1"/>
    <col min="887" max="887" width="15.109375" style="1" bestFit="1" customWidth="1"/>
    <col min="888" max="888" width="14.33203125" style="1" bestFit="1" customWidth="1"/>
    <col min="889" max="889" width="15.44140625" style="1" bestFit="1" customWidth="1"/>
    <col min="890" max="890" width="16.109375" style="1" bestFit="1" customWidth="1"/>
    <col min="891" max="891" width="15.44140625" style="1" bestFit="1" customWidth="1"/>
    <col min="892" max="892" width="18" style="1" bestFit="1" customWidth="1"/>
    <col min="893" max="893" width="10.44140625" style="1" customWidth="1"/>
    <col min="894" max="894" width="8.88671875" style="1"/>
    <col min="895" max="895" width="10" style="1" bestFit="1" customWidth="1"/>
    <col min="896" max="896" width="10.88671875" style="1" customWidth="1"/>
    <col min="897" max="897" width="15.109375" style="1" customWidth="1"/>
    <col min="898" max="899" width="11.6640625" style="1" bestFit="1" customWidth="1"/>
    <col min="900" max="901" width="8.88671875" style="1"/>
    <col min="902" max="902" width="9.33203125" style="1" bestFit="1" customWidth="1"/>
    <col min="903" max="903" width="10.109375" style="1" bestFit="1" customWidth="1"/>
    <col min="904" max="904" width="18.109375" style="1" bestFit="1" customWidth="1"/>
    <col min="905" max="905" width="22.5546875" style="1" bestFit="1" customWidth="1"/>
    <col min="906" max="906" width="10.44140625" style="1" bestFit="1" customWidth="1"/>
    <col min="907" max="907" width="11.33203125" style="1" bestFit="1" customWidth="1"/>
    <col min="908" max="908" width="8.88671875" style="1"/>
    <col min="909" max="909" width="11.5546875" style="1" bestFit="1" customWidth="1"/>
    <col min="910" max="910" width="8.88671875" style="1"/>
    <col min="911" max="911" width="15.109375" style="1" customWidth="1"/>
    <col min="912" max="912" width="17.5546875" style="1" bestFit="1" customWidth="1"/>
    <col min="913" max="914" width="12" style="1" bestFit="1" customWidth="1"/>
    <col min="915" max="915" width="12" style="1" customWidth="1"/>
    <col min="916" max="916" width="18.109375" style="1" bestFit="1" customWidth="1"/>
    <col min="917" max="917" width="22.5546875" style="1" bestFit="1" customWidth="1"/>
    <col min="918" max="918" width="11.5546875" style="1" bestFit="1" customWidth="1"/>
    <col min="919" max="920" width="8.88671875" style="1"/>
    <col min="921" max="921" width="12.6640625" style="1" bestFit="1" customWidth="1"/>
    <col min="922" max="922" width="14" style="1" bestFit="1" customWidth="1"/>
    <col min="923" max="923" width="11" style="1" bestFit="1" customWidth="1"/>
    <col min="924" max="924" width="6.6640625" style="1" customWidth="1"/>
    <col min="925" max="925" width="15.5546875" style="1" bestFit="1" customWidth="1"/>
    <col min="926" max="926" width="17.5546875" style="1" bestFit="1" customWidth="1"/>
    <col min="927" max="928" width="12" style="1" bestFit="1" customWidth="1"/>
    <col min="929" max="929" width="8.88671875" style="1"/>
    <col min="930" max="930" width="13" style="1" customWidth="1"/>
    <col min="931" max="931" width="12" style="1" bestFit="1" customWidth="1"/>
    <col min="932" max="1142" width="8.88671875" style="1"/>
    <col min="1143" max="1143" width="15.109375" style="1" bestFit="1" customWidth="1"/>
    <col min="1144" max="1144" width="14.33203125" style="1" bestFit="1" customWidth="1"/>
    <col min="1145" max="1145" width="15.44140625" style="1" bestFit="1" customWidth="1"/>
    <col min="1146" max="1146" width="16.109375" style="1" bestFit="1" customWidth="1"/>
    <col min="1147" max="1147" width="15.44140625" style="1" bestFit="1" customWidth="1"/>
    <col min="1148" max="1148" width="18" style="1" bestFit="1" customWidth="1"/>
    <col min="1149" max="1149" width="10.44140625" style="1" customWidth="1"/>
    <col min="1150" max="1150" width="8.88671875" style="1"/>
    <col min="1151" max="1151" width="10" style="1" bestFit="1" customWidth="1"/>
    <col min="1152" max="1152" width="10.88671875" style="1" customWidth="1"/>
    <col min="1153" max="1153" width="15.109375" style="1" customWidth="1"/>
    <col min="1154" max="1155" width="11.6640625" style="1" bestFit="1" customWidth="1"/>
    <col min="1156" max="1157" width="8.88671875" style="1"/>
    <col min="1158" max="1158" width="9.33203125" style="1" bestFit="1" customWidth="1"/>
    <col min="1159" max="1159" width="10.109375" style="1" bestFit="1" customWidth="1"/>
    <col min="1160" max="1160" width="18.109375" style="1" bestFit="1" customWidth="1"/>
    <col min="1161" max="1161" width="22.5546875" style="1" bestFit="1" customWidth="1"/>
    <col min="1162" max="1162" width="10.44140625" style="1" bestFit="1" customWidth="1"/>
    <col min="1163" max="1163" width="11.33203125" style="1" bestFit="1" customWidth="1"/>
    <col min="1164" max="1164" width="8.88671875" style="1"/>
    <col min="1165" max="1165" width="11.5546875" style="1" bestFit="1" customWidth="1"/>
    <col min="1166" max="1166" width="8.88671875" style="1"/>
    <col min="1167" max="1167" width="15.109375" style="1" customWidth="1"/>
    <col min="1168" max="1168" width="17.5546875" style="1" bestFit="1" customWidth="1"/>
    <col min="1169" max="1170" width="12" style="1" bestFit="1" customWidth="1"/>
    <col min="1171" max="1171" width="12" style="1" customWidth="1"/>
    <col min="1172" max="1172" width="18.109375" style="1" bestFit="1" customWidth="1"/>
    <col min="1173" max="1173" width="22.5546875" style="1" bestFit="1" customWidth="1"/>
    <col min="1174" max="1174" width="11.5546875" style="1" bestFit="1" customWidth="1"/>
    <col min="1175" max="1176" width="8.88671875" style="1"/>
    <col min="1177" max="1177" width="12.6640625" style="1" bestFit="1" customWidth="1"/>
    <col min="1178" max="1178" width="14" style="1" bestFit="1" customWidth="1"/>
    <col min="1179" max="1179" width="11" style="1" bestFit="1" customWidth="1"/>
    <col min="1180" max="1180" width="6.6640625" style="1" customWidth="1"/>
    <col min="1181" max="1181" width="15.5546875" style="1" bestFit="1" customWidth="1"/>
    <col min="1182" max="1182" width="17.5546875" style="1" bestFit="1" customWidth="1"/>
    <col min="1183" max="1184" width="12" style="1" bestFit="1" customWidth="1"/>
    <col min="1185" max="1185" width="8.88671875" style="1"/>
    <col min="1186" max="1186" width="13" style="1" customWidth="1"/>
    <col min="1187" max="1187" width="12" style="1" bestFit="1" customWidth="1"/>
    <col min="1188" max="1398" width="8.88671875" style="1"/>
    <col min="1399" max="1399" width="15.109375" style="1" bestFit="1" customWidth="1"/>
    <col min="1400" max="1400" width="14.33203125" style="1" bestFit="1" customWidth="1"/>
    <col min="1401" max="1401" width="15.44140625" style="1" bestFit="1" customWidth="1"/>
    <col min="1402" max="1402" width="16.109375" style="1" bestFit="1" customWidth="1"/>
    <col min="1403" max="1403" width="15.44140625" style="1" bestFit="1" customWidth="1"/>
    <col min="1404" max="1404" width="18" style="1" bestFit="1" customWidth="1"/>
    <col min="1405" max="1405" width="10.44140625" style="1" customWidth="1"/>
    <col min="1406" max="1406" width="8.88671875" style="1"/>
    <col min="1407" max="1407" width="10" style="1" bestFit="1" customWidth="1"/>
    <col min="1408" max="1408" width="10.88671875" style="1" customWidth="1"/>
    <col min="1409" max="1409" width="15.109375" style="1" customWidth="1"/>
    <col min="1410" max="1411" width="11.6640625" style="1" bestFit="1" customWidth="1"/>
    <col min="1412" max="1413" width="8.88671875" style="1"/>
    <col min="1414" max="1414" width="9.33203125" style="1" bestFit="1" customWidth="1"/>
    <col min="1415" max="1415" width="10.109375" style="1" bestFit="1" customWidth="1"/>
    <col min="1416" max="1416" width="18.109375" style="1" bestFit="1" customWidth="1"/>
    <col min="1417" max="1417" width="22.5546875" style="1" bestFit="1" customWidth="1"/>
    <col min="1418" max="1418" width="10.44140625" style="1" bestFit="1" customWidth="1"/>
    <col min="1419" max="1419" width="11.33203125" style="1" bestFit="1" customWidth="1"/>
    <col min="1420" max="1420" width="8.88671875" style="1"/>
    <col min="1421" max="1421" width="11.5546875" style="1" bestFit="1" customWidth="1"/>
    <col min="1422" max="1422" width="8.88671875" style="1"/>
    <col min="1423" max="1423" width="15.109375" style="1" customWidth="1"/>
    <col min="1424" max="1424" width="17.5546875" style="1" bestFit="1" customWidth="1"/>
    <col min="1425" max="1426" width="12" style="1" bestFit="1" customWidth="1"/>
    <col min="1427" max="1427" width="12" style="1" customWidth="1"/>
    <col min="1428" max="1428" width="18.109375" style="1" bestFit="1" customWidth="1"/>
    <col min="1429" max="1429" width="22.5546875" style="1" bestFit="1" customWidth="1"/>
    <col min="1430" max="1430" width="11.5546875" style="1" bestFit="1" customWidth="1"/>
    <col min="1431" max="1432" width="8.88671875" style="1"/>
    <col min="1433" max="1433" width="12.6640625" style="1" bestFit="1" customWidth="1"/>
    <col min="1434" max="1434" width="14" style="1" bestFit="1" customWidth="1"/>
    <col min="1435" max="1435" width="11" style="1" bestFit="1" customWidth="1"/>
    <col min="1436" max="1436" width="6.6640625" style="1" customWidth="1"/>
    <col min="1437" max="1437" width="15.5546875" style="1" bestFit="1" customWidth="1"/>
    <col min="1438" max="1438" width="17.5546875" style="1" bestFit="1" customWidth="1"/>
    <col min="1439" max="1440" width="12" style="1" bestFit="1" customWidth="1"/>
    <col min="1441" max="1441" width="8.88671875" style="1"/>
    <col min="1442" max="1442" width="13" style="1" customWidth="1"/>
    <col min="1443" max="1443" width="12" style="1" bestFit="1" customWidth="1"/>
    <col min="1444" max="1654" width="8.88671875" style="1"/>
    <col min="1655" max="1655" width="15.109375" style="1" bestFit="1" customWidth="1"/>
    <col min="1656" max="1656" width="14.33203125" style="1" bestFit="1" customWidth="1"/>
    <col min="1657" max="1657" width="15.44140625" style="1" bestFit="1" customWidth="1"/>
    <col min="1658" max="1658" width="16.109375" style="1" bestFit="1" customWidth="1"/>
    <col min="1659" max="1659" width="15.44140625" style="1" bestFit="1" customWidth="1"/>
    <col min="1660" max="1660" width="18" style="1" bestFit="1" customWidth="1"/>
    <col min="1661" max="1661" width="10.44140625" style="1" customWidth="1"/>
    <col min="1662" max="1662" width="8.88671875" style="1"/>
    <col min="1663" max="1663" width="10" style="1" bestFit="1" customWidth="1"/>
    <col min="1664" max="1664" width="10.88671875" style="1" customWidth="1"/>
    <col min="1665" max="1665" width="15.109375" style="1" customWidth="1"/>
    <col min="1666" max="1667" width="11.6640625" style="1" bestFit="1" customWidth="1"/>
    <col min="1668" max="1669" width="8.88671875" style="1"/>
    <col min="1670" max="1670" width="9.33203125" style="1" bestFit="1" customWidth="1"/>
    <col min="1671" max="1671" width="10.109375" style="1" bestFit="1" customWidth="1"/>
    <col min="1672" max="1672" width="18.109375" style="1" bestFit="1" customWidth="1"/>
    <col min="1673" max="1673" width="22.5546875" style="1" bestFit="1" customWidth="1"/>
    <col min="1674" max="1674" width="10.44140625" style="1" bestFit="1" customWidth="1"/>
    <col min="1675" max="1675" width="11.33203125" style="1" bestFit="1" customWidth="1"/>
    <col min="1676" max="1676" width="8.88671875" style="1"/>
    <col min="1677" max="1677" width="11.5546875" style="1" bestFit="1" customWidth="1"/>
    <col min="1678" max="1678" width="8.88671875" style="1"/>
    <col min="1679" max="1679" width="15.109375" style="1" customWidth="1"/>
    <col min="1680" max="1680" width="17.5546875" style="1" bestFit="1" customWidth="1"/>
    <col min="1681" max="1682" width="12" style="1" bestFit="1" customWidth="1"/>
    <col min="1683" max="1683" width="12" style="1" customWidth="1"/>
    <col min="1684" max="1684" width="18.109375" style="1" bestFit="1" customWidth="1"/>
    <col min="1685" max="1685" width="22.5546875" style="1" bestFit="1" customWidth="1"/>
    <col min="1686" max="1686" width="11.5546875" style="1" bestFit="1" customWidth="1"/>
    <col min="1687" max="1688" width="8.88671875" style="1"/>
    <col min="1689" max="1689" width="12.6640625" style="1" bestFit="1" customWidth="1"/>
    <col min="1690" max="1690" width="14" style="1" bestFit="1" customWidth="1"/>
    <col min="1691" max="1691" width="11" style="1" bestFit="1" customWidth="1"/>
    <col min="1692" max="1692" width="6.6640625" style="1" customWidth="1"/>
    <col min="1693" max="1693" width="15.5546875" style="1" bestFit="1" customWidth="1"/>
    <col min="1694" max="1694" width="17.5546875" style="1" bestFit="1" customWidth="1"/>
    <col min="1695" max="1696" width="12" style="1" bestFit="1" customWidth="1"/>
    <col min="1697" max="1697" width="8.88671875" style="1"/>
    <col min="1698" max="1698" width="13" style="1" customWidth="1"/>
    <col min="1699" max="1699" width="12" style="1" bestFit="1" customWidth="1"/>
    <col min="1700" max="1910" width="8.88671875" style="1"/>
    <col min="1911" max="1911" width="15.109375" style="1" bestFit="1" customWidth="1"/>
    <col min="1912" max="1912" width="14.33203125" style="1" bestFit="1" customWidth="1"/>
    <col min="1913" max="1913" width="15.44140625" style="1" bestFit="1" customWidth="1"/>
    <col min="1914" max="1914" width="16.109375" style="1" bestFit="1" customWidth="1"/>
    <col min="1915" max="1915" width="15.44140625" style="1" bestFit="1" customWidth="1"/>
    <col min="1916" max="1916" width="18" style="1" bestFit="1" customWidth="1"/>
    <col min="1917" max="1917" width="10.44140625" style="1" customWidth="1"/>
    <col min="1918" max="1918" width="8.88671875" style="1"/>
    <col min="1919" max="1919" width="10" style="1" bestFit="1" customWidth="1"/>
    <col min="1920" max="1920" width="10.88671875" style="1" customWidth="1"/>
    <col min="1921" max="1921" width="15.109375" style="1" customWidth="1"/>
    <col min="1922" max="1923" width="11.6640625" style="1" bestFit="1" customWidth="1"/>
    <col min="1924" max="1925" width="8.88671875" style="1"/>
    <col min="1926" max="1926" width="9.33203125" style="1" bestFit="1" customWidth="1"/>
    <col min="1927" max="1927" width="10.109375" style="1" bestFit="1" customWidth="1"/>
    <col min="1928" max="1928" width="18.109375" style="1" bestFit="1" customWidth="1"/>
    <col min="1929" max="1929" width="22.5546875" style="1" bestFit="1" customWidth="1"/>
    <col min="1930" max="1930" width="10.44140625" style="1" bestFit="1" customWidth="1"/>
    <col min="1931" max="1931" width="11.33203125" style="1" bestFit="1" customWidth="1"/>
    <col min="1932" max="1932" width="8.88671875" style="1"/>
    <col min="1933" max="1933" width="11.5546875" style="1" bestFit="1" customWidth="1"/>
    <col min="1934" max="1934" width="8.88671875" style="1"/>
    <col min="1935" max="1935" width="15.109375" style="1" customWidth="1"/>
    <col min="1936" max="1936" width="17.5546875" style="1" bestFit="1" customWidth="1"/>
    <col min="1937" max="1938" width="12" style="1" bestFit="1" customWidth="1"/>
    <col min="1939" max="1939" width="12" style="1" customWidth="1"/>
    <col min="1940" max="1940" width="18.109375" style="1" bestFit="1" customWidth="1"/>
    <col min="1941" max="1941" width="22.5546875" style="1" bestFit="1" customWidth="1"/>
    <col min="1942" max="1942" width="11.5546875" style="1" bestFit="1" customWidth="1"/>
    <col min="1943" max="1944" width="8.88671875" style="1"/>
    <col min="1945" max="1945" width="12.6640625" style="1" bestFit="1" customWidth="1"/>
    <col min="1946" max="1946" width="14" style="1" bestFit="1" customWidth="1"/>
    <col min="1947" max="1947" width="11" style="1" bestFit="1" customWidth="1"/>
    <col min="1948" max="1948" width="6.6640625" style="1" customWidth="1"/>
    <col min="1949" max="1949" width="15.5546875" style="1" bestFit="1" customWidth="1"/>
    <col min="1950" max="1950" width="17.5546875" style="1" bestFit="1" customWidth="1"/>
    <col min="1951" max="1952" width="12" style="1" bestFit="1" customWidth="1"/>
    <col min="1953" max="1953" width="8.88671875" style="1"/>
    <col min="1954" max="1954" width="13" style="1" customWidth="1"/>
    <col min="1955" max="1955" width="12" style="1" bestFit="1" customWidth="1"/>
    <col min="1956" max="2166" width="8.88671875" style="1"/>
    <col min="2167" max="2167" width="15.109375" style="1" bestFit="1" customWidth="1"/>
    <col min="2168" max="2168" width="14.33203125" style="1" bestFit="1" customWidth="1"/>
    <col min="2169" max="2169" width="15.44140625" style="1" bestFit="1" customWidth="1"/>
    <col min="2170" max="2170" width="16.109375" style="1" bestFit="1" customWidth="1"/>
    <col min="2171" max="2171" width="15.44140625" style="1" bestFit="1" customWidth="1"/>
    <col min="2172" max="2172" width="18" style="1" bestFit="1" customWidth="1"/>
    <col min="2173" max="2173" width="10.44140625" style="1" customWidth="1"/>
    <col min="2174" max="2174" width="8.88671875" style="1"/>
    <col min="2175" max="2175" width="10" style="1" bestFit="1" customWidth="1"/>
    <col min="2176" max="2176" width="10.88671875" style="1" customWidth="1"/>
    <col min="2177" max="2177" width="15.109375" style="1" customWidth="1"/>
    <col min="2178" max="2179" width="11.6640625" style="1" bestFit="1" customWidth="1"/>
    <col min="2180" max="2181" width="8.88671875" style="1"/>
    <col min="2182" max="2182" width="9.33203125" style="1" bestFit="1" customWidth="1"/>
    <col min="2183" max="2183" width="10.109375" style="1" bestFit="1" customWidth="1"/>
    <col min="2184" max="2184" width="18.109375" style="1" bestFit="1" customWidth="1"/>
    <col min="2185" max="2185" width="22.5546875" style="1" bestFit="1" customWidth="1"/>
    <col min="2186" max="2186" width="10.44140625" style="1" bestFit="1" customWidth="1"/>
    <col min="2187" max="2187" width="11.33203125" style="1" bestFit="1" customWidth="1"/>
    <col min="2188" max="2188" width="8.88671875" style="1"/>
    <col min="2189" max="2189" width="11.5546875" style="1" bestFit="1" customWidth="1"/>
    <col min="2190" max="2190" width="8.88671875" style="1"/>
    <col min="2191" max="2191" width="15.109375" style="1" customWidth="1"/>
    <col min="2192" max="2192" width="17.5546875" style="1" bestFit="1" customWidth="1"/>
    <col min="2193" max="2194" width="12" style="1" bestFit="1" customWidth="1"/>
    <col min="2195" max="2195" width="12" style="1" customWidth="1"/>
    <col min="2196" max="2196" width="18.109375" style="1" bestFit="1" customWidth="1"/>
    <col min="2197" max="2197" width="22.5546875" style="1" bestFit="1" customWidth="1"/>
    <col min="2198" max="2198" width="11.5546875" style="1" bestFit="1" customWidth="1"/>
    <col min="2199" max="2200" width="8.88671875" style="1"/>
    <col min="2201" max="2201" width="12.6640625" style="1" bestFit="1" customWidth="1"/>
    <col min="2202" max="2202" width="14" style="1" bestFit="1" customWidth="1"/>
    <col min="2203" max="2203" width="11" style="1" bestFit="1" customWidth="1"/>
    <col min="2204" max="2204" width="6.6640625" style="1" customWidth="1"/>
    <col min="2205" max="2205" width="15.5546875" style="1" bestFit="1" customWidth="1"/>
    <col min="2206" max="2206" width="17.5546875" style="1" bestFit="1" customWidth="1"/>
    <col min="2207" max="2208" width="12" style="1" bestFit="1" customWidth="1"/>
    <col min="2209" max="2209" width="8.88671875" style="1"/>
    <col min="2210" max="2210" width="13" style="1" customWidth="1"/>
    <col min="2211" max="2211" width="12" style="1" bestFit="1" customWidth="1"/>
    <col min="2212" max="2422" width="8.88671875" style="1"/>
    <col min="2423" max="2423" width="15.109375" style="1" bestFit="1" customWidth="1"/>
    <col min="2424" max="2424" width="14.33203125" style="1" bestFit="1" customWidth="1"/>
    <col min="2425" max="2425" width="15.44140625" style="1" bestFit="1" customWidth="1"/>
    <col min="2426" max="2426" width="16.109375" style="1" bestFit="1" customWidth="1"/>
    <col min="2427" max="2427" width="15.44140625" style="1" bestFit="1" customWidth="1"/>
    <col min="2428" max="2428" width="18" style="1" bestFit="1" customWidth="1"/>
    <col min="2429" max="2429" width="10.44140625" style="1" customWidth="1"/>
    <col min="2430" max="2430" width="8.88671875" style="1"/>
    <col min="2431" max="2431" width="10" style="1" bestFit="1" customWidth="1"/>
    <col min="2432" max="2432" width="10.88671875" style="1" customWidth="1"/>
    <col min="2433" max="2433" width="15.109375" style="1" customWidth="1"/>
    <col min="2434" max="2435" width="11.6640625" style="1" bestFit="1" customWidth="1"/>
    <col min="2436" max="2437" width="8.88671875" style="1"/>
    <col min="2438" max="2438" width="9.33203125" style="1" bestFit="1" customWidth="1"/>
    <col min="2439" max="2439" width="10.109375" style="1" bestFit="1" customWidth="1"/>
    <col min="2440" max="2440" width="18.109375" style="1" bestFit="1" customWidth="1"/>
    <col min="2441" max="2441" width="22.5546875" style="1" bestFit="1" customWidth="1"/>
    <col min="2442" max="2442" width="10.44140625" style="1" bestFit="1" customWidth="1"/>
    <col min="2443" max="2443" width="11.33203125" style="1" bestFit="1" customWidth="1"/>
    <col min="2444" max="2444" width="8.88671875" style="1"/>
    <col min="2445" max="2445" width="11.5546875" style="1" bestFit="1" customWidth="1"/>
    <col min="2446" max="2446" width="8.88671875" style="1"/>
    <col min="2447" max="2447" width="15.109375" style="1" customWidth="1"/>
    <col min="2448" max="2448" width="17.5546875" style="1" bestFit="1" customWidth="1"/>
    <col min="2449" max="2450" width="12" style="1" bestFit="1" customWidth="1"/>
    <col min="2451" max="2451" width="12" style="1" customWidth="1"/>
    <col min="2452" max="2452" width="18.109375" style="1" bestFit="1" customWidth="1"/>
    <col min="2453" max="2453" width="22.5546875" style="1" bestFit="1" customWidth="1"/>
    <col min="2454" max="2454" width="11.5546875" style="1" bestFit="1" customWidth="1"/>
    <col min="2455" max="2456" width="8.88671875" style="1"/>
    <col min="2457" max="2457" width="12.6640625" style="1" bestFit="1" customWidth="1"/>
    <col min="2458" max="2458" width="14" style="1" bestFit="1" customWidth="1"/>
    <col min="2459" max="2459" width="11" style="1" bestFit="1" customWidth="1"/>
    <col min="2460" max="2460" width="6.6640625" style="1" customWidth="1"/>
    <col min="2461" max="2461" width="15.5546875" style="1" bestFit="1" customWidth="1"/>
    <col min="2462" max="2462" width="17.5546875" style="1" bestFit="1" customWidth="1"/>
    <col min="2463" max="2464" width="12" style="1" bestFit="1" customWidth="1"/>
    <col min="2465" max="2465" width="8.88671875" style="1"/>
    <col min="2466" max="2466" width="13" style="1" customWidth="1"/>
    <col min="2467" max="2467" width="12" style="1" bestFit="1" customWidth="1"/>
    <col min="2468" max="2678" width="8.88671875" style="1"/>
    <col min="2679" max="2679" width="15.109375" style="1" bestFit="1" customWidth="1"/>
    <col min="2680" max="2680" width="14.33203125" style="1" bestFit="1" customWidth="1"/>
    <col min="2681" max="2681" width="15.44140625" style="1" bestFit="1" customWidth="1"/>
    <col min="2682" max="2682" width="16.109375" style="1" bestFit="1" customWidth="1"/>
    <col min="2683" max="2683" width="15.44140625" style="1" bestFit="1" customWidth="1"/>
    <col min="2684" max="2684" width="18" style="1" bestFit="1" customWidth="1"/>
    <col min="2685" max="2685" width="10.44140625" style="1" customWidth="1"/>
    <col min="2686" max="2686" width="8.88671875" style="1"/>
    <col min="2687" max="2687" width="10" style="1" bestFit="1" customWidth="1"/>
    <col min="2688" max="2688" width="10.88671875" style="1" customWidth="1"/>
    <col min="2689" max="2689" width="15.109375" style="1" customWidth="1"/>
    <col min="2690" max="2691" width="11.6640625" style="1" bestFit="1" customWidth="1"/>
    <col min="2692" max="2693" width="8.88671875" style="1"/>
    <col min="2694" max="2694" width="9.33203125" style="1" bestFit="1" customWidth="1"/>
    <col min="2695" max="2695" width="10.109375" style="1" bestFit="1" customWidth="1"/>
    <col min="2696" max="2696" width="18.109375" style="1" bestFit="1" customWidth="1"/>
    <col min="2697" max="2697" width="22.5546875" style="1" bestFit="1" customWidth="1"/>
    <col min="2698" max="2698" width="10.44140625" style="1" bestFit="1" customWidth="1"/>
    <col min="2699" max="2699" width="11.33203125" style="1" bestFit="1" customWidth="1"/>
    <col min="2700" max="2700" width="8.88671875" style="1"/>
    <col min="2701" max="2701" width="11.5546875" style="1" bestFit="1" customWidth="1"/>
    <col min="2702" max="2702" width="8.88671875" style="1"/>
    <col min="2703" max="2703" width="15.109375" style="1" customWidth="1"/>
    <col min="2704" max="2704" width="17.5546875" style="1" bestFit="1" customWidth="1"/>
    <col min="2705" max="2706" width="12" style="1" bestFit="1" customWidth="1"/>
    <col min="2707" max="2707" width="12" style="1" customWidth="1"/>
    <col min="2708" max="2708" width="18.109375" style="1" bestFit="1" customWidth="1"/>
    <col min="2709" max="2709" width="22.5546875" style="1" bestFit="1" customWidth="1"/>
    <col min="2710" max="2710" width="11.5546875" style="1" bestFit="1" customWidth="1"/>
    <col min="2711" max="2712" width="8.88671875" style="1"/>
    <col min="2713" max="2713" width="12.6640625" style="1" bestFit="1" customWidth="1"/>
    <col min="2714" max="2714" width="14" style="1" bestFit="1" customWidth="1"/>
    <col min="2715" max="2715" width="11" style="1" bestFit="1" customWidth="1"/>
    <col min="2716" max="2716" width="6.6640625" style="1" customWidth="1"/>
    <col min="2717" max="2717" width="15.5546875" style="1" bestFit="1" customWidth="1"/>
    <col min="2718" max="2718" width="17.5546875" style="1" bestFit="1" customWidth="1"/>
    <col min="2719" max="2720" width="12" style="1" bestFit="1" customWidth="1"/>
    <col min="2721" max="2721" width="8.88671875" style="1"/>
    <col min="2722" max="2722" width="13" style="1" customWidth="1"/>
    <col min="2723" max="2723" width="12" style="1" bestFit="1" customWidth="1"/>
    <col min="2724" max="2934" width="8.88671875" style="1"/>
    <col min="2935" max="2935" width="15.109375" style="1" bestFit="1" customWidth="1"/>
    <col min="2936" max="2936" width="14.33203125" style="1" bestFit="1" customWidth="1"/>
    <col min="2937" max="2937" width="15.44140625" style="1" bestFit="1" customWidth="1"/>
    <col min="2938" max="2938" width="16.109375" style="1" bestFit="1" customWidth="1"/>
    <col min="2939" max="2939" width="15.44140625" style="1" bestFit="1" customWidth="1"/>
    <col min="2940" max="2940" width="18" style="1" bestFit="1" customWidth="1"/>
    <col min="2941" max="2941" width="10.44140625" style="1" customWidth="1"/>
    <col min="2942" max="2942" width="8.88671875" style="1"/>
    <col min="2943" max="2943" width="10" style="1" bestFit="1" customWidth="1"/>
    <col min="2944" max="2944" width="10.88671875" style="1" customWidth="1"/>
    <col min="2945" max="2945" width="15.109375" style="1" customWidth="1"/>
    <col min="2946" max="2947" width="11.6640625" style="1" bestFit="1" customWidth="1"/>
    <col min="2948" max="2949" width="8.88671875" style="1"/>
    <col min="2950" max="2950" width="9.33203125" style="1" bestFit="1" customWidth="1"/>
    <col min="2951" max="2951" width="10.109375" style="1" bestFit="1" customWidth="1"/>
    <col min="2952" max="2952" width="18.109375" style="1" bestFit="1" customWidth="1"/>
    <col min="2953" max="2953" width="22.5546875" style="1" bestFit="1" customWidth="1"/>
    <col min="2954" max="2954" width="10.44140625" style="1" bestFit="1" customWidth="1"/>
    <col min="2955" max="2955" width="11.33203125" style="1" bestFit="1" customWidth="1"/>
    <col min="2956" max="2956" width="8.88671875" style="1"/>
    <col min="2957" max="2957" width="11.5546875" style="1" bestFit="1" customWidth="1"/>
    <col min="2958" max="2958" width="8.88671875" style="1"/>
    <col min="2959" max="2959" width="15.109375" style="1" customWidth="1"/>
    <col min="2960" max="2960" width="17.5546875" style="1" bestFit="1" customWidth="1"/>
    <col min="2961" max="2962" width="12" style="1" bestFit="1" customWidth="1"/>
    <col min="2963" max="2963" width="12" style="1" customWidth="1"/>
    <col min="2964" max="2964" width="18.109375" style="1" bestFit="1" customWidth="1"/>
    <col min="2965" max="2965" width="22.5546875" style="1" bestFit="1" customWidth="1"/>
    <col min="2966" max="2966" width="11.5546875" style="1" bestFit="1" customWidth="1"/>
    <col min="2967" max="2968" width="8.88671875" style="1"/>
    <col min="2969" max="2969" width="12.6640625" style="1" bestFit="1" customWidth="1"/>
    <col min="2970" max="2970" width="14" style="1" bestFit="1" customWidth="1"/>
    <col min="2971" max="2971" width="11" style="1" bestFit="1" customWidth="1"/>
    <col min="2972" max="2972" width="6.6640625" style="1" customWidth="1"/>
    <col min="2973" max="2973" width="15.5546875" style="1" bestFit="1" customWidth="1"/>
    <col min="2974" max="2974" width="17.5546875" style="1" bestFit="1" customWidth="1"/>
    <col min="2975" max="2976" width="12" style="1" bestFit="1" customWidth="1"/>
    <col min="2977" max="2977" width="8.88671875" style="1"/>
    <col min="2978" max="2978" width="13" style="1" customWidth="1"/>
    <col min="2979" max="2979" width="12" style="1" bestFit="1" customWidth="1"/>
    <col min="2980" max="3190" width="8.88671875" style="1"/>
    <col min="3191" max="3191" width="15.109375" style="1" bestFit="1" customWidth="1"/>
    <col min="3192" max="3192" width="14.33203125" style="1" bestFit="1" customWidth="1"/>
    <col min="3193" max="3193" width="15.44140625" style="1" bestFit="1" customWidth="1"/>
    <col min="3194" max="3194" width="16.109375" style="1" bestFit="1" customWidth="1"/>
    <col min="3195" max="3195" width="15.44140625" style="1" bestFit="1" customWidth="1"/>
    <col min="3196" max="3196" width="18" style="1" bestFit="1" customWidth="1"/>
    <col min="3197" max="3197" width="10.44140625" style="1" customWidth="1"/>
    <col min="3198" max="3198" width="8.88671875" style="1"/>
    <col min="3199" max="3199" width="10" style="1" bestFit="1" customWidth="1"/>
    <col min="3200" max="3200" width="10.88671875" style="1" customWidth="1"/>
    <col min="3201" max="3201" width="15.109375" style="1" customWidth="1"/>
    <col min="3202" max="3203" width="11.6640625" style="1" bestFit="1" customWidth="1"/>
    <col min="3204" max="3205" width="8.88671875" style="1"/>
    <col min="3206" max="3206" width="9.33203125" style="1" bestFit="1" customWidth="1"/>
    <col min="3207" max="3207" width="10.109375" style="1" bestFit="1" customWidth="1"/>
    <col min="3208" max="3208" width="18.109375" style="1" bestFit="1" customWidth="1"/>
    <col min="3209" max="3209" width="22.5546875" style="1" bestFit="1" customWidth="1"/>
    <col min="3210" max="3210" width="10.44140625" style="1" bestFit="1" customWidth="1"/>
    <col min="3211" max="3211" width="11.33203125" style="1" bestFit="1" customWidth="1"/>
    <col min="3212" max="3212" width="8.88671875" style="1"/>
    <col min="3213" max="3213" width="11.5546875" style="1" bestFit="1" customWidth="1"/>
    <col min="3214" max="3214" width="8.88671875" style="1"/>
    <col min="3215" max="3215" width="15.109375" style="1" customWidth="1"/>
    <col min="3216" max="3216" width="17.5546875" style="1" bestFit="1" customWidth="1"/>
    <col min="3217" max="3218" width="12" style="1" bestFit="1" customWidth="1"/>
    <col min="3219" max="3219" width="12" style="1" customWidth="1"/>
    <col min="3220" max="3220" width="18.109375" style="1" bestFit="1" customWidth="1"/>
    <col min="3221" max="3221" width="22.5546875" style="1" bestFit="1" customWidth="1"/>
    <col min="3222" max="3222" width="11.5546875" style="1" bestFit="1" customWidth="1"/>
    <col min="3223" max="3224" width="8.88671875" style="1"/>
    <col min="3225" max="3225" width="12.6640625" style="1" bestFit="1" customWidth="1"/>
    <col min="3226" max="3226" width="14" style="1" bestFit="1" customWidth="1"/>
    <col min="3227" max="3227" width="11" style="1" bestFit="1" customWidth="1"/>
    <col min="3228" max="3228" width="6.6640625" style="1" customWidth="1"/>
    <col min="3229" max="3229" width="15.5546875" style="1" bestFit="1" customWidth="1"/>
    <col min="3230" max="3230" width="17.5546875" style="1" bestFit="1" customWidth="1"/>
    <col min="3231" max="3232" width="12" style="1" bestFit="1" customWidth="1"/>
    <col min="3233" max="3233" width="8.88671875" style="1"/>
    <col min="3234" max="3234" width="13" style="1" customWidth="1"/>
    <col min="3235" max="3235" width="12" style="1" bestFit="1" customWidth="1"/>
    <col min="3236" max="3446" width="8.88671875" style="1"/>
    <col min="3447" max="3447" width="15.109375" style="1" bestFit="1" customWidth="1"/>
    <col min="3448" max="3448" width="14.33203125" style="1" bestFit="1" customWidth="1"/>
    <col min="3449" max="3449" width="15.44140625" style="1" bestFit="1" customWidth="1"/>
    <col min="3450" max="3450" width="16.109375" style="1" bestFit="1" customWidth="1"/>
    <col min="3451" max="3451" width="15.44140625" style="1" bestFit="1" customWidth="1"/>
    <col min="3452" max="3452" width="18" style="1" bestFit="1" customWidth="1"/>
    <col min="3453" max="3453" width="10.44140625" style="1" customWidth="1"/>
    <col min="3454" max="3454" width="8.88671875" style="1"/>
    <col min="3455" max="3455" width="10" style="1" bestFit="1" customWidth="1"/>
    <col min="3456" max="3456" width="10.88671875" style="1" customWidth="1"/>
    <col min="3457" max="3457" width="15.109375" style="1" customWidth="1"/>
    <col min="3458" max="3459" width="11.6640625" style="1" bestFit="1" customWidth="1"/>
    <col min="3460" max="3461" width="8.88671875" style="1"/>
    <col min="3462" max="3462" width="9.33203125" style="1" bestFit="1" customWidth="1"/>
    <col min="3463" max="3463" width="10.109375" style="1" bestFit="1" customWidth="1"/>
    <col min="3464" max="3464" width="18.109375" style="1" bestFit="1" customWidth="1"/>
    <col min="3465" max="3465" width="22.5546875" style="1" bestFit="1" customWidth="1"/>
    <col min="3466" max="3466" width="10.44140625" style="1" bestFit="1" customWidth="1"/>
    <col min="3467" max="3467" width="11.33203125" style="1" bestFit="1" customWidth="1"/>
    <col min="3468" max="3468" width="8.88671875" style="1"/>
    <col min="3469" max="3469" width="11.5546875" style="1" bestFit="1" customWidth="1"/>
    <col min="3470" max="3470" width="8.88671875" style="1"/>
    <col min="3471" max="3471" width="15.109375" style="1" customWidth="1"/>
    <col min="3472" max="3472" width="17.5546875" style="1" bestFit="1" customWidth="1"/>
    <col min="3473" max="3474" width="12" style="1" bestFit="1" customWidth="1"/>
    <col min="3475" max="3475" width="12" style="1" customWidth="1"/>
    <col min="3476" max="3476" width="18.109375" style="1" bestFit="1" customWidth="1"/>
    <col min="3477" max="3477" width="22.5546875" style="1" bestFit="1" customWidth="1"/>
    <col min="3478" max="3478" width="11.5546875" style="1" bestFit="1" customWidth="1"/>
    <col min="3479" max="3480" width="8.88671875" style="1"/>
    <col min="3481" max="3481" width="12.6640625" style="1" bestFit="1" customWidth="1"/>
    <col min="3482" max="3482" width="14" style="1" bestFit="1" customWidth="1"/>
    <col min="3483" max="3483" width="11" style="1" bestFit="1" customWidth="1"/>
    <col min="3484" max="3484" width="6.6640625" style="1" customWidth="1"/>
    <col min="3485" max="3485" width="15.5546875" style="1" bestFit="1" customWidth="1"/>
    <col min="3486" max="3486" width="17.5546875" style="1" bestFit="1" customWidth="1"/>
    <col min="3487" max="3488" width="12" style="1" bestFit="1" customWidth="1"/>
    <col min="3489" max="3489" width="8.88671875" style="1"/>
    <col min="3490" max="3490" width="13" style="1" customWidth="1"/>
    <col min="3491" max="3491" width="12" style="1" bestFit="1" customWidth="1"/>
    <col min="3492" max="3702" width="8.88671875" style="1"/>
    <col min="3703" max="3703" width="15.109375" style="1" bestFit="1" customWidth="1"/>
    <col min="3704" max="3704" width="14.33203125" style="1" bestFit="1" customWidth="1"/>
    <col min="3705" max="3705" width="15.44140625" style="1" bestFit="1" customWidth="1"/>
    <col min="3706" max="3706" width="16.109375" style="1" bestFit="1" customWidth="1"/>
    <col min="3707" max="3707" width="15.44140625" style="1" bestFit="1" customWidth="1"/>
    <col min="3708" max="3708" width="18" style="1" bestFit="1" customWidth="1"/>
    <col min="3709" max="3709" width="10.44140625" style="1" customWidth="1"/>
    <col min="3710" max="3710" width="8.88671875" style="1"/>
    <col min="3711" max="3711" width="10" style="1" bestFit="1" customWidth="1"/>
    <col min="3712" max="3712" width="10.88671875" style="1" customWidth="1"/>
    <col min="3713" max="3713" width="15.109375" style="1" customWidth="1"/>
    <col min="3714" max="3715" width="11.6640625" style="1" bestFit="1" customWidth="1"/>
    <col min="3716" max="3717" width="8.88671875" style="1"/>
    <col min="3718" max="3718" width="9.33203125" style="1" bestFit="1" customWidth="1"/>
    <col min="3719" max="3719" width="10.109375" style="1" bestFit="1" customWidth="1"/>
    <col min="3720" max="3720" width="18.109375" style="1" bestFit="1" customWidth="1"/>
    <col min="3721" max="3721" width="22.5546875" style="1" bestFit="1" customWidth="1"/>
    <col min="3722" max="3722" width="10.44140625" style="1" bestFit="1" customWidth="1"/>
    <col min="3723" max="3723" width="11.33203125" style="1" bestFit="1" customWidth="1"/>
    <col min="3724" max="3724" width="8.88671875" style="1"/>
    <col min="3725" max="3725" width="11.5546875" style="1" bestFit="1" customWidth="1"/>
    <col min="3726" max="3726" width="8.88671875" style="1"/>
    <col min="3727" max="3727" width="15.109375" style="1" customWidth="1"/>
    <col min="3728" max="3728" width="17.5546875" style="1" bestFit="1" customWidth="1"/>
    <col min="3729" max="3730" width="12" style="1" bestFit="1" customWidth="1"/>
    <col min="3731" max="3731" width="12" style="1" customWidth="1"/>
    <col min="3732" max="3732" width="18.109375" style="1" bestFit="1" customWidth="1"/>
    <col min="3733" max="3733" width="22.5546875" style="1" bestFit="1" customWidth="1"/>
    <col min="3734" max="3734" width="11.5546875" style="1" bestFit="1" customWidth="1"/>
    <col min="3735" max="3736" width="8.88671875" style="1"/>
    <col min="3737" max="3737" width="12.6640625" style="1" bestFit="1" customWidth="1"/>
    <col min="3738" max="3738" width="14" style="1" bestFit="1" customWidth="1"/>
    <col min="3739" max="3739" width="11" style="1" bestFit="1" customWidth="1"/>
    <col min="3740" max="3740" width="6.6640625" style="1" customWidth="1"/>
    <col min="3741" max="3741" width="15.5546875" style="1" bestFit="1" customWidth="1"/>
    <col min="3742" max="3742" width="17.5546875" style="1" bestFit="1" customWidth="1"/>
    <col min="3743" max="3744" width="12" style="1" bestFit="1" customWidth="1"/>
    <col min="3745" max="3745" width="8.88671875" style="1"/>
    <col min="3746" max="3746" width="13" style="1" customWidth="1"/>
    <col min="3747" max="3747" width="12" style="1" bestFit="1" customWidth="1"/>
    <col min="3748" max="3958" width="8.88671875" style="1"/>
    <col min="3959" max="3959" width="15.109375" style="1" bestFit="1" customWidth="1"/>
    <col min="3960" max="3960" width="14.33203125" style="1" bestFit="1" customWidth="1"/>
    <col min="3961" max="3961" width="15.44140625" style="1" bestFit="1" customWidth="1"/>
    <col min="3962" max="3962" width="16.109375" style="1" bestFit="1" customWidth="1"/>
    <col min="3963" max="3963" width="15.44140625" style="1" bestFit="1" customWidth="1"/>
    <col min="3964" max="3964" width="18" style="1" bestFit="1" customWidth="1"/>
    <col min="3965" max="3965" width="10.44140625" style="1" customWidth="1"/>
    <col min="3966" max="3966" width="8.88671875" style="1"/>
    <col min="3967" max="3967" width="10" style="1" bestFit="1" customWidth="1"/>
    <col min="3968" max="3968" width="10.88671875" style="1" customWidth="1"/>
    <col min="3969" max="3969" width="15.109375" style="1" customWidth="1"/>
    <col min="3970" max="3971" width="11.6640625" style="1" bestFit="1" customWidth="1"/>
    <col min="3972" max="3973" width="8.88671875" style="1"/>
    <col min="3974" max="3974" width="9.33203125" style="1" bestFit="1" customWidth="1"/>
    <col min="3975" max="3975" width="10.109375" style="1" bestFit="1" customWidth="1"/>
    <col min="3976" max="3976" width="18.109375" style="1" bestFit="1" customWidth="1"/>
    <col min="3977" max="3977" width="22.5546875" style="1" bestFit="1" customWidth="1"/>
    <col min="3978" max="3978" width="10.44140625" style="1" bestFit="1" customWidth="1"/>
    <col min="3979" max="3979" width="11.33203125" style="1" bestFit="1" customWidth="1"/>
    <col min="3980" max="3980" width="8.88671875" style="1"/>
    <col min="3981" max="3981" width="11.5546875" style="1" bestFit="1" customWidth="1"/>
    <col min="3982" max="3982" width="8.88671875" style="1"/>
    <col min="3983" max="3983" width="15.109375" style="1" customWidth="1"/>
    <col min="3984" max="3984" width="17.5546875" style="1" bestFit="1" customWidth="1"/>
    <col min="3985" max="3986" width="12" style="1" bestFit="1" customWidth="1"/>
    <col min="3987" max="3987" width="12" style="1" customWidth="1"/>
    <col min="3988" max="3988" width="18.109375" style="1" bestFit="1" customWidth="1"/>
    <col min="3989" max="3989" width="22.5546875" style="1" bestFit="1" customWidth="1"/>
    <col min="3990" max="3990" width="11.5546875" style="1" bestFit="1" customWidth="1"/>
    <col min="3991" max="3992" width="8.88671875" style="1"/>
    <col min="3993" max="3993" width="12.6640625" style="1" bestFit="1" customWidth="1"/>
    <col min="3994" max="3994" width="14" style="1" bestFit="1" customWidth="1"/>
    <col min="3995" max="3995" width="11" style="1" bestFit="1" customWidth="1"/>
    <col min="3996" max="3996" width="6.6640625" style="1" customWidth="1"/>
    <col min="3997" max="3997" width="15.5546875" style="1" bestFit="1" customWidth="1"/>
    <col min="3998" max="3998" width="17.5546875" style="1" bestFit="1" customWidth="1"/>
    <col min="3999" max="4000" width="12" style="1" bestFit="1" customWidth="1"/>
    <col min="4001" max="4001" width="8.88671875" style="1"/>
    <col min="4002" max="4002" width="13" style="1" customWidth="1"/>
    <col min="4003" max="4003" width="12" style="1" bestFit="1" customWidth="1"/>
    <col min="4004" max="4214" width="8.88671875" style="1"/>
    <col min="4215" max="4215" width="15.109375" style="1" bestFit="1" customWidth="1"/>
    <col min="4216" max="4216" width="14.33203125" style="1" bestFit="1" customWidth="1"/>
    <col min="4217" max="4217" width="15.44140625" style="1" bestFit="1" customWidth="1"/>
    <col min="4218" max="4218" width="16.109375" style="1" bestFit="1" customWidth="1"/>
    <col min="4219" max="4219" width="15.44140625" style="1" bestFit="1" customWidth="1"/>
    <col min="4220" max="4220" width="18" style="1" bestFit="1" customWidth="1"/>
    <col min="4221" max="4221" width="10.44140625" style="1" customWidth="1"/>
    <col min="4222" max="4222" width="8.88671875" style="1"/>
    <col min="4223" max="4223" width="10" style="1" bestFit="1" customWidth="1"/>
    <col min="4224" max="4224" width="10.88671875" style="1" customWidth="1"/>
    <col min="4225" max="4225" width="15.109375" style="1" customWidth="1"/>
    <col min="4226" max="4227" width="11.6640625" style="1" bestFit="1" customWidth="1"/>
    <col min="4228" max="4229" width="8.88671875" style="1"/>
    <col min="4230" max="4230" width="9.33203125" style="1" bestFit="1" customWidth="1"/>
    <col min="4231" max="4231" width="10.109375" style="1" bestFit="1" customWidth="1"/>
    <col min="4232" max="4232" width="18.109375" style="1" bestFit="1" customWidth="1"/>
    <col min="4233" max="4233" width="22.5546875" style="1" bestFit="1" customWidth="1"/>
    <col min="4234" max="4234" width="10.44140625" style="1" bestFit="1" customWidth="1"/>
    <col min="4235" max="4235" width="11.33203125" style="1" bestFit="1" customWidth="1"/>
    <col min="4236" max="4236" width="8.88671875" style="1"/>
    <col min="4237" max="4237" width="11.5546875" style="1" bestFit="1" customWidth="1"/>
    <col min="4238" max="4238" width="8.88671875" style="1"/>
    <col min="4239" max="4239" width="15.109375" style="1" customWidth="1"/>
    <col min="4240" max="4240" width="17.5546875" style="1" bestFit="1" customWidth="1"/>
    <col min="4241" max="4242" width="12" style="1" bestFit="1" customWidth="1"/>
    <col min="4243" max="4243" width="12" style="1" customWidth="1"/>
    <col min="4244" max="4244" width="18.109375" style="1" bestFit="1" customWidth="1"/>
    <col min="4245" max="4245" width="22.5546875" style="1" bestFit="1" customWidth="1"/>
    <col min="4246" max="4246" width="11.5546875" style="1" bestFit="1" customWidth="1"/>
    <col min="4247" max="4248" width="8.88671875" style="1"/>
    <col min="4249" max="4249" width="12.6640625" style="1" bestFit="1" customWidth="1"/>
    <col min="4250" max="4250" width="14" style="1" bestFit="1" customWidth="1"/>
    <col min="4251" max="4251" width="11" style="1" bestFit="1" customWidth="1"/>
    <col min="4252" max="4252" width="6.6640625" style="1" customWidth="1"/>
    <col min="4253" max="4253" width="15.5546875" style="1" bestFit="1" customWidth="1"/>
    <col min="4254" max="4254" width="17.5546875" style="1" bestFit="1" customWidth="1"/>
    <col min="4255" max="4256" width="12" style="1" bestFit="1" customWidth="1"/>
    <col min="4257" max="4257" width="8.88671875" style="1"/>
    <col min="4258" max="4258" width="13" style="1" customWidth="1"/>
    <col min="4259" max="4259" width="12" style="1" bestFit="1" customWidth="1"/>
    <col min="4260" max="4470" width="8.88671875" style="1"/>
    <col min="4471" max="4471" width="15.109375" style="1" bestFit="1" customWidth="1"/>
    <col min="4472" max="4472" width="14.33203125" style="1" bestFit="1" customWidth="1"/>
    <col min="4473" max="4473" width="15.44140625" style="1" bestFit="1" customWidth="1"/>
    <col min="4474" max="4474" width="16.109375" style="1" bestFit="1" customWidth="1"/>
    <col min="4475" max="4475" width="15.44140625" style="1" bestFit="1" customWidth="1"/>
    <col min="4476" max="4476" width="18" style="1" bestFit="1" customWidth="1"/>
    <col min="4477" max="4477" width="10.44140625" style="1" customWidth="1"/>
    <col min="4478" max="4478" width="8.88671875" style="1"/>
    <col min="4479" max="4479" width="10" style="1" bestFit="1" customWidth="1"/>
    <col min="4480" max="4480" width="10.88671875" style="1" customWidth="1"/>
    <col min="4481" max="4481" width="15.109375" style="1" customWidth="1"/>
    <col min="4482" max="4483" width="11.6640625" style="1" bestFit="1" customWidth="1"/>
    <col min="4484" max="4485" width="8.88671875" style="1"/>
    <col min="4486" max="4486" width="9.33203125" style="1" bestFit="1" customWidth="1"/>
    <col min="4487" max="4487" width="10.109375" style="1" bestFit="1" customWidth="1"/>
    <col min="4488" max="4488" width="18.109375" style="1" bestFit="1" customWidth="1"/>
    <col min="4489" max="4489" width="22.5546875" style="1" bestFit="1" customWidth="1"/>
    <col min="4490" max="4490" width="10.44140625" style="1" bestFit="1" customWidth="1"/>
    <col min="4491" max="4491" width="11.33203125" style="1" bestFit="1" customWidth="1"/>
    <col min="4492" max="4492" width="8.88671875" style="1"/>
    <col min="4493" max="4493" width="11.5546875" style="1" bestFit="1" customWidth="1"/>
    <col min="4494" max="4494" width="8.88671875" style="1"/>
    <col min="4495" max="4495" width="15.109375" style="1" customWidth="1"/>
    <col min="4496" max="4496" width="17.5546875" style="1" bestFit="1" customWidth="1"/>
    <col min="4497" max="4498" width="12" style="1" bestFit="1" customWidth="1"/>
    <col min="4499" max="4499" width="12" style="1" customWidth="1"/>
    <col min="4500" max="4500" width="18.109375" style="1" bestFit="1" customWidth="1"/>
    <col min="4501" max="4501" width="22.5546875" style="1" bestFit="1" customWidth="1"/>
    <col min="4502" max="4502" width="11.5546875" style="1" bestFit="1" customWidth="1"/>
    <col min="4503" max="4504" width="8.88671875" style="1"/>
    <col min="4505" max="4505" width="12.6640625" style="1" bestFit="1" customWidth="1"/>
    <col min="4506" max="4506" width="14" style="1" bestFit="1" customWidth="1"/>
    <col min="4507" max="4507" width="11" style="1" bestFit="1" customWidth="1"/>
    <col min="4508" max="4508" width="6.6640625" style="1" customWidth="1"/>
    <col min="4509" max="4509" width="15.5546875" style="1" bestFit="1" customWidth="1"/>
    <col min="4510" max="4510" width="17.5546875" style="1" bestFit="1" customWidth="1"/>
    <col min="4511" max="4512" width="12" style="1" bestFit="1" customWidth="1"/>
    <col min="4513" max="4513" width="8.88671875" style="1"/>
    <col min="4514" max="4514" width="13" style="1" customWidth="1"/>
    <col min="4515" max="4515" width="12" style="1" bestFit="1" customWidth="1"/>
    <col min="4516" max="4726" width="8.88671875" style="1"/>
    <col min="4727" max="4727" width="15.109375" style="1" bestFit="1" customWidth="1"/>
    <col min="4728" max="4728" width="14.33203125" style="1" bestFit="1" customWidth="1"/>
    <col min="4729" max="4729" width="15.44140625" style="1" bestFit="1" customWidth="1"/>
    <col min="4730" max="4730" width="16.109375" style="1" bestFit="1" customWidth="1"/>
    <col min="4731" max="4731" width="15.44140625" style="1" bestFit="1" customWidth="1"/>
    <col min="4732" max="4732" width="18" style="1" bestFit="1" customWidth="1"/>
    <col min="4733" max="4733" width="10.44140625" style="1" customWidth="1"/>
    <col min="4734" max="4734" width="8.88671875" style="1"/>
    <col min="4735" max="4735" width="10" style="1" bestFit="1" customWidth="1"/>
    <col min="4736" max="4736" width="10.88671875" style="1" customWidth="1"/>
    <col min="4737" max="4737" width="15.109375" style="1" customWidth="1"/>
    <col min="4738" max="4739" width="11.6640625" style="1" bestFit="1" customWidth="1"/>
    <col min="4740" max="4741" width="8.88671875" style="1"/>
    <col min="4742" max="4742" width="9.33203125" style="1" bestFit="1" customWidth="1"/>
    <col min="4743" max="4743" width="10.109375" style="1" bestFit="1" customWidth="1"/>
    <col min="4744" max="4744" width="18.109375" style="1" bestFit="1" customWidth="1"/>
    <col min="4745" max="4745" width="22.5546875" style="1" bestFit="1" customWidth="1"/>
    <col min="4746" max="4746" width="10.44140625" style="1" bestFit="1" customWidth="1"/>
    <col min="4747" max="4747" width="11.33203125" style="1" bestFit="1" customWidth="1"/>
    <col min="4748" max="4748" width="8.88671875" style="1"/>
    <col min="4749" max="4749" width="11.5546875" style="1" bestFit="1" customWidth="1"/>
    <col min="4750" max="4750" width="8.88671875" style="1"/>
    <col min="4751" max="4751" width="15.109375" style="1" customWidth="1"/>
    <col min="4752" max="4752" width="17.5546875" style="1" bestFit="1" customWidth="1"/>
    <col min="4753" max="4754" width="12" style="1" bestFit="1" customWidth="1"/>
    <col min="4755" max="4755" width="12" style="1" customWidth="1"/>
    <col min="4756" max="4756" width="18.109375" style="1" bestFit="1" customWidth="1"/>
    <col min="4757" max="4757" width="22.5546875" style="1" bestFit="1" customWidth="1"/>
    <col min="4758" max="4758" width="11.5546875" style="1" bestFit="1" customWidth="1"/>
    <col min="4759" max="4760" width="8.88671875" style="1"/>
    <col min="4761" max="4761" width="12.6640625" style="1" bestFit="1" customWidth="1"/>
    <col min="4762" max="4762" width="14" style="1" bestFit="1" customWidth="1"/>
    <col min="4763" max="4763" width="11" style="1" bestFit="1" customWidth="1"/>
    <col min="4764" max="4764" width="6.6640625" style="1" customWidth="1"/>
    <col min="4765" max="4765" width="15.5546875" style="1" bestFit="1" customWidth="1"/>
    <col min="4766" max="4766" width="17.5546875" style="1" bestFit="1" customWidth="1"/>
    <col min="4767" max="4768" width="12" style="1" bestFit="1" customWidth="1"/>
    <col min="4769" max="4769" width="8.88671875" style="1"/>
    <col min="4770" max="4770" width="13" style="1" customWidth="1"/>
    <col min="4771" max="4771" width="12" style="1" bestFit="1" customWidth="1"/>
    <col min="4772" max="4982" width="8.88671875" style="1"/>
    <col min="4983" max="4983" width="15.109375" style="1" bestFit="1" customWidth="1"/>
    <col min="4984" max="4984" width="14.33203125" style="1" bestFit="1" customWidth="1"/>
    <col min="4985" max="4985" width="15.44140625" style="1" bestFit="1" customWidth="1"/>
    <col min="4986" max="4986" width="16.109375" style="1" bestFit="1" customWidth="1"/>
    <col min="4987" max="4987" width="15.44140625" style="1" bestFit="1" customWidth="1"/>
    <col min="4988" max="4988" width="18" style="1" bestFit="1" customWidth="1"/>
    <col min="4989" max="4989" width="10.44140625" style="1" customWidth="1"/>
    <col min="4990" max="4990" width="8.88671875" style="1"/>
    <col min="4991" max="4991" width="10" style="1" bestFit="1" customWidth="1"/>
    <col min="4992" max="4992" width="10.88671875" style="1" customWidth="1"/>
    <col min="4993" max="4993" width="15.109375" style="1" customWidth="1"/>
    <col min="4994" max="4995" width="11.6640625" style="1" bestFit="1" customWidth="1"/>
    <col min="4996" max="4997" width="8.88671875" style="1"/>
    <col min="4998" max="4998" width="9.33203125" style="1" bestFit="1" customWidth="1"/>
    <col min="4999" max="4999" width="10.109375" style="1" bestFit="1" customWidth="1"/>
    <col min="5000" max="5000" width="18.109375" style="1" bestFit="1" customWidth="1"/>
    <col min="5001" max="5001" width="22.5546875" style="1" bestFit="1" customWidth="1"/>
    <col min="5002" max="5002" width="10.44140625" style="1" bestFit="1" customWidth="1"/>
    <col min="5003" max="5003" width="11.33203125" style="1" bestFit="1" customWidth="1"/>
    <col min="5004" max="5004" width="8.88671875" style="1"/>
    <col min="5005" max="5005" width="11.5546875" style="1" bestFit="1" customWidth="1"/>
    <col min="5006" max="5006" width="8.88671875" style="1"/>
    <col min="5007" max="5007" width="15.109375" style="1" customWidth="1"/>
    <col min="5008" max="5008" width="17.5546875" style="1" bestFit="1" customWidth="1"/>
    <col min="5009" max="5010" width="12" style="1" bestFit="1" customWidth="1"/>
    <col min="5011" max="5011" width="12" style="1" customWidth="1"/>
    <col min="5012" max="5012" width="18.109375" style="1" bestFit="1" customWidth="1"/>
    <col min="5013" max="5013" width="22.5546875" style="1" bestFit="1" customWidth="1"/>
    <col min="5014" max="5014" width="11.5546875" style="1" bestFit="1" customWidth="1"/>
    <col min="5015" max="5016" width="8.88671875" style="1"/>
    <col min="5017" max="5017" width="12.6640625" style="1" bestFit="1" customWidth="1"/>
    <col min="5018" max="5018" width="14" style="1" bestFit="1" customWidth="1"/>
    <col min="5019" max="5019" width="11" style="1" bestFit="1" customWidth="1"/>
    <col min="5020" max="5020" width="6.6640625" style="1" customWidth="1"/>
    <col min="5021" max="5021" width="15.5546875" style="1" bestFit="1" customWidth="1"/>
    <col min="5022" max="5022" width="17.5546875" style="1" bestFit="1" customWidth="1"/>
    <col min="5023" max="5024" width="12" style="1" bestFit="1" customWidth="1"/>
    <col min="5025" max="5025" width="8.88671875" style="1"/>
    <col min="5026" max="5026" width="13" style="1" customWidth="1"/>
    <col min="5027" max="5027" width="12" style="1" bestFit="1" customWidth="1"/>
    <col min="5028" max="5238" width="8.88671875" style="1"/>
    <col min="5239" max="5239" width="15.109375" style="1" bestFit="1" customWidth="1"/>
    <col min="5240" max="5240" width="14.33203125" style="1" bestFit="1" customWidth="1"/>
    <col min="5241" max="5241" width="15.44140625" style="1" bestFit="1" customWidth="1"/>
    <col min="5242" max="5242" width="16.109375" style="1" bestFit="1" customWidth="1"/>
    <col min="5243" max="5243" width="15.44140625" style="1" bestFit="1" customWidth="1"/>
    <col min="5244" max="5244" width="18" style="1" bestFit="1" customWidth="1"/>
    <col min="5245" max="5245" width="10.44140625" style="1" customWidth="1"/>
    <col min="5246" max="5246" width="8.88671875" style="1"/>
    <col min="5247" max="5247" width="10" style="1" bestFit="1" customWidth="1"/>
    <col min="5248" max="5248" width="10.88671875" style="1" customWidth="1"/>
    <col min="5249" max="5249" width="15.109375" style="1" customWidth="1"/>
    <col min="5250" max="5251" width="11.6640625" style="1" bestFit="1" customWidth="1"/>
    <col min="5252" max="5253" width="8.88671875" style="1"/>
    <col min="5254" max="5254" width="9.33203125" style="1" bestFit="1" customWidth="1"/>
    <col min="5255" max="5255" width="10.109375" style="1" bestFit="1" customWidth="1"/>
    <col min="5256" max="5256" width="18.109375" style="1" bestFit="1" customWidth="1"/>
    <col min="5257" max="5257" width="22.5546875" style="1" bestFit="1" customWidth="1"/>
    <col min="5258" max="5258" width="10.44140625" style="1" bestFit="1" customWidth="1"/>
    <col min="5259" max="5259" width="11.33203125" style="1" bestFit="1" customWidth="1"/>
    <col min="5260" max="5260" width="8.88671875" style="1"/>
    <col min="5261" max="5261" width="11.5546875" style="1" bestFit="1" customWidth="1"/>
    <col min="5262" max="5262" width="8.88671875" style="1"/>
    <col min="5263" max="5263" width="15.109375" style="1" customWidth="1"/>
    <col min="5264" max="5264" width="17.5546875" style="1" bestFit="1" customWidth="1"/>
    <col min="5265" max="5266" width="12" style="1" bestFit="1" customWidth="1"/>
    <col min="5267" max="5267" width="12" style="1" customWidth="1"/>
    <col min="5268" max="5268" width="18.109375" style="1" bestFit="1" customWidth="1"/>
    <col min="5269" max="5269" width="22.5546875" style="1" bestFit="1" customWidth="1"/>
    <col min="5270" max="5270" width="11.5546875" style="1" bestFit="1" customWidth="1"/>
    <col min="5271" max="5272" width="8.88671875" style="1"/>
    <col min="5273" max="5273" width="12.6640625" style="1" bestFit="1" customWidth="1"/>
    <col min="5274" max="5274" width="14" style="1" bestFit="1" customWidth="1"/>
    <col min="5275" max="5275" width="11" style="1" bestFit="1" customWidth="1"/>
    <col min="5276" max="5276" width="6.6640625" style="1" customWidth="1"/>
    <col min="5277" max="5277" width="15.5546875" style="1" bestFit="1" customWidth="1"/>
    <col min="5278" max="5278" width="17.5546875" style="1" bestFit="1" customWidth="1"/>
    <col min="5279" max="5280" width="12" style="1" bestFit="1" customWidth="1"/>
    <col min="5281" max="5281" width="8.88671875" style="1"/>
    <col min="5282" max="5282" width="13" style="1" customWidth="1"/>
    <col min="5283" max="5283" width="12" style="1" bestFit="1" customWidth="1"/>
    <col min="5284" max="5494" width="8.88671875" style="1"/>
    <col min="5495" max="5495" width="15.109375" style="1" bestFit="1" customWidth="1"/>
    <col min="5496" max="5496" width="14.33203125" style="1" bestFit="1" customWidth="1"/>
    <col min="5497" max="5497" width="15.44140625" style="1" bestFit="1" customWidth="1"/>
    <col min="5498" max="5498" width="16.109375" style="1" bestFit="1" customWidth="1"/>
    <col min="5499" max="5499" width="15.44140625" style="1" bestFit="1" customWidth="1"/>
    <col min="5500" max="5500" width="18" style="1" bestFit="1" customWidth="1"/>
    <col min="5501" max="5501" width="10.44140625" style="1" customWidth="1"/>
    <col min="5502" max="5502" width="8.88671875" style="1"/>
    <col min="5503" max="5503" width="10" style="1" bestFit="1" customWidth="1"/>
    <col min="5504" max="5504" width="10.88671875" style="1" customWidth="1"/>
    <col min="5505" max="5505" width="15.109375" style="1" customWidth="1"/>
    <col min="5506" max="5507" width="11.6640625" style="1" bestFit="1" customWidth="1"/>
    <col min="5508" max="5509" width="8.88671875" style="1"/>
    <col min="5510" max="5510" width="9.33203125" style="1" bestFit="1" customWidth="1"/>
    <col min="5511" max="5511" width="10.109375" style="1" bestFit="1" customWidth="1"/>
    <col min="5512" max="5512" width="18.109375" style="1" bestFit="1" customWidth="1"/>
    <col min="5513" max="5513" width="22.5546875" style="1" bestFit="1" customWidth="1"/>
    <col min="5514" max="5514" width="10.44140625" style="1" bestFit="1" customWidth="1"/>
    <col min="5515" max="5515" width="11.33203125" style="1" bestFit="1" customWidth="1"/>
    <col min="5516" max="5516" width="8.88671875" style="1"/>
    <col min="5517" max="5517" width="11.5546875" style="1" bestFit="1" customWidth="1"/>
    <col min="5518" max="5518" width="8.88671875" style="1"/>
    <col min="5519" max="5519" width="15.109375" style="1" customWidth="1"/>
    <col min="5520" max="5520" width="17.5546875" style="1" bestFit="1" customWidth="1"/>
    <col min="5521" max="5522" width="12" style="1" bestFit="1" customWidth="1"/>
    <col min="5523" max="5523" width="12" style="1" customWidth="1"/>
    <col min="5524" max="5524" width="18.109375" style="1" bestFit="1" customWidth="1"/>
    <col min="5525" max="5525" width="22.5546875" style="1" bestFit="1" customWidth="1"/>
    <col min="5526" max="5526" width="11.5546875" style="1" bestFit="1" customWidth="1"/>
    <col min="5527" max="5528" width="8.88671875" style="1"/>
    <col min="5529" max="5529" width="12.6640625" style="1" bestFit="1" customWidth="1"/>
    <col min="5530" max="5530" width="14" style="1" bestFit="1" customWidth="1"/>
    <col min="5531" max="5531" width="11" style="1" bestFit="1" customWidth="1"/>
    <col min="5532" max="5532" width="6.6640625" style="1" customWidth="1"/>
    <col min="5533" max="5533" width="15.5546875" style="1" bestFit="1" customWidth="1"/>
    <col min="5534" max="5534" width="17.5546875" style="1" bestFit="1" customWidth="1"/>
    <col min="5535" max="5536" width="12" style="1" bestFit="1" customWidth="1"/>
    <col min="5537" max="5537" width="8.88671875" style="1"/>
    <col min="5538" max="5538" width="13" style="1" customWidth="1"/>
    <col min="5539" max="5539" width="12" style="1" bestFit="1" customWidth="1"/>
    <col min="5540" max="5750" width="8.88671875" style="1"/>
    <col min="5751" max="5751" width="15.109375" style="1" bestFit="1" customWidth="1"/>
    <col min="5752" max="5752" width="14.33203125" style="1" bestFit="1" customWidth="1"/>
    <col min="5753" max="5753" width="15.44140625" style="1" bestFit="1" customWidth="1"/>
    <col min="5754" max="5754" width="16.109375" style="1" bestFit="1" customWidth="1"/>
    <col min="5755" max="5755" width="15.44140625" style="1" bestFit="1" customWidth="1"/>
    <col min="5756" max="5756" width="18" style="1" bestFit="1" customWidth="1"/>
    <col min="5757" max="5757" width="10.44140625" style="1" customWidth="1"/>
    <col min="5758" max="5758" width="8.88671875" style="1"/>
    <col min="5759" max="5759" width="10" style="1" bestFit="1" customWidth="1"/>
    <col min="5760" max="5760" width="10.88671875" style="1" customWidth="1"/>
    <col min="5761" max="5761" width="15.109375" style="1" customWidth="1"/>
    <col min="5762" max="5763" width="11.6640625" style="1" bestFit="1" customWidth="1"/>
    <col min="5764" max="5765" width="8.88671875" style="1"/>
    <col min="5766" max="5766" width="9.33203125" style="1" bestFit="1" customWidth="1"/>
    <col min="5767" max="5767" width="10.109375" style="1" bestFit="1" customWidth="1"/>
    <col min="5768" max="5768" width="18.109375" style="1" bestFit="1" customWidth="1"/>
    <col min="5769" max="5769" width="22.5546875" style="1" bestFit="1" customWidth="1"/>
    <col min="5770" max="5770" width="10.44140625" style="1" bestFit="1" customWidth="1"/>
    <col min="5771" max="5771" width="11.33203125" style="1" bestFit="1" customWidth="1"/>
    <col min="5772" max="5772" width="8.88671875" style="1"/>
    <col min="5773" max="5773" width="11.5546875" style="1" bestFit="1" customWidth="1"/>
    <col min="5774" max="5774" width="8.88671875" style="1"/>
    <col min="5775" max="5775" width="15.109375" style="1" customWidth="1"/>
    <col min="5776" max="5776" width="17.5546875" style="1" bestFit="1" customWidth="1"/>
    <col min="5777" max="5778" width="12" style="1" bestFit="1" customWidth="1"/>
    <col min="5779" max="5779" width="12" style="1" customWidth="1"/>
    <col min="5780" max="5780" width="18.109375" style="1" bestFit="1" customWidth="1"/>
    <col min="5781" max="5781" width="22.5546875" style="1" bestFit="1" customWidth="1"/>
    <col min="5782" max="5782" width="11.5546875" style="1" bestFit="1" customWidth="1"/>
    <col min="5783" max="5784" width="8.88671875" style="1"/>
    <col min="5785" max="5785" width="12.6640625" style="1" bestFit="1" customWidth="1"/>
    <col min="5786" max="5786" width="14" style="1" bestFit="1" customWidth="1"/>
    <col min="5787" max="5787" width="11" style="1" bestFit="1" customWidth="1"/>
    <col min="5788" max="5788" width="6.6640625" style="1" customWidth="1"/>
    <col min="5789" max="5789" width="15.5546875" style="1" bestFit="1" customWidth="1"/>
    <col min="5790" max="5790" width="17.5546875" style="1" bestFit="1" customWidth="1"/>
    <col min="5791" max="5792" width="12" style="1" bestFit="1" customWidth="1"/>
    <col min="5793" max="5793" width="8.88671875" style="1"/>
    <col min="5794" max="5794" width="13" style="1" customWidth="1"/>
    <col min="5795" max="5795" width="12" style="1" bestFit="1" customWidth="1"/>
    <col min="5796" max="6006" width="8.88671875" style="1"/>
    <col min="6007" max="6007" width="15.109375" style="1" bestFit="1" customWidth="1"/>
    <col min="6008" max="6008" width="14.33203125" style="1" bestFit="1" customWidth="1"/>
    <col min="6009" max="6009" width="15.44140625" style="1" bestFit="1" customWidth="1"/>
    <col min="6010" max="6010" width="16.109375" style="1" bestFit="1" customWidth="1"/>
    <col min="6011" max="6011" width="15.44140625" style="1" bestFit="1" customWidth="1"/>
    <col min="6012" max="6012" width="18" style="1" bestFit="1" customWidth="1"/>
    <col min="6013" max="6013" width="10.44140625" style="1" customWidth="1"/>
    <col min="6014" max="6014" width="8.88671875" style="1"/>
    <col min="6015" max="6015" width="10" style="1" bestFit="1" customWidth="1"/>
    <col min="6016" max="6016" width="10.88671875" style="1" customWidth="1"/>
    <col min="6017" max="6017" width="15.109375" style="1" customWidth="1"/>
    <col min="6018" max="6019" width="11.6640625" style="1" bestFit="1" customWidth="1"/>
    <col min="6020" max="6021" width="8.88671875" style="1"/>
    <col min="6022" max="6022" width="9.33203125" style="1" bestFit="1" customWidth="1"/>
    <col min="6023" max="6023" width="10.109375" style="1" bestFit="1" customWidth="1"/>
    <col min="6024" max="6024" width="18.109375" style="1" bestFit="1" customWidth="1"/>
    <col min="6025" max="6025" width="22.5546875" style="1" bestFit="1" customWidth="1"/>
    <col min="6026" max="6026" width="10.44140625" style="1" bestFit="1" customWidth="1"/>
    <col min="6027" max="6027" width="11.33203125" style="1" bestFit="1" customWidth="1"/>
    <col min="6028" max="6028" width="8.88671875" style="1"/>
    <col min="6029" max="6029" width="11.5546875" style="1" bestFit="1" customWidth="1"/>
    <col min="6030" max="6030" width="8.88671875" style="1"/>
    <col min="6031" max="6031" width="15.109375" style="1" customWidth="1"/>
    <col min="6032" max="6032" width="17.5546875" style="1" bestFit="1" customWidth="1"/>
    <col min="6033" max="6034" width="12" style="1" bestFit="1" customWidth="1"/>
    <col min="6035" max="6035" width="12" style="1" customWidth="1"/>
    <col min="6036" max="6036" width="18.109375" style="1" bestFit="1" customWidth="1"/>
    <col min="6037" max="6037" width="22.5546875" style="1" bestFit="1" customWidth="1"/>
    <col min="6038" max="6038" width="11.5546875" style="1" bestFit="1" customWidth="1"/>
    <col min="6039" max="6040" width="8.88671875" style="1"/>
    <col min="6041" max="6041" width="12.6640625" style="1" bestFit="1" customWidth="1"/>
    <col min="6042" max="6042" width="14" style="1" bestFit="1" customWidth="1"/>
    <col min="6043" max="6043" width="11" style="1" bestFit="1" customWidth="1"/>
    <col min="6044" max="6044" width="6.6640625" style="1" customWidth="1"/>
    <col min="6045" max="6045" width="15.5546875" style="1" bestFit="1" customWidth="1"/>
    <col min="6046" max="6046" width="17.5546875" style="1" bestFit="1" customWidth="1"/>
    <col min="6047" max="6048" width="12" style="1" bestFit="1" customWidth="1"/>
    <col min="6049" max="6049" width="8.88671875" style="1"/>
    <col min="6050" max="6050" width="13" style="1" customWidth="1"/>
    <col min="6051" max="6051" width="12" style="1" bestFit="1" customWidth="1"/>
    <col min="6052" max="6262" width="8.88671875" style="1"/>
    <col min="6263" max="6263" width="15.109375" style="1" bestFit="1" customWidth="1"/>
    <col min="6264" max="6264" width="14.33203125" style="1" bestFit="1" customWidth="1"/>
    <col min="6265" max="6265" width="15.44140625" style="1" bestFit="1" customWidth="1"/>
    <col min="6266" max="6266" width="16.109375" style="1" bestFit="1" customWidth="1"/>
    <col min="6267" max="6267" width="15.44140625" style="1" bestFit="1" customWidth="1"/>
    <col min="6268" max="6268" width="18" style="1" bestFit="1" customWidth="1"/>
    <col min="6269" max="6269" width="10.44140625" style="1" customWidth="1"/>
    <col min="6270" max="6270" width="8.88671875" style="1"/>
    <col min="6271" max="6271" width="10" style="1" bestFit="1" customWidth="1"/>
    <col min="6272" max="6272" width="10.88671875" style="1" customWidth="1"/>
    <col min="6273" max="6273" width="15.109375" style="1" customWidth="1"/>
    <col min="6274" max="6275" width="11.6640625" style="1" bestFit="1" customWidth="1"/>
    <col min="6276" max="6277" width="8.88671875" style="1"/>
    <col min="6278" max="6278" width="9.33203125" style="1" bestFit="1" customWidth="1"/>
    <col min="6279" max="6279" width="10.109375" style="1" bestFit="1" customWidth="1"/>
    <col min="6280" max="6280" width="18.109375" style="1" bestFit="1" customWidth="1"/>
    <col min="6281" max="6281" width="22.5546875" style="1" bestFit="1" customWidth="1"/>
    <col min="6282" max="6282" width="10.44140625" style="1" bestFit="1" customWidth="1"/>
    <col min="6283" max="6283" width="11.33203125" style="1" bestFit="1" customWidth="1"/>
    <col min="6284" max="6284" width="8.88671875" style="1"/>
    <col min="6285" max="6285" width="11.5546875" style="1" bestFit="1" customWidth="1"/>
    <col min="6286" max="6286" width="8.88671875" style="1"/>
    <col min="6287" max="6287" width="15.109375" style="1" customWidth="1"/>
    <col min="6288" max="6288" width="17.5546875" style="1" bestFit="1" customWidth="1"/>
    <col min="6289" max="6290" width="12" style="1" bestFit="1" customWidth="1"/>
    <col min="6291" max="6291" width="12" style="1" customWidth="1"/>
    <col min="6292" max="6292" width="18.109375" style="1" bestFit="1" customWidth="1"/>
    <col min="6293" max="6293" width="22.5546875" style="1" bestFit="1" customWidth="1"/>
    <col min="6294" max="6294" width="11.5546875" style="1" bestFit="1" customWidth="1"/>
    <col min="6295" max="6296" width="8.88671875" style="1"/>
    <col min="6297" max="6297" width="12.6640625" style="1" bestFit="1" customWidth="1"/>
    <col min="6298" max="6298" width="14" style="1" bestFit="1" customWidth="1"/>
    <col min="6299" max="6299" width="11" style="1" bestFit="1" customWidth="1"/>
    <col min="6300" max="6300" width="6.6640625" style="1" customWidth="1"/>
    <col min="6301" max="6301" width="15.5546875" style="1" bestFit="1" customWidth="1"/>
    <col min="6302" max="6302" width="17.5546875" style="1" bestFit="1" customWidth="1"/>
    <col min="6303" max="6304" width="12" style="1" bestFit="1" customWidth="1"/>
    <col min="6305" max="6305" width="8.88671875" style="1"/>
    <col min="6306" max="6306" width="13" style="1" customWidth="1"/>
    <col min="6307" max="6307" width="12" style="1" bestFit="1" customWidth="1"/>
    <col min="6308" max="6518" width="8.88671875" style="1"/>
    <col min="6519" max="6519" width="15.109375" style="1" bestFit="1" customWidth="1"/>
    <col min="6520" max="6520" width="14.33203125" style="1" bestFit="1" customWidth="1"/>
    <col min="6521" max="6521" width="15.44140625" style="1" bestFit="1" customWidth="1"/>
    <col min="6522" max="6522" width="16.109375" style="1" bestFit="1" customWidth="1"/>
    <col min="6523" max="6523" width="15.44140625" style="1" bestFit="1" customWidth="1"/>
    <col min="6524" max="6524" width="18" style="1" bestFit="1" customWidth="1"/>
    <col min="6525" max="6525" width="10.44140625" style="1" customWidth="1"/>
    <col min="6526" max="6526" width="8.88671875" style="1"/>
    <col min="6527" max="6527" width="10" style="1" bestFit="1" customWidth="1"/>
    <col min="6528" max="6528" width="10.88671875" style="1" customWidth="1"/>
    <col min="6529" max="6529" width="15.109375" style="1" customWidth="1"/>
    <col min="6530" max="6531" width="11.6640625" style="1" bestFit="1" customWidth="1"/>
    <col min="6532" max="6533" width="8.88671875" style="1"/>
    <col min="6534" max="6534" width="9.33203125" style="1" bestFit="1" customWidth="1"/>
    <col min="6535" max="6535" width="10.109375" style="1" bestFit="1" customWidth="1"/>
    <col min="6536" max="6536" width="18.109375" style="1" bestFit="1" customWidth="1"/>
    <col min="6537" max="6537" width="22.5546875" style="1" bestFit="1" customWidth="1"/>
    <col min="6538" max="6538" width="10.44140625" style="1" bestFit="1" customWidth="1"/>
    <col min="6539" max="6539" width="11.33203125" style="1" bestFit="1" customWidth="1"/>
    <col min="6540" max="6540" width="8.88671875" style="1"/>
    <col min="6541" max="6541" width="11.5546875" style="1" bestFit="1" customWidth="1"/>
    <col min="6542" max="6542" width="8.88671875" style="1"/>
    <col min="6543" max="6543" width="15.109375" style="1" customWidth="1"/>
    <col min="6544" max="6544" width="17.5546875" style="1" bestFit="1" customWidth="1"/>
    <col min="6545" max="6546" width="12" style="1" bestFit="1" customWidth="1"/>
    <col min="6547" max="6547" width="12" style="1" customWidth="1"/>
    <col min="6548" max="6548" width="18.109375" style="1" bestFit="1" customWidth="1"/>
    <col min="6549" max="6549" width="22.5546875" style="1" bestFit="1" customWidth="1"/>
    <col min="6550" max="6550" width="11.5546875" style="1" bestFit="1" customWidth="1"/>
    <col min="6551" max="6552" width="8.88671875" style="1"/>
    <col min="6553" max="6553" width="12.6640625" style="1" bestFit="1" customWidth="1"/>
    <col min="6554" max="6554" width="14" style="1" bestFit="1" customWidth="1"/>
    <col min="6555" max="6555" width="11" style="1" bestFit="1" customWidth="1"/>
    <col min="6556" max="6556" width="6.6640625" style="1" customWidth="1"/>
    <col min="6557" max="6557" width="15.5546875" style="1" bestFit="1" customWidth="1"/>
    <col min="6558" max="6558" width="17.5546875" style="1" bestFit="1" customWidth="1"/>
    <col min="6559" max="6560" width="12" style="1" bestFit="1" customWidth="1"/>
    <col min="6561" max="6561" width="8.88671875" style="1"/>
    <col min="6562" max="6562" width="13" style="1" customWidth="1"/>
    <col min="6563" max="6563" width="12" style="1" bestFit="1" customWidth="1"/>
    <col min="6564" max="6774" width="8.88671875" style="1"/>
    <col min="6775" max="6775" width="15.109375" style="1" bestFit="1" customWidth="1"/>
    <col min="6776" max="6776" width="14.33203125" style="1" bestFit="1" customWidth="1"/>
    <col min="6777" max="6777" width="15.44140625" style="1" bestFit="1" customWidth="1"/>
    <col min="6778" max="6778" width="16.109375" style="1" bestFit="1" customWidth="1"/>
    <col min="6779" max="6779" width="15.44140625" style="1" bestFit="1" customWidth="1"/>
    <col min="6780" max="6780" width="18" style="1" bestFit="1" customWidth="1"/>
    <col min="6781" max="6781" width="10.44140625" style="1" customWidth="1"/>
    <col min="6782" max="6782" width="8.88671875" style="1"/>
    <col min="6783" max="6783" width="10" style="1" bestFit="1" customWidth="1"/>
    <col min="6784" max="6784" width="10.88671875" style="1" customWidth="1"/>
    <col min="6785" max="6785" width="15.109375" style="1" customWidth="1"/>
    <col min="6786" max="6787" width="11.6640625" style="1" bestFit="1" customWidth="1"/>
    <col min="6788" max="6789" width="8.88671875" style="1"/>
    <col min="6790" max="6790" width="9.33203125" style="1" bestFit="1" customWidth="1"/>
    <col min="6791" max="6791" width="10.109375" style="1" bestFit="1" customWidth="1"/>
    <col min="6792" max="6792" width="18.109375" style="1" bestFit="1" customWidth="1"/>
    <col min="6793" max="6793" width="22.5546875" style="1" bestFit="1" customWidth="1"/>
    <col min="6794" max="6794" width="10.44140625" style="1" bestFit="1" customWidth="1"/>
    <col min="6795" max="6795" width="11.33203125" style="1" bestFit="1" customWidth="1"/>
    <col min="6796" max="6796" width="8.88671875" style="1"/>
    <col min="6797" max="6797" width="11.5546875" style="1" bestFit="1" customWidth="1"/>
    <col min="6798" max="6798" width="8.88671875" style="1"/>
    <col min="6799" max="6799" width="15.109375" style="1" customWidth="1"/>
    <col min="6800" max="6800" width="17.5546875" style="1" bestFit="1" customWidth="1"/>
    <col min="6801" max="6802" width="12" style="1" bestFit="1" customWidth="1"/>
    <col min="6803" max="6803" width="12" style="1" customWidth="1"/>
    <col min="6804" max="6804" width="18.109375" style="1" bestFit="1" customWidth="1"/>
    <col min="6805" max="6805" width="22.5546875" style="1" bestFit="1" customWidth="1"/>
    <col min="6806" max="6806" width="11.5546875" style="1" bestFit="1" customWidth="1"/>
    <col min="6807" max="6808" width="8.88671875" style="1"/>
    <col min="6809" max="6809" width="12.6640625" style="1" bestFit="1" customWidth="1"/>
    <col min="6810" max="6810" width="14" style="1" bestFit="1" customWidth="1"/>
    <col min="6811" max="6811" width="11" style="1" bestFit="1" customWidth="1"/>
    <col min="6812" max="6812" width="6.6640625" style="1" customWidth="1"/>
    <col min="6813" max="6813" width="15.5546875" style="1" bestFit="1" customWidth="1"/>
    <col min="6814" max="6814" width="17.5546875" style="1" bestFit="1" customWidth="1"/>
    <col min="6815" max="6816" width="12" style="1" bestFit="1" customWidth="1"/>
    <col min="6817" max="6817" width="8.88671875" style="1"/>
    <col min="6818" max="6818" width="13" style="1" customWidth="1"/>
    <col min="6819" max="6819" width="12" style="1" bestFit="1" customWidth="1"/>
    <col min="6820" max="7030" width="8.88671875" style="1"/>
    <col min="7031" max="7031" width="15.109375" style="1" bestFit="1" customWidth="1"/>
    <col min="7032" max="7032" width="14.33203125" style="1" bestFit="1" customWidth="1"/>
    <col min="7033" max="7033" width="15.44140625" style="1" bestFit="1" customWidth="1"/>
    <col min="7034" max="7034" width="16.109375" style="1" bestFit="1" customWidth="1"/>
    <col min="7035" max="7035" width="15.44140625" style="1" bestFit="1" customWidth="1"/>
    <col min="7036" max="7036" width="18" style="1" bestFit="1" customWidth="1"/>
    <col min="7037" max="7037" width="10.44140625" style="1" customWidth="1"/>
    <col min="7038" max="7038" width="8.88671875" style="1"/>
    <col min="7039" max="7039" width="10" style="1" bestFit="1" customWidth="1"/>
    <col min="7040" max="7040" width="10.88671875" style="1" customWidth="1"/>
    <col min="7041" max="7041" width="15.109375" style="1" customWidth="1"/>
    <col min="7042" max="7043" width="11.6640625" style="1" bestFit="1" customWidth="1"/>
    <col min="7044" max="7045" width="8.88671875" style="1"/>
    <col min="7046" max="7046" width="9.33203125" style="1" bestFit="1" customWidth="1"/>
    <col min="7047" max="7047" width="10.109375" style="1" bestFit="1" customWidth="1"/>
    <col min="7048" max="7048" width="18.109375" style="1" bestFit="1" customWidth="1"/>
    <col min="7049" max="7049" width="22.5546875" style="1" bestFit="1" customWidth="1"/>
    <col min="7050" max="7050" width="10.44140625" style="1" bestFit="1" customWidth="1"/>
    <col min="7051" max="7051" width="11.33203125" style="1" bestFit="1" customWidth="1"/>
    <col min="7052" max="7052" width="8.88671875" style="1"/>
    <col min="7053" max="7053" width="11.5546875" style="1" bestFit="1" customWidth="1"/>
    <col min="7054" max="7054" width="8.88671875" style="1"/>
    <col min="7055" max="7055" width="15.109375" style="1" customWidth="1"/>
    <col min="7056" max="7056" width="17.5546875" style="1" bestFit="1" customWidth="1"/>
    <col min="7057" max="7058" width="12" style="1" bestFit="1" customWidth="1"/>
    <col min="7059" max="7059" width="12" style="1" customWidth="1"/>
    <col min="7060" max="7060" width="18.109375" style="1" bestFit="1" customWidth="1"/>
    <col min="7061" max="7061" width="22.5546875" style="1" bestFit="1" customWidth="1"/>
    <col min="7062" max="7062" width="11.5546875" style="1" bestFit="1" customWidth="1"/>
    <col min="7063" max="7064" width="8.88671875" style="1"/>
    <col min="7065" max="7065" width="12.6640625" style="1" bestFit="1" customWidth="1"/>
    <col min="7066" max="7066" width="14" style="1" bestFit="1" customWidth="1"/>
    <col min="7067" max="7067" width="11" style="1" bestFit="1" customWidth="1"/>
    <col min="7068" max="7068" width="6.6640625" style="1" customWidth="1"/>
    <col min="7069" max="7069" width="15.5546875" style="1" bestFit="1" customWidth="1"/>
    <col min="7070" max="7070" width="17.5546875" style="1" bestFit="1" customWidth="1"/>
    <col min="7071" max="7072" width="12" style="1" bestFit="1" customWidth="1"/>
    <col min="7073" max="7073" width="8.88671875" style="1"/>
    <col min="7074" max="7074" width="13" style="1" customWidth="1"/>
    <col min="7075" max="7075" width="12" style="1" bestFit="1" customWidth="1"/>
    <col min="7076" max="7286" width="8.88671875" style="1"/>
    <col min="7287" max="7287" width="15.109375" style="1" bestFit="1" customWidth="1"/>
    <col min="7288" max="7288" width="14.33203125" style="1" bestFit="1" customWidth="1"/>
    <col min="7289" max="7289" width="15.44140625" style="1" bestFit="1" customWidth="1"/>
    <col min="7290" max="7290" width="16.109375" style="1" bestFit="1" customWidth="1"/>
    <col min="7291" max="7291" width="15.44140625" style="1" bestFit="1" customWidth="1"/>
    <col min="7292" max="7292" width="18" style="1" bestFit="1" customWidth="1"/>
    <col min="7293" max="7293" width="10.44140625" style="1" customWidth="1"/>
    <col min="7294" max="7294" width="8.88671875" style="1"/>
    <col min="7295" max="7295" width="10" style="1" bestFit="1" customWidth="1"/>
    <col min="7296" max="7296" width="10.88671875" style="1" customWidth="1"/>
    <col min="7297" max="7297" width="15.109375" style="1" customWidth="1"/>
    <col min="7298" max="7299" width="11.6640625" style="1" bestFit="1" customWidth="1"/>
    <col min="7300" max="7301" width="8.88671875" style="1"/>
    <col min="7302" max="7302" width="9.33203125" style="1" bestFit="1" customWidth="1"/>
    <col min="7303" max="7303" width="10.109375" style="1" bestFit="1" customWidth="1"/>
    <col min="7304" max="7304" width="18.109375" style="1" bestFit="1" customWidth="1"/>
    <col min="7305" max="7305" width="22.5546875" style="1" bestFit="1" customWidth="1"/>
    <col min="7306" max="7306" width="10.44140625" style="1" bestFit="1" customWidth="1"/>
    <col min="7307" max="7307" width="11.33203125" style="1" bestFit="1" customWidth="1"/>
    <col min="7308" max="7308" width="8.88671875" style="1"/>
    <col min="7309" max="7309" width="11.5546875" style="1" bestFit="1" customWidth="1"/>
    <col min="7310" max="7310" width="8.88671875" style="1"/>
    <col min="7311" max="7311" width="15.109375" style="1" customWidth="1"/>
    <col min="7312" max="7312" width="17.5546875" style="1" bestFit="1" customWidth="1"/>
    <col min="7313" max="7314" width="12" style="1" bestFit="1" customWidth="1"/>
    <col min="7315" max="7315" width="12" style="1" customWidth="1"/>
    <col min="7316" max="7316" width="18.109375" style="1" bestFit="1" customWidth="1"/>
    <col min="7317" max="7317" width="22.5546875" style="1" bestFit="1" customWidth="1"/>
    <col min="7318" max="7318" width="11.5546875" style="1" bestFit="1" customWidth="1"/>
    <col min="7319" max="7320" width="8.88671875" style="1"/>
    <col min="7321" max="7321" width="12.6640625" style="1" bestFit="1" customWidth="1"/>
    <col min="7322" max="7322" width="14" style="1" bestFit="1" customWidth="1"/>
    <col min="7323" max="7323" width="11" style="1" bestFit="1" customWidth="1"/>
    <col min="7324" max="7324" width="6.6640625" style="1" customWidth="1"/>
    <col min="7325" max="7325" width="15.5546875" style="1" bestFit="1" customWidth="1"/>
    <col min="7326" max="7326" width="17.5546875" style="1" bestFit="1" customWidth="1"/>
    <col min="7327" max="7328" width="12" style="1" bestFit="1" customWidth="1"/>
    <col min="7329" max="7329" width="8.88671875" style="1"/>
    <col min="7330" max="7330" width="13" style="1" customWidth="1"/>
    <col min="7331" max="7331" width="12" style="1" bestFit="1" customWidth="1"/>
    <col min="7332" max="7542" width="8.88671875" style="1"/>
    <col min="7543" max="7543" width="15.109375" style="1" bestFit="1" customWidth="1"/>
    <col min="7544" max="7544" width="14.33203125" style="1" bestFit="1" customWidth="1"/>
    <col min="7545" max="7545" width="15.44140625" style="1" bestFit="1" customWidth="1"/>
    <col min="7546" max="7546" width="16.109375" style="1" bestFit="1" customWidth="1"/>
    <col min="7547" max="7547" width="15.44140625" style="1" bestFit="1" customWidth="1"/>
    <col min="7548" max="7548" width="18" style="1" bestFit="1" customWidth="1"/>
    <col min="7549" max="7549" width="10.44140625" style="1" customWidth="1"/>
    <col min="7550" max="7550" width="8.88671875" style="1"/>
    <col min="7551" max="7551" width="10" style="1" bestFit="1" customWidth="1"/>
    <col min="7552" max="7552" width="10.88671875" style="1" customWidth="1"/>
    <col min="7553" max="7553" width="15.109375" style="1" customWidth="1"/>
    <col min="7554" max="7555" width="11.6640625" style="1" bestFit="1" customWidth="1"/>
    <col min="7556" max="7557" width="8.88671875" style="1"/>
    <col min="7558" max="7558" width="9.33203125" style="1" bestFit="1" customWidth="1"/>
    <col min="7559" max="7559" width="10.109375" style="1" bestFit="1" customWidth="1"/>
    <col min="7560" max="7560" width="18.109375" style="1" bestFit="1" customWidth="1"/>
    <col min="7561" max="7561" width="22.5546875" style="1" bestFit="1" customWidth="1"/>
    <col min="7562" max="7562" width="10.44140625" style="1" bestFit="1" customWidth="1"/>
    <col min="7563" max="7563" width="11.33203125" style="1" bestFit="1" customWidth="1"/>
    <col min="7564" max="7564" width="8.88671875" style="1"/>
    <col min="7565" max="7565" width="11.5546875" style="1" bestFit="1" customWidth="1"/>
    <col min="7566" max="7566" width="8.88671875" style="1"/>
    <col min="7567" max="7567" width="15.109375" style="1" customWidth="1"/>
    <col min="7568" max="7568" width="17.5546875" style="1" bestFit="1" customWidth="1"/>
    <col min="7569" max="7570" width="12" style="1" bestFit="1" customWidth="1"/>
    <col min="7571" max="7571" width="12" style="1" customWidth="1"/>
    <col min="7572" max="7572" width="18.109375" style="1" bestFit="1" customWidth="1"/>
    <col min="7573" max="7573" width="22.5546875" style="1" bestFit="1" customWidth="1"/>
    <col min="7574" max="7574" width="11.5546875" style="1" bestFit="1" customWidth="1"/>
    <col min="7575" max="7576" width="8.88671875" style="1"/>
    <col min="7577" max="7577" width="12.6640625" style="1" bestFit="1" customWidth="1"/>
    <col min="7578" max="7578" width="14" style="1" bestFit="1" customWidth="1"/>
    <col min="7579" max="7579" width="11" style="1" bestFit="1" customWidth="1"/>
    <col min="7580" max="7580" width="6.6640625" style="1" customWidth="1"/>
    <col min="7581" max="7581" width="15.5546875" style="1" bestFit="1" customWidth="1"/>
    <col min="7582" max="7582" width="17.5546875" style="1" bestFit="1" customWidth="1"/>
    <col min="7583" max="7584" width="12" style="1" bestFit="1" customWidth="1"/>
    <col min="7585" max="7585" width="8.88671875" style="1"/>
    <col min="7586" max="7586" width="13" style="1" customWidth="1"/>
    <col min="7587" max="7587" width="12" style="1" bestFit="1" customWidth="1"/>
    <col min="7588" max="7798" width="8.88671875" style="1"/>
    <col min="7799" max="7799" width="15.109375" style="1" bestFit="1" customWidth="1"/>
    <col min="7800" max="7800" width="14.33203125" style="1" bestFit="1" customWidth="1"/>
    <col min="7801" max="7801" width="15.44140625" style="1" bestFit="1" customWidth="1"/>
    <col min="7802" max="7802" width="16.109375" style="1" bestFit="1" customWidth="1"/>
    <col min="7803" max="7803" width="15.44140625" style="1" bestFit="1" customWidth="1"/>
    <col min="7804" max="7804" width="18" style="1" bestFit="1" customWidth="1"/>
    <col min="7805" max="7805" width="10.44140625" style="1" customWidth="1"/>
    <col min="7806" max="7806" width="8.88671875" style="1"/>
    <col min="7807" max="7807" width="10" style="1" bestFit="1" customWidth="1"/>
    <col min="7808" max="7808" width="10.88671875" style="1" customWidth="1"/>
    <col min="7809" max="7809" width="15.109375" style="1" customWidth="1"/>
    <col min="7810" max="7811" width="11.6640625" style="1" bestFit="1" customWidth="1"/>
    <col min="7812" max="7813" width="8.88671875" style="1"/>
    <col min="7814" max="7814" width="9.33203125" style="1" bestFit="1" customWidth="1"/>
    <col min="7815" max="7815" width="10.109375" style="1" bestFit="1" customWidth="1"/>
    <col min="7816" max="7816" width="18.109375" style="1" bestFit="1" customWidth="1"/>
    <col min="7817" max="7817" width="22.5546875" style="1" bestFit="1" customWidth="1"/>
    <col min="7818" max="7818" width="10.44140625" style="1" bestFit="1" customWidth="1"/>
    <col min="7819" max="7819" width="11.33203125" style="1" bestFit="1" customWidth="1"/>
    <col min="7820" max="7820" width="8.88671875" style="1"/>
    <col min="7821" max="7821" width="11.5546875" style="1" bestFit="1" customWidth="1"/>
    <col min="7822" max="7822" width="8.88671875" style="1"/>
    <col min="7823" max="7823" width="15.109375" style="1" customWidth="1"/>
    <col min="7824" max="7824" width="17.5546875" style="1" bestFit="1" customWidth="1"/>
    <col min="7825" max="7826" width="12" style="1" bestFit="1" customWidth="1"/>
    <col min="7827" max="7827" width="12" style="1" customWidth="1"/>
    <col min="7828" max="7828" width="18.109375" style="1" bestFit="1" customWidth="1"/>
    <col min="7829" max="7829" width="22.5546875" style="1" bestFit="1" customWidth="1"/>
    <col min="7830" max="7830" width="11.5546875" style="1" bestFit="1" customWidth="1"/>
    <col min="7831" max="7832" width="8.88671875" style="1"/>
    <col min="7833" max="7833" width="12.6640625" style="1" bestFit="1" customWidth="1"/>
    <col min="7834" max="7834" width="14" style="1" bestFit="1" customWidth="1"/>
    <col min="7835" max="7835" width="11" style="1" bestFit="1" customWidth="1"/>
    <col min="7836" max="7836" width="6.6640625" style="1" customWidth="1"/>
    <col min="7837" max="7837" width="15.5546875" style="1" bestFit="1" customWidth="1"/>
    <col min="7838" max="7838" width="17.5546875" style="1" bestFit="1" customWidth="1"/>
    <col min="7839" max="7840" width="12" style="1" bestFit="1" customWidth="1"/>
    <col min="7841" max="7841" width="8.88671875" style="1"/>
    <col min="7842" max="7842" width="13" style="1" customWidth="1"/>
    <col min="7843" max="7843" width="12" style="1" bestFit="1" customWidth="1"/>
    <col min="7844" max="8054" width="8.88671875" style="1"/>
    <col min="8055" max="8055" width="15.109375" style="1" bestFit="1" customWidth="1"/>
    <col min="8056" max="8056" width="14.33203125" style="1" bestFit="1" customWidth="1"/>
    <col min="8057" max="8057" width="15.44140625" style="1" bestFit="1" customWidth="1"/>
    <col min="8058" max="8058" width="16.109375" style="1" bestFit="1" customWidth="1"/>
    <col min="8059" max="8059" width="15.44140625" style="1" bestFit="1" customWidth="1"/>
    <col min="8060" max="8060" width="18" style="1" bestFit="1" customWidth="1"/>
    <col min="8061" max="8061" width="10.44140625" style="1" customWidth="1"/>
    <col min="8062" max="8062" width="8.88671875" style="1"/>
    <col min="8063" max="8063" width="10" style="1" bestFit="1" customWidth="1"/>
    <col min="8064" max="8064" width="10.88671875" style="1" customWidth="1"/>
    <col min="8065" max="8065" width="15.109375" style="1" customWidth="1"/>
    <col min="8066" max="8067" width="11.6640625" style="1" bestFit="1" customWidth="1"/>
    <col min="8068" max="8069" width="8.88671875" style="1"/>
    <col min="8070" max="8070" width="9.33203125" style="1" bestFit="1" customWidth="1"/>
    <col min="8071" max="8071" width="10.109375" style="1" bestFit="1" customWidth="1"/>
    <col min="8072" max="8072" width="18.109375" style="1" bestFit="1" customWidth="1"/>
    <col min="8073" max="8073" width="22.5546875" style="1" bestFit="1" customWidth="1"/>
    <col min="8074" max="8074" width="10.44140625" style="1" bestFit="1" customWidth="1"/>
    <col min="8075" max="8075" width="11.33203125" style="1" bestFit="1" customWidth="1"/>
    <col min="8076" max="8076" width="8.88671875" style="1"/>
    <col min="8077" max="8077" width="11.5546875" style="1" bestFit="1" customWidth="1"/>
    <col min="8078" max="8078" width="8.88671875" style="1"/>
    <col min="8079" max="8079" width="15.109375" style="1" customWidth="1"/>
    <col min="8080" max="8080" width="17.5546875" style="1" bestFit="1" customWidth="1"/>
    <col min="8081" max="8082" width="12" style="1" bestFit="1" customWidth="1"/>
    <col min="8083" max="8083" width="12" style="1" customWidth="1"/>
    <col min="8084" max="8084" width="18.109375" style="1" bestFit="1" customWidth="1"/>
    <col min="8085" max="8085" width="22.5546875" style="1" bestFit="1" customWidth="1"/>
    <col min="8086" max="8086" width="11.5546875" style="1" bestFit="1" customWidth="1"/>
    <col min="8087" max="8088" width="8.88671875" style="1"/>
    <col min="8089" max="8089" width="12.6640625" style="1" bestFit="1" customWidth="1"/>
    <col min="8090" max="8090" width="14" style="1" bestFit="1" customWidth="1"/>
    <col min="8091" max="8091" width="11" style="1" bestFit="1" customWidth="1"/>
    <col min="8092" max="8092" width="6.6640625" style="1" customWidth="1"/>
    <col min="8093" max="8093" width="15.5546875" style="1" bestFit="1" customWidth="1"/>
    <col min="8094" max="8094" width="17.5546875" style="1" bestFit="1" customWidth="1"/>
    <col min="8095" max="8096" width="12" style="1" bestFit="1" customWidth="1"/>
    <col min="8097" max="8097" width="8.88671875" style="1"/>
    <col min="8098" max="8098" width="13" style="1" customWidth="1"/>
    <col min="8099" max="8099" width="12" style="1" bestFit="1" customWidth="1"/>
    <col min="8100" max="8310" width="8.88671875" style="1"/>
    <col min="8311" max="8311" width="15.109375" style="1" bestFit="1" customWidth="1"/>
    <col min="8312" max="8312" width="14.33203125" style="1" bestFit="1" customWidth="1"/>
    <col min="8313" max="8313" width="15.44140625" style="1" bestFit="1" customWidth="1"/>
    <col min="8314" max="8314" width="16.109375" style="1" bestFit="1" customWidth="1"/>
    <col min="8315" max="8315" width="15.44140625" style="1" bestFit="1" customWidth="1"/>
    <col min="8316" max="8316" width="18" style="1" bestFit="1" customWidth="1"/>
    <col min="8317" max="8317" width="10.44140625" style="1" customWidth="1"/>
    <col min="8318" max="8318" width="8.88671875" style="1"/>
    <col min="8319" max="8319" width="10" style="1" bestFit="1" customWidth="1"/>
    <col min="8320" max="8320" width="10.88671875" style="1" customWidth="1"/>
    <col min="8321" max="8321" width="15.109375" style="1" customWidth="1"/>
    <col min="8322" max="8323" width="11.6640625" style="1" bestFit="1" customWidth="1"/>
    <col min="8324" max="8325" width="8.88671875" style="1"/>
    <col min="8326" max="8326" width="9.33203125" style="1" bestFit="1" customWidth="1"/>
    <col min="8327" max="8327" width="10.109375" style="1" bestFit="1" customWidth="1"/>
    <col min="8328" max="8328" width="18.109375" style="1" bestFit="1" customWidth="1"/>
    <col min="8329" max="8329" width="22.5546875" style="1" bestFit="1" customWidth="1"/>
    <col min="8330" max="8330" width="10.44140625" style="1" bestFit="1" customWidth="1"/>
    <col min="8331" max="8331" width="11.33203125" style="1" bestFit="1" customWidth="1"/>
    <col min="8332" max="8332" width="8.88671875" style="1"/>
    <col min="8333" max="8333" width="11.5546875" style="1" bestFit="1" customWidth="1"/>
    <col min="8334" max="8334" width="8.88671875" style="1"/>
    <col min="8335" max="8335" width="15.109375" style="1" customWidth="1"/>
    <col min="8336" max="8336" width="17.5546875" style="1" bestFit="1" customWidth="1"/>
    <col min="8337" max="8338" width="12" style="1" bestFit="1" customWidth="1"/>
    <col min="8339" max="8339" width="12" style="1" customWidth="1"/>
    <col min="8340" max="8340" width="18.109375" style="1" bestFit="1" customWidth="1"/>
    <col min="8341" max="8341" width="22.5546875" style="1" bestFit="1" customWidth="1"/>
    <col min="8342" max="8342" width="11.5546875" style="1" bestFit="1" customWidth="1"/>
    <col min="8343" max="8344" width="8.88671875" style="1"/>
    <col min="8345" max="8345" width="12.6640625" style="1" bestFit="1" customWidth="1"/>
    <col min="8346" max="8346" width="14" style="1" bestFit="1" customWidth="1"/>
    <col min="8347" max="8347" width="11" style="1" bestFit="1" customWidth="1"/>
    <col min="8348" max="8348" width="6.6640625" style="1" customWidth="1"/>
    <col min="8349" max="8349" width="15.5546875" style="1" bestFit="1" customWidth="1"/>
    <col min="8350" max="8350" width="17.5546875" style="1" bestFit="1" customWidth="1"/>
    <col min="8351" max="8352" width="12" style="1" bestFit="1" customWidth="1"/>
    <col min="8353" max="8353" width="8.88671875" style="1"/>
    <col min="8354" max="8354" width="13" style="1" customWidth="1"/>
    <col min="8355" max="8355" width="12" style="1" bestFit="1" customWidth="1"/>
    <col min="8356" max="8566" width="8.88671875" style="1"/>
    <col min="8567" max="8567" width="15.109375" style="1" bestFit="1" customWidth="1"/>
    <col min="8568" max="8568" width="14.33203125" style="1" bestFit="1" customWidth="1"/>
    <col min="8569" max="8569" width="15.44140625" style="1" bestFit="1" customWidth="1"/>
    <col min="8570" max="8570" width="16.109375" style="1" bestFit="1" customWidth="1"/>
    <col min="8571" max="8571" width="15.44140625" style="1" bestFit="1" customWidth="1"/>
    <col min="8572" max="8572" width="18" style="1" bestFit="1" customWidth="1"/>
    <col min="8573" max="8573" width="10.44140625" style="1" customWidth="1"/>
    <col min="8574" max="8574" width="8.88671875" style="1"/>
    <col min="8575" max="8575" width="10" style="1" bestFit="1" customWidth="1"/>
    <col min="8576" max="8576" width="10.88671875" style="1" customWidth="1"/>
    <col min="8577" max="8577" width="15.109375" style="1" customWidth="1"/>
    <col min="8578" max="8579" width="11.6640625" style="1" bestFit="1" customWidth="1"/>
    <col min="8580" max="8581" width="8.88671875" style="1"/>
    <col min="8582" max="8582" width="9.33203125" style="1" bestFit="1" customWidth="1"/>
    <col min="8583" max="8583" width="10.109375" style="1" bestFit="1" customWidth="1"/>
    <col min="8584" max="8584" width="18.109375" style="1" bestFit="1" customWidth="1"/>
    <col min="8585" max="8585" width="22.5546875" style="1" bestFit="1" customWidth="1"/>
    <col min="8586" max="8586" width="10.44140625" style="1" bestFit="1" customWidth="1"/>
    <col min="8587" max="8587" width="11.33203125" style="1" bestFit="1" customWidth="1"/>
    <col min="8588" max="8588" width="8.88671875" style="1"/>
    <col min="8589" max="8589" width="11.5546875" style="1" bestFit="1" customWidth="1"/>
    <col min="8590" max="8590" width="8.88671875" style="1"/>
    <col min="8591" max="8591" width="15.109375" style="1" customWidth="1"/>
    <col min="8592" max="8592" width="17.5546875" style="1" bestFit="1" customWidth="1"/>
    <col min="8593" max="8594" width="12" style="1" bestFit="1" customWidth="1"/>
    <col min="8595" max="8595" width="12" style="1" customWidth="1"/>
    <col min="8596" max="8596" width="18.109375" style="1" bestFit="1" customWidth="1"/>
    <col min="8597" max="8597" width="22.5546875" style="1" bestFit="1" customWidth="1"/>
    <col min="8598" max="8598" width="11.5546875" style="1" bestFit="1" customWidth="1"/>
    <col min="8599" max="8600" width="8.88671875" style="1"/>
    <col min="8601" max="8601" width="12.6640625" style="1" bestFit="1" customWidth="1"/>
    <col min="8602" max="8602" width="14" style="1" bestFit="1" customWidth="1"/>
    <col min="8603" max="8603" width="11" style="1" bestFit="1" customWidth="1"/>
    <col min="8604" max="8604" width="6.6640625" style="1" customWidth="1"/>
    <col min="8605" max="8605" width="15.5546875" style="1" bestFit="1" customWidth="1"/>
    <col min="8606" max="8606" width="17.5546875" style="1" bestFit="1" customWidth="1"/>
    <col min="8607" max="8608" width="12" style="1" bestFit="1" customWidth="1"/>
    <col min="8609" max="8609" width="8.88671875" style="1"/>
    <col min="8610" max="8610" width="13" style="1" customWidth="1"/>
    <col min="8611" max="8611" width="12" style="1" bestFit="1" customWidth="1"/>
    <col min="8612" max="8822" width="8.88671875" style="1"/>
    <col min="8823" max="8823" width="15.109375" style="1" bestFit="1" customWidth="1"/>
    <col min="8824" max="8824" width="14.33203125" style="1" bestFit="1" customWidth="1"/>
    <col min="8825" max="8825" width="15.44140625" style="1" bestFit="1" customWidth="1"/>
    <col min="8826" max="8826" width="16.109375" style="1" bestFit="1" customWidth="1"/>
    <col min="8827" max="8827" width="15.44140625" style="1" bestFit="1" customWidth="1"/>
    <col min="8828" max="8828" width="18" style="1" bestFit="1" customWidth="1"/>
    <col min="8829" max="8829" width="10.44140625" style="1" customWidth="1"/>
    <col min="8830" max="8830" width="8.88671875" style="1"/>
    <col min="8831" max="8831" width="10" style="1" bestFit="1" customWidth="1"/>
    <col min="8832" max="8832" width="10.88671875" style="1" customWidth="1"/>
    <col min="8833" max="8833" width="15.109375" style="1" customWidth="1"/>
    <col min="8834" max="8835" width="11.6640625" style="1" bestFit="1" customWidth="1"/>
    <col min="8836" max="8837" width="8.88671875" style="1"/>
    <col min="8838" max="8838" width="9.33203125" style="1" bestFit="1" customWidth="1"/>
    <col min="8839" max="8839" width="10.109375" style="1" bestFit="1" customWidth="1"/>
    <col min="8840" max="8840" width="18.109375" style="1" bestFit="1" customWidth="1"/>
    <col min="8841" max="8841" width="22.5546875" style="1" bestFit="1" customWidth="1"/>
    <col min="8842" max="8842" width="10.44140625" style="1" bestFit="1" customWidth="1"/>
    <col min="8843" max="8843" width="11.33203125" style="1" bestFit="1" customWidth="1"/>
    <col min="8844" max="8844" width="8.88671875" style="1"/>
    <col min="8845" max="8845" width="11.5546875" style="1" bestFit="1" customWidth="1"/>
    <col min="8846" max="8846" width="8.88671875" style="1"/>
    <col min="8847" max="8847" width="15.109375" style="1" customWidth="1"/>
    <col min="8848" max="8848" width="17.5546875" style="1" bestFit="1" customWidth="1"/>
    <col min="8849" max="8850" width="12" style="1" bestFit="1" customWidth="1"/>
    <col min="8851" max="8851" width="12" style="1" customWidth="1"/>
    <col min="8852" max="8852" width="18.109375" style="1" bestFit="1" customWidth="1"/>
    <col min="8853" max="8853" width="22.5546875" style="1" bestFit="1" customWidth="1"/>
    <col min="8854" max="8854" width="11.5546875" style="1" bestFit="1" customWidth="1"/>
    <col min="8855" max="8856" width="8.88671875" style="1"/>
    <col min="8857" max="8857" width="12.6640625" style="1" bestFit="1" customWidth="1"/>
    <col min="8858" max="8858" width="14" style="1" bestFit="1" customWidth="1"/>
    <col min="8859" max="8859" width="11" style="1" bestFit="1" customWidth="1"/>
    <col min="8860" max="8860" width="6.6640625" style="1" customWidth="1"/>
    <col min="8861" max="8861" width="15.5546875" style="1" bestFit="1" customWidth="1"/>
    <col min="8862" max="8862" width="17.5546875" style="1" bestFit="1" customWidth="1"/>
    <col min="8863" max="8864" width="12" style="1" bestFit="1" customWidth="1"/>
    <col min="8865" max="8865" width="8.88671875" style="1"/>
    <col min="8866" max="8866" width="13" style="1" customWidth="1"/>
    <col min="8867" max="8867" width="12" style="1" bestFit="1" customWidth="1"/>
    <col min="8868" max="9078" width="8.88671875" style="1"/>
    <col min="9079" max="9079" width="15.109375" style="1" bestFit="1" customWidth="1"/>
    <col min="9080" max="9080" width="14.33203125" style="1" bestFit="1" customWidth="1"/>
    <col min="9081" max="9081" width="15.44140625" style="1" bestFit="1" customWidth="1"/>
    <col min="9082" max="9082" width="16.109375" style="1" bestFit="1" customWidth="1"/>
    <col min="9083" max="9083" width="15.44140625" style="1" bestFit="1" customWidth="1"/>
    <col min="9084" max="9084" width="18" style="1" bestFit="1" customWidth="1"/>
    <col min="9085" max="9085" width="10.44140625" style="1" customWidth="1"/>
    <col min="9086" max="9086" width="8.88671875" style="1"/>
    <col min="9087" max="9087" width="10" style="1" bestFit="1" customWidth="1"/>
    <col min="9088" max="9088" width="10.88671875" style="1" customWidth="1"/>
    <col min="9089" max="9089" width="15.109375" style="1" customWidth="1"/>
    <col min="9090" max="9091" width="11.6640625" style="1" bestFit="1" customWidth="1"/>
    <col min="9092" max="9093" width="8.88671875" style="1"/>
    <col min="9094" max="9094" width="9.33203125" style="1" bestFit="1" customWidth="1"/>
    <col min="9095" max="9095" width="10.109375" style="1" bestFit="1" customWidth="1"/>
    <col min="9096" max="9096" width="18.109375" style="1" bestFit="1" customWidth="1"/>
    <col min="9097" max="9097" width="22.5546875" style="1" bestFit="1" customWidth="1"/>
    <col min="9098" max="9098" width="10.44140625" style="1" bestFit="1" customWidth="1"/>
    <col min="9099" max="9099" width="11.33203125" style="1" bestFit="1" customWidth="1"/>
    <col min="9100" max="9100" width="8.88671875" style="1"/>
    <col min="9101" max="9101" width="11.5546875" style="1" bestFit="1" customWidth="1"/>
    <col min="9102" max="9102" width="8.88671875" style="1"/>
    <col min="9103" max="9103" width="15.109375" style="1" customWidth="1"/>
    <col min="9104" max="9104" width="17.5546875" style="1" bestFit="1" customWidth="1"/>
    <col min="9105" max="9106" width="12" style="1" bestFit="1" customWidth="1"/>
    <col min="9107" max="9107" width="12" style="1" customWidth="1"/>
    <col min="9108" max="9108" width="18.109375" style="1" bestFit="1" customWidth="1"/>
    <col min="9109" max="9109" width="22.5546875" style="1" bestFit="1" customWidth="1"/>
    <col min="9110" max="9110" width="11.5546875" style="1" bestFit="1" customWidth="1"/>
    <col min="9111" max="9112" width="8.88671875" style="1"/>
    <col min="9113" max="9113" width="12.6640625" style="1" bestFit="1" customWidth="1"/>
    <col min="9114" max="9114" width="14" style="1" bestFit="1" customWidth="1"/>
    <col min="9115" max="9115" width="11" style="1" bestFit="1" customWidth="1"/>
    <col min="9116" max="9116" width="6.6640625" style="1" customWidth="1"/>
    <col min="9117" max="9117" width="15.5546875" style="1" bestFit="1" customWidth="1"/>
    <col min="9118" max="9118" width="17.5546875" style="1" bestFit="1" customWidth="1"/>
    <col min="9119" max="9120" width="12" style="1" bestFit="1" customWidth="1"/>
    <col min="9121" max="9121" width="8.88671875" style="1"/>
    <col min="9122" max="9122" width="13" style="1" customWidth="1"/>
    <col min="9123" max="9123" width="12" style="1" bestFit="1" customWidth="1"/>
    <col min="9124" max="9334" width="8.88671875" style="1"/>
    <col min="9335" max="9335" width="15.109375" style="1" bestFit="1" customWidth="1"/>
    <col min="9336" max="9336" width="14.33203125" style="1" bestFit="1" customWidth="1"/>
    <col min="9337" max="9337" width="15.44140625" style="1" bestFit="1" customWidth="1"/>
    <col min="9338" max="9338" width="16.109375" style="1" bestFit="1" customWidth="1"/>
    <col min="9339" max="9339" width="15.44140625" style="1" bestFit="1" customWidth="1"/>
    <col min="9340" max="9340" width="18" style="1" bestFit="1" customWidth="1"/>
    <col min="9341" max="9341" width="10.44140625" style="1" customWidth="1"/>
    <col min="9342" max="9342" width="8.88671875" style="1"/>
    <col min="9343" max="9343" width="10" style="1" bestFit="1" customWidth="1"/>
    <col min="9344" max="9344" width="10.88671875" style="1" customWidth="1"/>
    <col min="9345" max="9345" width="15.109375" style="1" customWidth="1"/>
    <col min="9346" max="9347" width="11.6640625" style="1" bestFit="1" customWidth="1"/>
    <col min="9348" max="9349" width="8.88671875" style="1"/>
    <col min="9350" max="9350" width="9.33203125" style="1" bestFit="1" customWidth="1"/>
    <col min="9351" max="9351" width="10.109375" style="1" bestFit="1" customWidth="1"/>
    <col min="9352" max="9352" width="18.109375" style="1" bestFit="1" customWidth="1"/>
    <col min="9353" max="9353" width="22.5546875" style="1" bestFit="1" customWidth="1"/>
    <col min="9354" max="9354" width="10.44140625" style="1" bestFit="1" customWidth="1"/>
    <col min="9355" max="9355" width="11.33203125" style="1" bestFit="1" customWidth="1"/>
    <col min="9356" max="9356" width="8.88671875" style="1"/>
    <col min="9357" max="9357" width="11.5546875" style="1" bestFit="1" customWidth="1"/>
    <col min="9358" max="9358" width="8.88671875" style="1"/>
    <col min="9359" max="9359" width="15.109375" style="1" customWidth="1"/>
    <col min="9360" max="9360" width="17.5546875" style="1" bestFit="1" customWidth="1"/>
    <col min="9361" max="9362" width="12" style="1" bestFit="1" customWidth="1"/>
    <col min="9363" max="9363" width="12" style="1" customWidth="1"/>
    <col min="9364" max="9364" width="18.109375" style="1" bestFit="1" customWidth="1"/>
    <col min="9365" max="9365" width="22.5546875" style="1" bestFit="1" customWidth="1"/>
    <col min="9366" max="9366" width="11.5546875" style="1" bestFit="1" customWidth="1"/>
    <col min="9367" max="9368" width="8.88671875" style="1"/>
    <col min="9369" max="9369" width="12.6640625" style="1" bestFit="1" customWidth="1"/>
    <col min="9370" max="9370" width="14" style="1" bestFit="1" customWidth="1"/>
    <col min="9371" max="9371" width="11" style="1" bestFit="1" customWidth="1"/>
    <col min="9372" max="9372" width="6.6640625" style="1" customWidth="1"/>
    <col min="9373" max="9373" width="15.5546875" style="1" bestFit="1" customWidth="1"/>
    <col min="9374" max="9374" width="17.5546875" style="1" bestFit="1" customWidth="1"/>
    <col min="9375" max="9376" width="12" style="1" bestFit="1" customWidth="1"/>
    <col min="9377" max="9377" width="8.88671875" style="1"/>
    <col min="9378" max="9378" width="13" style="1" customWidth="1"/>
    <col min="9379" max="9379" width="12" style="1" bestFit="1" customWidth="1"/>
    <col min="9380" max="9590" width="8.88671875" style="1"/>
    <col min="9591" max="9591" width="15.109375" style="1" bestFit="1" customWidth="1"/>
    <col min="9592" max="9592" width="14.33203125" style="1" bestFit="1" customWidth="1"/>
    <col min="9593" max="9593" width="15.44140625" style="1" bestFit="1" customWidth="1"/>
    <col min="9594" max="9594" width="16.109375" style="1" bestFit="1" customWidth="1"/>
    <col min="9595" max="9595" width="15.44140625" style="1" bestFit="1" customWidth="1"/>
    <col min="9596" max="9596" width="18" style="1" bestFit="1" customWidth="1"/>
    <col min="9597" max="9597" width="10.44140625" style="1" customWidth="1"/>
    <col min="9598" max="9598" width="8.88671875" style="1"/>
    <col min="9599" max="9599" width="10" style="1" bestFit="1" customWidth="1"/>
    <col min="9600" max="9600" width="10.88671875" style="1" customWidth="1"/>
    <col min="9601" max="9601" width="15.109375" style="1" customWidth="1"/>
    <col min="9602" max="9603" width="11.6640625" style="1" bestFit="1" customWidth="1"/>
    <col min="9604" max="9605" width="8.88671875" style="1"/>
    <col min="9606" max="9606" width="9.33203125" style="1" bestFit="1" customWidth="1"/>
    <col min="9607" max="9607" width="10.109375" style="1" bestFit="1" customWidth="1"/>
    <col min="9608" max="9608" width="18.109375" style="1" bestFit="1" customWidth="1"/>
    <col min="9609" max="9609" width="22.5546875" style="1" bestFit="1" customWidth="1"/>
    <col min="9610" max="9610" width="10.44140625" style="1" bestFit="1" customWidth="1"/>
    <col min="9611" max="9611" width="11.33203125" style="1" bestFit="1" customWidth="1"/>
    <col min="9612" max="9612" width="8.88671875" style="1"/>
    <col min="9613" max="9613" width="11.5546875" style="1" bestFit="1" customWidth="1"/>
    <col min="9614" max="9614" width="8.88671875" style="1"/>
    <col min="9615" max="9615" width="15.109375" style="1" customWidth="1"/>
    <col min="9616" max="9616" width="17.5546875" style="1" bestFit="1" customWidth="1"/>
    <col min="9617" max="9618" width="12" style="1" bestFit="1" customWidth="1"/>
    <col min="9619" max="9619" width="12" style="1" customWidth="1"/>
    <col min="9620" max="9620" width="18.109375" style="1" bestFit="1" customWidth="1"/>
    <col min="9621" max="9621" width="22.5546875" style="1" bestFit="1" customWidth="1"/>
    <col min="9622" max="9622" width="11.5546875" style="1" bestFit="1" customWidth="1"/>
    <col min="9623" max="9624" width="8.88671875" style="1"/>
    <col min="9625" max="9625" width="12.6640625" style="1" bestFit="1" customWidth="1"/>
    <col min="9626" max="9626" width="14" style="1" bestFit="1" customWidth="1"/>
    <col min="9627" max="9627" width="11" style="1" bestFit="1" customWidth="1"/>
    <col min="9628" max="9628" width="6.6640625" style="1" customWidth="1"/>
    <col min="9629" max="9629" width="15.5546875" style="1" bestFit="1" customWidth="1"/>
    <col min="9630" max="9630" width="17.5546875" style="1" bestFit="1" customWidth="1"/>
    <col min="9631" max="9632" width="12" style="1" bestFit="1" customWidth="1"/>
    <col min="9633" max="9633" width="8.88671875" style="1"/>
    <col min="9634" max="9634" width="13" style="1" customWidth="1"/>
    <col min="9635" max="9635" width="12" style="1" bestFit="1" customWidth="1"/>
    <col min="9636" max="9846" width="8.88671875" style="1"/>
    <col min="9847" max="9847" width="15.109375" style="1" bestFit="1" customWidth="1"/>
    <col min="9848" max="9848" width="14.33203125" style="1" bestFit="1" customWidth="1"/>
    <col min="9849" max="9849" width="15.44140625" style="1" bestFit="1" customWidth="1"/>
    <col min="9850" max="9850" width="16.109375" style="1" bestFit="1" customWidth="1"/>
    <col min="9851" max="9851" width="15.44140625" style="1" bestFit="1" customWidth="1"/>
    <col min="9852" max="9852" width="18" style="1" bestFit="1" customWidth="1"/>
    <col min="9853" max="9853" width="10.44140625" style="1" customWidth="1"/>
    <col min="9854" max="9854" width="8.88671875" style="1"/>
    <col min="9855" max="9855" width="10" style="1" bestFit="1" customWidth="1"/>
    <col min="9856" max="9856" width="10.88671875" style="1" customWidth="1"/>
    <col min="9857" max="9857" width="15.109375" style="1" customWidth="1"/>
    <col min="9858" max="9859" width="11.6640625" style="1" bestFit="1" customWidth="1"/>
    <col min="9860" max="9861" width="8.88671875" style="1"/>
    <col min="9862" max="9862" width="9.33203125" style="1" bestFit="1" customWidth="1"/>
    <col min="9863" max="9863" width="10.109375" style="1" bestFit="1" customWidth="1"/>
    <col min="9864" max="9864" width="18.109375" style="1" bestFit="1" customWidth="1"/>
    <col min="9865" max="9865" width="22.5546875" style="1" bestFit="1" customWidth="1"/>
    <col min="9866" max="9866" width="10.44140625" style="1" bestFit="1" customWidth="1"/>
    <col min="9867" max="9867" width="11.33203125" style="1" bestFit="1" customWidth="1"/>
    <col min="9868" max="9868" width="8.88671875" style="1"/>
    <col min="9869" max="9869" width="11.5546875" style="1" bestFit="1" customWidth="1"/>
    <col min="9870" max="9870" width="8.88671875" style="1"/>
    <col min="9871" max="9871" width="15.109375" style="1" customWidth="1"/>
    <col min="9872" max="9872" width="17.5546875" style="1" bestFit="1" customWidth="1"/>
    <col min="9873" max="9874" width="12" style="1" bestFit="1" customWidth="1"/>
    <col min="9875" max="9875" width="12" style="1" customWidth="1"/>
    <col min="9876" max="9876" width="18.109375" style="1" bestFit="1" customWidth="1"/>
    <col min="9877" max="9877" width="22.5546875" style="1" bestFit="1" customWidth="1"/>
    <col min="9878" max="9878" width="11.5546875" style="1" bestFit="1" customWidth="1"/>
    <col min="9879" max="9880" width="8.88671875" style="1"/>
    <col min="9881" max="9881" width="12.6640625" style="1" bestFit="1" customWidth="1"/>
    <col min="9882" max="9882" width="14" style="1" bestFit="1" customWidth="1"/>
    <col min="9883" max="9883" width="11" style="1" bestFit="1" customWidth="1"/>
    <col min="9884" max="9884" width="6.6640625" style="1" customWidth="1"/>
    <col min="9885" max="9885" width="15.5546875" style="1" bestFit="1" customWidth="1"/>
    <col min="9886" max="9886" width="17.5546875" style="1" bestFit="1" customWidth="1"/>
    <col min="9887" max="9888" width="12" style="1" bestFit="1" customWidth="1"/>
    <col min="9889" max="9889" width="8.88671875" style="1"/>
    <col min="9890" max="9890" width="13" style="1" customWidth="1"/>
    <col min="9891" max="9891" width="12" style="1" bestFit="1" customWidth="1"/>
    <col min="9892" max="10102" width="8.88671875" style="1"/>
    <col min="10103" max="10103" width="15.109375" style="1" bestFit="1" customWidth="1"/>
    <col min="10104" max="10104" width="14.33203125" style="1" bestFit="1" customWidth="1"/>
    <col min="10105" max="10105" width="15.44140625" style="1" bestFit="1" customWidth="1"/>
    <col min="10106" max="10106" width="16.109375" style="1" bestFit="1" customWidth="1"/>
    <col min="10107" max="10107" width="15.44140625" style="1" bestFit="1" customWidth="1"/>
    <col min="10108" max="10108" width="18" style="1" bestFit="1" customWidth="1"/>
    <col min="10109" max="10109" width="10.44140625" style="1" customWidth="1"/>
    <col min="10110" max="10110" width="8.88671875" style="1"/>
    <col min="10111" max="10111" width="10" style="1" bestFit="1" customWidth="1"/>
    <col min="10112" max="10112" width="10.88671875" style="1" customWidth="1"/>
    <col min="10113" max="10113" width="15.109375" style="1" customWidth="1"/>
    <col min="10114" max="10115" width="11.6640625" style="1" bestFit="1" customWidth="1"/>
    <col min="10116" max="10117" width="8.88671875" style="1"/>
    <col min="10118" max="10118" width="9.33203125" style="1" bestFit="1" customWidth="1"/>
    <col min="10119" max="10119" width="10.109375" style="1" bestFit="1" customWidth="1"/>
    <col min="10120" max="10120" width="18.109375" style="1" bestFit="1" customWidth="1"/>
    <col min="10121" max="10121" width="22.5546875" style="1" bestFit="1" customWidth="1"/>
    <col min="10122" max="10122" width="10.44140625" style="1" bestFit="1" customWidth="1"/>
    <col min="10123" max="10123" width="11.33203125" style="1" bestFit="1" customWidth="1"/>
    <col min="10124" max="10124" width="8.88671875" style="1"/>
    <col min="10125" max="10125" width="11.5546875" style="1" bestFit="1" customWidth="1"/>
    <col min="10126" max="10126" width="8.88671875" style="1"/>
    <col min="10127" max="10127" width="15.109375" style="1" customWidth="1"/>
    <col min="10128" max="10128" width="17.5546875" style="1" bestFit="1" customWidth="1"/>
    <col min="10129" max="10130" width="12" style="1" bestFit="1" customWidth="1"/>
    <col min="10131" max="10131" width="12" style="1" customWidth="1"/>
    <col min="10132" max="10132" width="18.109375" style="1" bestFit="1" customWidth="1"/>
    <col min="10133" max="10133" width="22.5546875" style="1" bestFit="1" customWidth="1"/>
    <col min="10134" max="10134" width="11.5546875" style="1" bestFit="1" customWidth="1"/>
    <col min="10135" max="10136" width="8.88671875" style="1"/>
    <col min="10137" max="10137" width="12.6640625" style="1" bestFit="1" customWidth="1"/>
    <col min="10138" max="10138" width="14" style="1" bestFit="1" customWidth="1"/>
    <col min="10139" max="10139" width="11" style="1" bestFit="1" customWidth="1"/>
    <col min="10140" max="10140" width="6.6640625" style="1" customWidth="1"/>
    <col min="10141" max="10141" width="15.5546875" style="1" bestFit="1" customWidth="1"/>
    <col min="10142" max="10142" width="17.5546875" style="1" bestFit="1" customWidth="1"/>
    <col min="10143" max="10144" width="12" style="1" bestFit="1" customWidth="1"/>
    <col min="10145" max="10145" width="8.88671875" style="1"/>
    <col min="10146" max="10146" width="13" style="1" customWidth="1"/>
    <col min="10147" max="10147" width="12" style="1" bestFit="1" customWidth="1"/>
    <col min="10148" max="10358" width="8.88671875" style="1"/>
    <col min="10359" max="10359" width="15.109375" style="1" bestFit="1" customWidth="1"/>
    <col min="10360" max="10360" width="14.33203125" style="1" bestFit="1" customWidth="1"/>
    <col min="10361" max="10361" width="15.44140625" style="1" bestFit="1" customWidth="1"/>
    <col min="10362" max="10362" width="16.109375" style="1" bestFit="1" customWidth="1"/>
    <col min="10363" max="10363" width="15.44140625" style="1" bestFit="1" customWidth="1"/>
    <col min="10364" max="10364" width="18" style="1" bestFit="1" customWidth="1"/>
    <col min="10365" max="10365" width="10.44140625" style="1" customWidth="1"/>
    <col min="10366" max="10366" width="8.88671875" style="1"/>
    <col min="10367" max="10367" width="10" style="1" bestFit="1" customWidth="1"/>
    <col min="10368" max="10368" width="10.88671875" style="1" customWidth="1"/>
    <col min="10369" max="10369" width="15.109375" style="1" customWidth="1"/>
    <col min="10370" max="10371" width="11.6640625" style="1" bestFit="1" customWidth="1"/>
    <col min="10372" max="10373" width="8.88671875" style="1"/>
    <col min="10374" max="10374" width="9.33203125" style="1" bestFit="1" customWidth="1"/>
    <col min="10375" max="10375" width="10.109375" style="1" bestFit="1" customWidth="1"/>
    <col min="10376" max="10376" width="18.109375" style="1" bestFit="1" customWidth="1"/>
    <col min="10377" max="10377" width="22.5546875" style="1" bestFit="1" customWidth="1"/>
    <col min="10378" max="10378" width="10.44140625" style="1" bestFit="1" customWidth="1"/>
    <col min="10379" max="10379" width="11.33203125" style="1" bestFit="1" customWidth="1"/>
    <col min="10380" max="10380" width="8.88671875" style="1"/>
    <col min="10381" max="10381" width="11.5546875" style="1" bestFit="1" customWidth="1"/>
    <col min="10382" max="10382" width="8.88671875" style="1"/>
    <col min="10383" max="10383" width="15.109375" style="1" customWidth="1"/>
    <col min="10384" max="10384" width="17.5546875" style="1" bestFit="1" customWidth="1"/>
    <col min="10385" max="10386" width="12" style="1" bestFit="1" customWidth="1"/>
    <col min="10387" max="10387" width="12" style="1" customWidth="1"/>
    <col min="10388" max="10388" width="18.109375" style="1" bestFit="1" customWidth="1"/>
    <col min="10389" max="10389" width="22.5546875" style="1" bestFit="1" customWidth="1"/>
    <col min="10390" max="10390" width="11.5546875" style="1" bestFit="1" customWidth="1"/>
    <col min="10391" max="10392" width="8.88671875" style="1"/>
    <col min="10393" max="10393" width="12.6640625" style="1" bestFit="1" customWidth="1"/>
    <col min="10394" max="10394" width="14" style="1" bestFit="1" customWidth="1"/>
    <col min="10395" max="10395" width="11" style="1" bestFit="1" customWidth="1"/>
    <col min="10396" max="10396" width="6.6640625" style="1" customWidth="1"/>
    <col min="10397" max="10397" width="15.5546875" style="1" bestFit="1" customWidth="1"/>
    <col min="10398" max="10398" width="17.5546875" style="1" bestFit="1" customWidth="1"/>
    <col min="10399" max="10400" width="12" style="1" bestFit="1" customWidth="1"/>
    <col min="10401" max="10401" width="8.88671875" style="1"/>
    <col min="10402" max="10402" width="13" style="1" customWidth="1"/>
    <col min="10403" max="10403" width="12" style="1" bestFit="1" customWidth="1"/>
    <col min="10404" max="10614" width="8.88671875" style="1"/>
    <col min="10615" max="10615" width="15.109375" style="1" bestFit="1" customWidth="1"/>
    <col min="10616" max="10616" width="14.33203125" style="1" bestFit="1" customWidth="1"/>
    <col min="10617" max="10617" width="15.44140625" style="1" bestFit="1" customWidth="1"/>
    <col min="10618" max="10618" width="16.109375" style="1" bestFit="1" customWidth="1"/>
    <col min="10619" max="10619" width="15.44140625" style="1" bestFit="1" customWidth="1"/>
    <col min="10620" max="10620" width="18" style="1" bestFit="1" customWidth="1"/>
    <col min="10621" max="10621" width="10.44140625" style="1" customWidth="1"/>
    <col min="10622" max="10622" width="8.88671875" style="1"/>
    <col min="10623" max="10623" width="10" style="1" bestFit="1" customWidth="1"/>
    <col min="10624" max="10624" width="10.88671875" style="1" customWidth="1"/>
    <col min="10625" max="10625" width="15.109375" style="1" customWidth="1"/>
    <col min="10626" max="10627" width="11.6640625" style="1" bestFit="1" customWidth="1"/>
    <col min="10628" max="10629" width="8.88671875" style="1"/>
    <col min="10630" max="10630" width="9.33203125" style="1" bestFit="1" customWidth="1"/>
    <col min="10631" max="10631" width="10.109375" style="1" bestFit="1" customWidth="1"/>
    <col min="10632" max="10632" width="18.109375" style="1" bestFit="1" customWidth="1"/>
    <col min="10633" max="10633" width="22.5546875" style="1" bestFit="1" customWidth="1"/>
    <col min="10634" max="10634" width="10.44140625" style="1" bestFit="1" customWidth="1"/>
    <col min="10635" max="10635" width="11.33203125" style="1" bestFit="1" customWidth="1"/>
    <col min="10636" max="10636" width="8.88671875" style="1"/>
    <col min="10637" max="10637" width="11.5546875" style="1" bestFit="1" customWidth="1"/>
    <col min="10638" max="10638" width="8.88671875" style="1"/>
    <col min="10639" max="10639" width="15.109375" style="1" customWidth="1"/>
    <col min="10640" max="10640" width="17.5546875" style="1" bestFit="1" customWidth="1"/>
    <col min="10641" max="10642" width="12" style="1" bestFit="1" customWidth="1"/>
    <col min="10643" max="10643" width="12" style="1" customWidth="1"/>
    <col min="10644" max="10644" width="18.109375" style="1" bestFit="1" customWidth="1"/>
    <col min="10645" max="10645" width="22.5546875" style="1" bestFit="1" customWidth="1"/>
    <col min="10646" max="10646" width="11.5546875" style="1" bestFit="1" customWidth="1"/>
    <col min="10647" max="10648" width="8.88671875" style="1"/>
    <col min="10649" max="10649" width="12.6640625" style="1" bestFit="1" customWidth="1"/>
    <col min="10650" max="10650" width="14" style="1" bestFit="1" customWidth="1"/>
    <col min="10651" max="10651" width="11" style="1" bestFit="1" customWidth="1"/>
    <col min="10652" max="10652" width="6.6640625" style="1" customWidth="1"/>
    <col min="10653" max="10653" width="15.5546875" style="1" bestFit="1" customWidth="1"/>
    <col min="10654" max="10654" width="17.5546875" style="1" bestFit="1" customWidth="1"/>
    <col min="10655" max="10656" width="12" style="1" bestFit="1" customWidth="1"/>
    <col min="10657" max="10657" width="8.88671875" style="1"/>
    <col min="10658" max="10658" width="13" style="1" customWidth="1"/>
    <col min="10659" max="10659" width="12" style="1" bestFit="1" customWidth="1"/>
    <col min="10660" max="10870" width="8.88671875" style="1"/>
    <col min="10871" max="10871" width="15.109375" style="1" bestFit="1" customWidth="1"/>
    <col min="10872" max="10872" width="14.33203125" style="1" bestFit="1" customWidth="1"/>
    <col min="10873" max="10873" width="15.44140625" style="1" bestFit="1" customWidth="1"/>
    <col min="10874" max="10874" width="16.109375" style="1" bestFit="1" customWidth="1"/>
    <col min="10875" max="10875" width="15.44140625" style="1" bestFit="1" customWidth="1"/>
    <col min="10876" max="10876" width="18" style="1" bestFit="1" customWidth="1"/>
    <col min="10877" max="10877" width="10.44140625" style="1" customWidth="1"/>
    <col min="10878" max="10878" width="8.88671875" style="1"/>
    <col min="10879" max="10879" width="10" style="1" bestFit="1" customWidth="1"/>
    <col min="10880" max="10880" width="10.88671875" style="1" customWidth="1"/>
    <col min="10881" max="10881" width="15.109375" style="1" customWidth="1"/>
    <col min="10882" max="10883" width="11.6640625" style="1" bestFit="1" customWidth="1"/>
    <col min="10884" max="10885" width="8.88671875" style="1"/>
    <col min="10886" max="10886" width="9.33203125" style="1" bestFit="1" customWidth="1"/>
    <col min="10887" max="10887" width="10.109375" style="1" bestFit="1" customWidth="1"/>
    <col min="10888" max="10888" width="18.109375" style="1" bestFit="1" customWidth="1"/>
    <col min="10889" max="10889" width="22.5546875" style="1" bestFit="1" customWidth="1"/>
    <col min="10890" max="10890" width="10.44140625" style="1" bestFit="1" customWidth="1"/>
    <col min="10891" max="10891" width="11.33203125" style="1" bestFit="1" customWidth="1"/>
    <col min="10892" max="10892" width="8.88671875" style="1"/>
    <col min="10893" max="10893" width="11.5546875" style="1" bestFit="1" customWidth="1"/>
    <col min="10894" max="10894" width="8.88671875" style="1"/>
    <col min="10895" max="10895" width="15.109375" style="1" customWidth="1"/>
    <col min="10896" max="10896" width="17.5546875" style="1" bestFit="1" customWidth="1"/>
    <col min="10897" max="10898" width="12" style="1" bestFit="1" customWidth="1"/>
    <col min="10899" max="10899" width="12" style="1" customWidth="1"/>
    <col min="10900" max="10900" width="18.109375" style="1" bestFit="1" customWidth="1"/>
    <col min="10901" max="10901" width="22.5546875" style="1" bestFit="1" customWidth="1"/>
    <col min="10902" max="10902" width="11.5546875" style="1" bestFit="1" customWidth="1"/>
    <col min="10903" max="10904" width="8.88671875" style="1"/>
    <col min="10905" max="10905" width="12.6640625" style="1" bestFit="1" customWidth="1"/>
    <col min="10906" max="10906" width="14" style="1" bestFit="1" customWidth="1"/>
    <col min="10907" max="10907" width="11" style="1" bestFit="1" customWidth="1"/>
    <col min="10908" max="10908" width="6.6640625" style="1" customWidth="1"/>
    <col min="10909" max="10909" width="15.5546875" style="1" bestFit="1" customWidth="1"/>
    <col min="10910" max="10910" width="17.5546875" style="1" bestFit="1" customWidth="1"/>
    <col min="10911" max="10912" width="12" style="1" bestFit="1" customWidth="1"/>
    <col min="10913" max="10913" width="8.88671875" style="1"/>
    <col min="10914" max="10914" width="13" style="1" customWidth="1"/>
    <col min="10915" max="10915" width="12" style="1" bestFit="1" customWidth="1"/>
    <col min="10916" max="11126" width="8.88671875" style="1"/>
    <col min="11127" max="11127" width="15.109375" style="1" bestFit="1" customWidth="1"/>
    <col min="11128" max="11128" width="14.33203125" style="1" bestFit="1" customWidth="1"/>
    <col min="11129" max="11129" width="15.44140625" style="1" bestFit="1" customWidth="1"/>
    <col min="11130" max="11130" width="16.109375" style="1" bestFit="1" customWidth="1"/>
    <col min="11131" max="11131" width="15.44140625" style="1" bestFit="1" customWidth="1"/>
    <col min="11132" max="11132" width="18" style="1" bestFit="1" customWidth="1"/>
    <col min="11133" max="11133" width="10.44140625" style="1" customWidth="1"/>
    <col min="11134" max="11134" width="8.88671875" style="1"/>
    <col min="11135" max="11135" width="10" style="1" bestFit="1" customWidth="1"/>
    <col min="11136" max="11136" width="10.88671875" style="1" customWidth="1"/>
    <col min="11137" max="11137" width="15.109375" style="1" customWidth="1"/>
    <col min="11138" max="11139" width="11.6640625" style="1" bestFit="1" customWidth="1"/>
    <col min="11140" max="11141" width="8.88671875" style="1"/>
    <col min="11142" max="11142" width="9.33203125" style="1" bestFit="1" customWidth="1"/>
    <col min="11143" max="11143" width="10.109375" style="1" bestFit="1" customWidth="1"/>
    <col min="11144" max="11144" width="18.109375" style="1" bestFit="1" customWidth="1"/>
    <col min="11145" max="11145" width="22.5546875" style="1" bestFit="1" customWidth="1"/>
    <col min="11146" max="11146" width="10.44140625" style="1" bestFit="1" customWidth="1"/>
    <col min="11147" max="11147" width="11.33203125" style="1" bestFit="1" customWidth="1"/>
    <col min="11148" max="11148" width="8.88671875" style="1"/>
    <col min="11149" max="11149" width="11.5546875" style="1" bestFit="1" customWidth="1"/>
    <col min="11150" max="11150" width="8.88671875" style="1"/>
    <col min="11151" max="11151" width="15.109375" style="1" customWidth="1"/>
    <col min="11152" max="11152" width="17.5546875" style="1" bestFit="1" customWidth="1"/>
    <col min="11153" max="11154" width="12" style="1" bestFit="1" customWidth="1"/>
    <col min="11155" max="11155" width="12" style="1" customWidth="1"/>
    <col min="11156" max="11156" width="18.109375" style="1" bestFit="1" customWidth="1"/>
    <col min="11157" max="11157" width="22.5546875" style="1" bestFit="1" customWidth="1"/>
    <col min="11158" max="11158" width="11.5546875" style="1" bestFit="1" customWidth="1"/>
    <col min="11159" max="11160" width="8.88671875" style="1"/>
    <col min="11161" max="11161" width="12.6640625" style="1" bestFit="1" customWidth="1"/>
    <col min="11162" max="11162" width="14" style="1" bestFit="1" customWidth="1"/>
    <col min="11163" max="11163" width="11" style="1" bestFit="1" customWidth="1"/>
    <col min="11164" max="11164" width="6.6640625" style="1" customWidth="1"/>
    <col min="11165" max="11165" width="15.5546875" style="1" bestFit="1" customWidth="1"/>
    <col min="11166" max="11166" width="17.5546875" style="1" bestFit="1" customWidth="1"/>
    <col min="11167" max="11168" width="12" style="1" bestFit="1" customWidth="1"/>
    <col min="11169" max="11169" width="8.88671875" style="1"/>
    <col min="11170" max="11170" width="13" style="1" customWidth="1"/>
    <col min="11171" max="11171" width="12" style="1" bestFit="1" customWidth="1"/>
    <col min="11172" max="11382" width="8.88671875" style="1"/>
    <col min="11383" max="11383" width="15.109375" style="1" bestFit="1" customWidth="1"/>
    <col min="11384" max="11384" width="14.33203125" style="1" bestFit="1" customWidth="1"/>
    <col min="11385" max="11385" width="15.44140625" style="1" bestFit="1" customWidth="1"/>
    <col min="11386" max="11386" width="16.109375" style="1" bestFit="1" customWidth="1"/>
    <col min="11387" max="11387" width="15.44140625" style="1" bestFit="1" customWidth="1"/>
    <col min="11388" max="11388" width="18" style="1" bestFit="1" customWidth="1"/>
    <col min="11389" max="11389" width="10.44140625" style="1" customWidth="1"/>
    <col min="11390" max="11390" width="8.88671875" style="1"/>
    <col min="11391" max="11391" width="10" style="1" bestFit="1" customWidth="1"/>
    <col min="11392" max="11392" width="10.88671875" style="1" customWidth="1"/>
    <col min="11393" max="11393" width="15.109375" style="1" customWidth="1"/>
    <col min="11394" max="11395" width="11.6640625" style="1" bestFit="1" customWidth="1"/>
    <col min="11396" max="11397" width="8.88671875" style="1"/>
    <col min="11398" max="11398" width="9.33203125" style="1" bestFit="1" customWidth="1"/>
    <col min="11399" max="11399" width="10.109375" style="1" bestFit="1" customWidth="1"/>
    <col min="11400" max="11400" width="18.109375" style="1" bestFit="1" customWidth="1"/>
    <col min="11401" max="11401" width="22.5546875" style="1" bestFit="1" customWidth="1"/>
    <col min="11402" max="11402" width="10.44140625" style="1" bestFit="1" customWidth="1"/>
    <col min="11403" max="11403" width="11.33203125" style="1" bestFit="1" customWidth="1"/>
    <col min="11404" max="11404" width="8.88671875" style="1"/>
    <col min="11405" max="11405" width="11.5546875" style="1" bestFit="1" customWidth="1"/>
    <col min="11406" max="11406" width="8.88671875" style="1"/>
    <col min="11407" max="11407" width="15.109375" style="1" customWidth="1"/>
    <col min="11408" max="11408" width="17.5546875" style="1" bestFit="1" customWidth="1"/>
    <col min="11409" max="11410" width="12" style="1" bestFit="1" customWidth="1"/>
    <col min="11411" max="11411" width="12" style="1" customWidth="1"/>
    <col min="11412" max="11412" width="18.109375" style="1" bestFit="1" customWidth="1"/>
    <col min="11413" max="11413" width="22.5546875" style="1" bestFit="1" customWidth="1"/>
    <col min="11414" max="11414" width="11.5546875" style="1" bestFit="1" customWidth="1"/>
    <col min="11415" max="11416" width="8.88671875" style="1"/>
    <col min="11417" max="11417" width="12.6640625" style="1" bestFit="1" customWidth="1"/>
    <col min="11418" max="11418" width="14" style="1" bestFit="1" customWidth="1"/>
    <col min="11419" max="11419" width="11" style="1" bestFit="1" customWidth="1"/>
    <col min="11420" max="11420" width="6.6640625" style="1" customWidth="1"/>
    <col min="11421" max="11421" width="15.5546875" style="1" bestFit="1" customWidth="1"/>
    <col min="11422" max="11422" width="17.5546875" style="1" bestFit="1" customWidth="1"/>
    <col min="11423" max="11424" width="12" style="1" bestFit="1" customWidth="1"/>
    <col min="11425" max="11425" width="8.88671875" style="1"/>
    <col min="11426" max="11426" width="13" style="1" customWidth="1"/>
    <col min="11427" max="11427" width="12" style="1" bestFit="1" customWidth="1"/>
    <col min="11428" max="11638" width="8.88671875" style="1"/>
    <col min="11639" max="11639" width="15.109375" style="1" bestFit="1" customWidth="1"/>
    <col min="11640" max="11640" width="14.33203125" style="1" bestFit="1" customWidth="1"/>
    <col min="11641" max="11641" width="15.44140625" style="1" bestFit="1" customWidth="1"/>
    <col min="11642" max="11642" width="16.109375" style="1" bestFit="1" customWidth="1"/>
    <col min="11643" max="11643" width="15.44140625" style="1" bestFit="1" customWidth="1"/>
    <col min="11644" max="11644" width="18" style="1" bestFit="1" customWidth="1"/>
    <col min="11645" max="11645" width="10.44140625" style="1" customWidth="1"/>
    <col min="11646" max="11646" width="8.88671875" style="1"/>
    <col min="11647" max="11647" width="10" style="1" bestFit="1" customWidth="1"/>
    <col min="11648" max="11648" width="10.88671875" style="1" customWidth="1"/>
    <col min="11649" max="11649" width="15.109375" style="1" customWidth="1"/>
    <col min="11650" max="11651" width="11.6640625" style="1" bestFit="1" customWidth="1"/>
    <col min="11652" max="11653" width="8.88671875" style="1"/>
    <col min="11654" max="11654" width="9.33203125" style="1" bestFit="1" customWidth="1"/>
    <col min="11655" max="11655" width="10.109375" style="1" bestFit="1" customWidth="1"/>
    <col min="11656" max="11656" width="18.109375" style="1" bestFit="1" customWidth="1"/>
    <col min="11657" max="11657" width="22.5546875" style="1" bestFit="1" customWidth="1"/>
    <col min="11658" max="11658" width="10.44140625" style="1" bestFit="1" customWidth="1"/>
    <col min="11659" max="11659" width="11.33203125" style="1" bestFit="1" customWidth="1"/>
    <col min="11660" max="11660" width="8.88671875" style="1"/>
    <col min="11661" max="11661" width="11.5546875" style="1" bestFit="1" customWidth="1"/>
    <col min="11662" max="11662" width="8.88671875" style="1"/>
    <col min="11663" max="11663" width="15.109375" style="1" customWidth="1"/>
    <col min="11664" max="11664" width="17.5546875" style="1" bestFit="1" customWidth="1"/>
    <col min="11665" max="11666" width="12" style="1" bestFit="1" customWidth="1"/>
    <col min="11667" max="11667" width="12" style="1" customWidth="1"/>
    <col min="11668" max="11668" width="18.109375" style="1" bestFit="1" customWidth="1"/>
    <col min="11669" max="11669" width="22.5546875" style="1" bestFit="1" customWidth="1"/>
    <col min="11670" max="11670" width="11.5546875" style="1" bestFit="1" customWidth="1"/>
    <col min="11671" max="11672" width="8.88671875" style="1"/>
    <col min="11673" max="11673" width="12.6640625" style="1" bestFit="1" customWidth="1"/>
    <col min="11674" max="11674" width="14" style="1" bestFit="1" customWidth="1"/>
    <col min="11675" max="11675" width="11" style="1" bestFit="1" customWidth="1"/>
    <col min="11676" max="11676" width="6.6640625" style="1" customWidth="1"/>
    <col min="11677" max="11677" width="15.5546875" style="1" bestFit="1" customWidth="1"/>
    <col min="11678" max="11678" width="17.5546875" style="1" bestFit="1" customWidth="1"/>
    <col min="11679" max="11680" width="12" style="1" bestFit="1" customWidth="1"/>
    <col min="11681" max="11681" width="8.88671875" style="1"/>
    <col min="11682" max="11682" width="13" style="1" customWidth="1"/>
    <col min="11683" max="11683" width="12" style="1" bestFit="1" customWidth="1"/>
    <col min="11684" max="11894" width="8.88671875" style="1"/>
    <col min="11895" max="11895" width="15.109375" style="1" bestFit="1" customWidth="1"/>
    <col min="11896" max="11896" width="14.33203125" style="1" bestFit="1" customWidth="1"/>
    <col min="11897" max="11897" width="15.44140625" style="1" bestFit="1" customWidth="1"/>
    <col min="11898" max="11898" width="16.109375" style="1" bestFit="1" customWidth="1"/>
    <col min="11899" max="11899" width="15.44140625" style="1" bestFit="1" customWidth="1"/>
    <col min="11900" max="11900" width="18" style="1" bestFit="1" customWidth="1"/>
    <col min="11901" max="11901" width="10.44140625" style="1" customWidth="1"/>
    <col min="11902" max="11902" width="8.88671875" style="1"/>
    <col min="11903" max="11903" width="10" style="1" bestFit="1" customWidth="1"/>
    <col min="11904" max="11904" width="10.88671875" style="1" customWidth="1"/>
    <col min="11905" max="11905" width="15.109375" style="1" customWidth="1"/>
    <col min="11906" max="11907" width="11.6640625" style="1" bestFit="1" customWidth="1"/>
    <col min="11908" max="11909" width="8.88671875" style="1"/>
    <col min="11910" max="11910" width="9.33203125" style="1" bestFit="1" customWidth="1"/>
    <col min="11911" max="11911" width="10.109375" style="1" bestFit="1" customWidth="1"/>
    <col min="11912" max="11912" width="18.109375" style="1" bestFit="1" customWidth="1"/>
    <col min="11913" max="11913" width="22.5546875" style="1" bestFit="1" customWidth="1"/>
    <col min="11914" max="11914" width="10.44140625" style="1" bestFit="1" customWidth="1"/>
    <col min="11915" max="11915" width="11.33203125" style="1" bestFit="1" customWidth="1"/>
    <col min="11916" max="11916" width="8.88671875" style="1"/>
    <col min="11917" max="11917" width="11.5546875" style="1" bestFit="1" customWidth="1"/>
    <col min="11918" max="11918" width="8.88671875" style="1"/>
    <col min="11919" max="11919" width="15.109375" style="1" customWidth="1"/>
    <col min="11920" max="11920" width="17.5546875" style="1" bestFit="1" customWidth="1"/>
    <col min="11921" max="11922" width="12" style="1" bestFit="1" customWidth="1"/>
    <col min="11923" max="11923" width="12" style="1" customWidth="1"/>
    <col min="11924" max="11924" width="18.109375" style="1" bestFit="1" customWidth="1"/>
    <col min="11925" max="11925" width="22.5546875" style="1" bestFit="1" customWidth="1"/>
    <col min="11926" max="11926" width="11.5546875" style="1" bestFit="1" customWidth="1"/>
    <col min="11927" max="11928" width="8.88671875" style="1"/>
    <col min="11929" max="11929" width="12.6640625" style="1" bestFit="1" customWidth="1"/>
    <col min="11930" max="11930" width="14" style="1" bestFit="1" customWidth="1"/>
    <col min="11931" max="11931" width="11" style="1" bestFit="1" customWidth="1"/>
    <col min="11932" max="11932" width="6.6640625" style="1" customWidth="1"/>
    <col min="11933" max="11933" width="15.5546875" style="1" bestFit="1" customWidth="1"/>
    <col min="11934" max="11934" width="17.5546875" style="1" bestFit="1" customWidth="1"/>
    <col min="11935" max="11936" width="12" style="1" bestFit="1" customWidth="1"/>
    <col min="11937" max="11937" width="8.88671875" style="1"/>
    <col min="11938" max="11938" width="13" style="1" customWidth="1"/>
    <col min="11939" max="11939" width="12" style="1" bestFit="1" customWidth="1"/>
    <col min="11940" max="12150" width="8.88671875" style="1"/>
    <col min="12151" max="12151" width="15.109375" style="1" bestFit="1" customWidth="1"/>
    <col min="12152" max="12152" width="14.33203125" style="1" bestFit="1" customWidth="1"/>
    <col min="12153" max="12153" width="15.44140625" style="1" bestFit="1" customWidth="1"/>
    <col min="12154" max="12154" width="16.109375" style="1" bestFit="1" customWidth="1"/>
    <col min="12155" max="12155" width="15.44140625" style="1" bestFit="1" customWidth="1"/>
    <col min="12156" max="12156" width="18" style="1" bestFit="1" customWidth="1"/>
    <col min="12157" max="12157" width="10.44140625" style="1" customWidth="1"/>
    <col min="12158" max="12158" width="8.88671875" style="1"/>
    <col min="12159" max="12159" width="10" style="1" bestFit="1" customWidth="1"/>
    <col min="12160" max="12160" width="10.88671875" style="1" customWidth="1"/>
    <col min="12161" max="12161" width="15.109375" style="1" customWidth="1"/>
    <col min="12162" max="12163" width="11.6640625" style="1" bestFit="1" customWidth="1"/>
    <col min="12164" max="12165" width="8.88671875" style="1"/>
    <col min="12166" max="12166" width="9.33203125" style="1" bestFit="1" customWidth="1"/>
    <col min="12167" max="12167" width="10.109375" style="1" bestFit="1" customWidth="1"/>
    <col min="12168" max="12168" width="18.109375" style="1" bestFit="1" customWidth="1"/>
    <col min="12169" max="12169" width="22.5546875" style="1" bestFit="1" customWidth="1"/>
    <col min="12170" max="12170" width="10.44140625" style="1" bestFit="1" customWidth="1"/>
    <col min="12171" max="12171" width="11.33203125" style="1" bestFit="1" customWidth="1"/>
    <col min="12172" max="12172" width="8.88671875" style="1"/>
    <col min="12173" max="12173" width="11.5546875" style="1" bestFit="1" customWidth="1"/>
    <col min="12174" max="12174" width="8.88671875" style="1"/>
    <col min="12175" max="12175" width="15.109375" style="1" customWidth="1"/>
    <col min="12176" max="12176" width="17.5546875" style="1" bestFit="1" customWidth="1"/>
    <col min="12177" max="12178" width="12" style="1" bestFit="1" customWidth="1"/>
    <col min="12179" max="12179" width="12" style="1" customWidth="1"/>
    <col min="12180" max="12180" width="18.109375" style="1" bestFit="1" customWidth="1"/>
    <col min="12181" max="12181" width="22.5546875" style="1" bestFit="1" customWidth="1"/>
    <col min="12182" max="12182" width="11.5546875" style="1" bestFit="1" customWidth="1"/>
    <col min="12183" max="12184" width="8.88671875" style="1"/>
    <col min="12185" max="12185" width="12.6640625" style="1" bestFit="1" customWidth="1"/>
    <col min="12186" max="12186" width="14" style="1" bestFit="1" customWidth="1"/>
    <col min="12187" max="12187" width="11" style="1" bestFit="1" customWidth="1"/>
    <col min="12188" max="12188" width="6.6640625" style="1" customWidth="1"/>
    <col min="12189" max="12189" width="15.5546875" style="1" bestFit="1" customWidth="1"/>
    <col min="12190" max="12190" width="17.5546875" style="1" bestFit="1" customWidth="1"/>
    <col min="12191" max="12192" width="12" style="1" bestFit="1" customWidth="1"/>
    <col min="12193" max="12193" width="8.88671875" style="1"/>
    <col min="12194" max="12194" width="13" style="1" customWidth="1"/>
    <col min="12195" max="12195" width="12" style="1" bestFit="1" customWidth="1"/>
    <col min="12196" max="12406" width="8.88671875" style="1"/>
    <col min="12407" max="12407" width="15.109375" style="1" bestFit="1" customWidth="1"/>
    <col min="12408" max="12408" width="14.33203125" style="1" bestFit="1" customWidth="1"/>
    <col min="12409" max="12409" width="15.44140625" style="1" bestFit="1" customWidth="1"/>
    <col min="12410" max="12410" width="16.109375" style="1" bestFit="1" customWidth="1"/>
    <col min="12411" max="12411" width="15.44140625" style="1" bestFit="1" customWidth="1"/>
    <col min="12412" max="12412" width="18" style="1" bestFit="1" customWidth="1"/>
    <col min="12413" max="12413" width="10.44140625" style="1" customWidth="1"/>
    <col min="12414" max="12414" width="8.88671875" style="1"/>
    <col min="12415" max="12415" width="10" style="1" bestFit="1" customWidth="1"/>
    <col min="12416" max="12416" width="10.88671875" style="1" customWidth="1"/>
    <col min="12417" max="12417" width="15.109375" style="1" customWidth="1"/>
    <col min="12418" max="12419" width="11.6640625" style="1" bestFit="1" customWidth="1"/>
    <col min="12420" max="12421" width="8.88671875" style="1"/>
    <col min="12422" max="12422" width="9.33203125" style="1" bestFit="1" customWidth="1"/>
    <col min="12423" max="12423" width="10.109375" style="1" bestFit="1" customWidth="1"/>
    <col min="12424" max="12424" width="18.109375" style="1" bestFit="1" customWidth="1"/>
    <col min="12425" max="12425" width="22.5546875" style="1" bestFit="1" customWidth="1"/>
    <col min="12426" max="12426" width="10.44140625" style="1" bestFit="1" customWidth="1"/>
    <col min="12427" max="12427" width="11.33203125" style="1" bestFit="1" customWidth="1"/>
    <col min="12428" max="12428" width="8.88671875" style="1"/>
    <col min="12429" max="12429" width="11.5546875" style="1" bestFit="1" customWidth="1"/>
    <col min="12430" max="12430" width="8.88671875" style="1"/>
    <col min="12431" max="12431" width="15.109375" style="1" customWidth="1"/>
    <col min="12432" max="12432" width="17.5546875" style="1" bestFit="1" customWidth="1"/>
    <col min="12433" max="12434" width="12" style="1" bestFit="1" customWidth="1"/>
    <col min="12435" max="12435" width="12" style="1" customWidth="1"/>
    <col min="12436" max="12436" width="18.109375" style="1" bestFit="1" customWidth="1"/>
    <col min="12437" max="12437" width="22.5546875" style="1" bestFit="1" customWidth="1"/>
    <col min="12438" max="12438" width="11.5546875" style="1" bestFit="1" customWidth="1"/>
    <col min="12439" max="12440" width="8.88671875" style="1"/>
    <col min="12441" max="12441" width="12.6640625" style="1" bestFit="1" customWidth="1"/>
    <col min="12442" max="12442" width="14" style="1" bestFit="1" customWidth="1"/>
    <col min="12443" max="12443" width="11" style="1" bestFit="1" customWidth="1"/>
    <col min="12444" max="12444" width="6.6640625" style="1" customWidth="1"/>
    <col min="12445" max="12445" width="15.5546875" style="1" bestFit="1" customWidth="1"/>
    <col min="12446" max="12446" width="17.5546875" style="1" bestFit="1" customWidth="1"/>
    <col min="12447" max="12448" width="12" style="1" bestFit="1" customWidth="1"/>
    <col min="12449" max="12449" width="8.88671875" style="1"/>
    <col min="12450" max="12450" width="13" style="1" customWidth="1"/>
    <col min="12451" max="12451" width="12" style="1" bestFit="1" customWidth="1"/>
    <col min="12452" max="12662" width="8.88671875" style="1"/>
    <col min="12663" max="12663" width="15.109375" style="1" bestFit="1" customWidth="1"/>
    <col min="12664" max="12664" width="14.33203125" style="1" bestFit="1" customWidth="1"/>
    <col min="12665" max="12665" width="15.44140625" style="1" bestFit="1" customWidth="1"/>
    <col min="12666" max="12666" width="16.109375" style="1" bestFit="1" customWidth="1"/>
    <col min="12667" max="12667" width="15.44140625" style="1" bestFit="1" customWidth="1"/>
    <col min="12668" max="12668" width="18" style="1" bestFit="1" customWidth="1"/>
    <col min="12669" max="12669" width="10.44140625" style="1" customWidth="1"/>
    <col min="12670" max="12670" width="8.88671875" style="1"/>
    <col min="12671" max="12671" width="10" style="1" bestFit="1" customWidth="1"/>
    <col min="12672" max="12672" width="10.88671875" style="1" customWidth="1"/>
    <col min="12673" max="12673" width="15.109375" style="1" customWidth="1"/>
    <col min="12674" max="12675" width="11.6640625" style="1" bestFit="1" customWidth="1"/>
    <col min="12676" max="12677" width="8.88671875" style="1"/>
    <col min="12678" max="12678" width="9.33203125" style="1" bestFit="1" customWidth="1"/>
    <col min="12679" max="12679" width="10.109375" style="1" bestFit="1" customWidth="1"/>
    <col min="12680" max="12680" width="18.109375" style="1" bestFit="1" customWidth="1"/>
    <col min="12681" max="12681" width="22.5546875" style="1" bestFit="1" customWidth="1"/>
    <col min="12682" max="12682" width="10.44140625" style="1" bestFit="1" customWidth="1"/>
    <col min="12683" max="12683" width="11.33203125" style="1" bestFit="1" customWidth="1"/>
    <col min="12684" max="12684" width="8.88671875" style="1"/>
    <col min="12685" max="12685" width="11.5546875" style="1" bestFit="1" customWidth="1"/>
    <col min="12686" max="12686" width="8.88671875" style="1"/>
    <col min="12687" max="12687" width="15.109375" style="1" customWidth="1"/>
    <col min="12688" max="12688" width="17.5546875" style="1" bestFit="1" customWidth="1"/>
    <col min="12689" max="12690" width="12" style="1" bestFit="1" customWidth="1"/>
    <col min="12691" max="12691" width="12" style="1" customWidth="1"/>
    <col min="12692" max="12692" width="18.109375" style="1" bestFit="1" customWidth="1"/>
    <col min="12693" max="12693" width="22.5546875" style="1" bestFit="1" customWidth="1"/>
    <col min="12694" max="12694" width="11.5546875" style="1" bestFit="1" customWidth="1"/>
    <col min="12695" max="12696" width="8.88671875" style="1"/>
    <col min="12697" max="12697" width="12.6640625" style="1" bestFit="1" customWidth="1"/>
    <col min="12698" max="12698" width="14" style="1" bestFit="1" customWidth="1"/>
    <col min="12699" max="12699" width="11" style="1" bestFit="1" customWidth="1"/>
    <col min="12700" max="12700" width="6.6640625" style="1" customWidth="1"/>
    <col min="12701" max="12701" width="15.5546875" style="1" bestFit="1" customWidth="1"/>
    <col min="12702" max="12702" width="17.5546875" style="1" bestFit="1" customWidth="1"/>
    <col min="12703" max="12704" width="12" style="1" bestFit="1" customWidth="1"/>
    <col min="12705" max="12705" width="8.88671875" style="1"/>
    <col min="12706" max="12706" width="13" style="1" customWidth="1"/>
    <col min="12707" max="12707" width="12" style="1" bestFit="1" customWidth="1"/>
    <col min="12708" max="12918" width="8.88671875" style="1"/>
    <col min="12919" max="12919" width="15.109375" style="1" bestFit="1" customWidth="1"/>
    <col min="12920" max="12920" width="14.33203125" style="1" bestFit="1" customWidth="1"/>
    <col min="12921" max="12921" width="15.44140625" style="1" bestFit="1" customWidth="1"/>
    <col min="12922" max="12922" width="16.109375" style="1" bestFit="1" customWidth="1"/>
    <col min="12923" max="12923" width="15.44140625" style="1" bestFit="1" customWidth="1"/>
    <col min="12924" max="12924" width="18" style="1" bestFit="1" customWidth="1"/>
    <col min="12925" max="12925" width="10.44140625" style="1" customWidth="1"/>
    <col min="12926" max="12926" width="8.88671875" style="1"/>
    <col min="12927" max="12927" width="10" style="1" bestFit="1" customWidth="1"/>
    <col min="12928" max="12928" width="10.88671875" style="1" customWidth="1"/>
    <col min="12929" max="12929" width="15.109375" style="1" customWidth="1"/>
    <col min="12930" max="12931" width="11.6640625" style="1" bestFit="1" customWidth="1"/>
    <col min="12932" max="12933" width="8.88671875" style="1"/>
    <col min="12934" max="12934" width="9.33203125" style="1" bestFit="1" customWidth="1"/>
    <col min="12935" max="12935" width="10.109375" style="1" bestFit="1" customWidth="1"/>
    <col min="12936" max="12936" width="18.109375" style="1" bestFit="1" customWidth="1"/>
    <col min="12937" max="12937" width="22.5546875" style="1" bestFit="1" customWidth="1"/>
    <col min="12938" max="12938" width="10.44140625" style="1" bestFit="1" customWidth="1"/>
    <col min="12939" max="12939" width="11.33203125" style="1" bestFit="1" customWidth="1"/>
    <col min="12940" max="12940" width="8.88671875" style="1"/>
    <col min="12941" max="12941" width="11.5546875" style="1" bestFit="1" customWidth="1"/>
    <col min="12942" max="12942" width="8.88671875" style="1"/>
    <col min="12943" max="12943" width="15.109375" style="1" customWidth="1"/>
    <col min="12944" max="12944" width="17.5546875" style="1" bestFit="1" customWidth="1"/>
    <col min="12945" max="12946" width="12" style="1" bestFit="1" customWidth="1"/>
    <col min="12947" max="12947" width="12" style="1" customWidth="1"/>
    <col min="12948" max="12948" width="18.109375" style="1" bestFit="1" customWidth="1"/>
    <col min="12949" max="12949" width="22.5546875" style="1" bestFit="1" customWidth="1"/>
    <col min="12950" max="12950" width="11.5546875" style="1" bestFit="1" customWidth="1"/>
    <col min="12951" max="12952" width="8.88671875" style="1"/>
    <col min="12953" max="12953" width="12.6640625" style="1" bestFit="1" customWidth="1"/>
    <col min="12954" max="12954" width="14" style="1" bestFit="1" customWidth="1"/>
    <col min="12955" max="12955" width="11" style="1" bestFit="1" customWidth="1"/>
    <col min="12956" max="12956" width="6.6640625" style="1" customWidth="1"/>
    <col min="12957" max="12957" width="15.5546875" style="1" bestFit="1" customWidth="1"/>
    <col min="12958" max="12958" width="17.5546875" style="1" bestFit="1" customWidth="1"/>
    <col min="12959" max="12960" width="12" style="1" bestFit="1" customWidth="1"/>
    <col min="12961" max="12961" width="8.88671875" style="1"/>
    <col min="12962" max="12962" width="13" style="1" customWidth="1"/>
    <col min="12963" max="12963" width="12" style="1" bestFit="1" customWidth="1"/>
    <col min="12964" max="13174" width="8.88671875" style="1"/>
    <col min="13175" max="13175" width="15.109375" style="1" bestFit="1" customWidth="1"/>
    <col min="13176" max="13176" width="14.33203125" style="1" bestFit="1" customWidth="1"/>
    <col min="13177" max="13177" width="15.44140625" style="1" bestFit="1" customWidth="1"/>
    <col min="13178" max="13178" width="16.109375" style="1" bestFit="1" customWidth="1"/>
    <col min="13179" max="13179" width="15.44140625" style="1" bestFit="1" customWidth="1"/>
    <col min="13180" max="13180" width="18" style="1" bestFit="1" customWidth="1"/>
    <col min="13181" max="13181" width="10.44140625" style="1" customWidth="1"/>
    <col min="13182" max="13182" width="8.88671875" style="1"/>
    <col min="13183" max="13183" width="10" style="1" bestFit="1" customWidth="1"/>
    <col min="13184" max="13184" width="10.88671875" style="1" customWidth="1"/>
    <col min="13185" max="13185" width="15.109375" style="1" customWidth="1"/>
    <col min="13186" max="13187" width="11.6640625" style="1" bestFit="1" customWidth="1"/>
    <col min="13188" max="13189" width="8.88671875" style="1"/>
    <col min="13190" max="13190" width="9.33203125" style="1" bestFit="1" customWidth="1"/>
    <col min="13191" max="13191" width="10.109375" style="1" bestFit="1" customWidth="1"/>
    <col min="13192" max="13192" width="18.109375" style="1" bestFit="1" customWidth="1"/>
    <col min="13193" max="13193" width="22.5546875" style="1" bestFit="1" customWidth="1"/>
    <col min="13194" max="13194" width="10.44140625" style="1" bestFit="1" customWidth="1"/>
    <col min="13195" max="13195" width="11.33203125" style="1" bestFit="1" customWidth="1"/>
    <col min="13196" max="13196" width="8.88671875" style="1"/>
    <col min="13197" max="13197" width="11.5546875" style="1" bestFit="1" customWidth="1"/>
    <col min="13198" max="13198" width="8.88671875" style="1"/>
    <col min="13199" max="13199" width="15.109375" style="1" customWidth="1"/>
    <col min="13200" max="13200" width="17.5546875" style="1" bestFit="1" customWidth="1"/>
    <col min="13201" max="13202" width="12" style="1" bestFit="1" customWidth="1"/>
    <col min="13203" max="13203" width="12" style="1" customWidth="1"/>
    <col min="13204" max="13204" width="18.109375" style="1" bestFit="1" customWidth="1"/>
    <col min="13205" max="13205" width="22.5546875" style="1" bestFit="1" customWidth="1"/>
    <col min="13206" max="13206" width="11.5546875" style="1" bestFit="1" customWidth="1"/>
    <col min="13207" max="13208" width="8.88671875" style="1"/>
    <col min="13209" max="13209" width="12.6640625" style="1" bestFit="1" customWidth="1"/>
    <col min="13210" max="13210" width="14" style="1" bestFit="1" customWidth="1"/>
    <col min="13211" max="13211" width="11" style="1" bestFit="1" customWidth="1"/>
    <col min="13212" max="13212" width="6.6640625" style="1" customWidth="1"/>
    <col min="13213" max="13213" width="15.5546875" style="1" bestFit="1" customWidth="1"/>
    <col min="13214" max="13214" width="17.5546875" style="1" bestFit="1" customWidth="1"/>
    <col min="13215" max="13216" width="12" style="1" bestFit="1" customWidth="1"/>
    <col min="13217" max="13217" width="8.88671875" style="1"/>
    <col min="13218" max="13218" width="13" style="1" customWidth="1"/>
    <col min="13219" max="13219" width="12" style="1" bestFit="1" customWidth="1"/>
    <col min="13220" max="13430" width="8.88671875" style="1"/>
    <col min="13431" max="13431" width="15.109375" style="1" bestFit="1" customWidth="1"/>
    <col min="13432" max="13432" width="14.33203125" style="1" bestFit="1" customWidth="1"/>
    <col min="13433" max="13433" width="15.44140625" style="1" bestFit="1" customWidth="1"/>
    <col min="13434" max="13434" width="16.109375" style="1" bestFit="1" customWidth="1"/>
    <col min="13435" max="13435" width="15.44140625" style="1" bestFit="1" customWidth="1"/>
    <col min="13436" max="13436" width="18" style="1" bestFit="1" customWidth="1"/>
    <col min="13437" max="13437" width="10.44140625" style="1" customWidth="1"/>
    <col min="13438" max="13438" width="8.88671875" style="1"/>
    <col min="13439" max="13439" width="10" style="1" bestFit="1" customWidth="1"/>
    <col min="13440" max="13440" width="10.88671875" style="1" customWidth="1"/>
    <col min="13441" max="13441" width="15.109375" style="1" customWidth="1"/>
    <col min="13442" max="13443" width="11.6640625" style="1" bestFit="1" customWidth="1"/>
    <col min="13444" max="13445" width="8.88671875" style="1"/>
    <col min="13446" max="13446" width="9.33203125" style="1" bestFit="1" customWidth="1"/>
    <col min="13447" max="13447" width="10.109375" style="1" bestFit="1" customWidth="1"/>
    <col min="13448" max="13448" width="18.109375" style="1" bestFit="1" customWidth="1"/>
    <col min="13449" max="13449" width="22.5546875" style="1" bestFit="1" customWidth="1"/>
    <col min="13450" max="13450" width="10.44140625" style="1" bestFit="1" customWidth="1"/>
    <col min="13451" max="13451" width="11.33203125" style="1" bestFit="1" customWidth="1"/>
    <col min="13452" max="13452" width="8.88671875" style="1"/>
    <col min="13453" max="13453" width="11.5546875" style="1" bestFit="1" customWidth="1"/>
    <col min="13454" max="13454" width="8.88671875" style="1"/>
    <col min="13455" max="13455" width="15.109375" style="1" customWidth="1"/>
    <col min="13456" max="13456" width="17.5546875" style="1" bestFit="1" customWidth="1"/>
    <col min="13457" max="13458" width="12" style="1" bestFit="1" customWidth="1"/>
    <col min="13459" max="13459" width="12" style="1" customWidth="1"/>
    <col min="13460" max="13460" width="18.109375" style="1" bestFit="1" customWidth="1"/>
    <col min="13461" max="13461" width="22.5546875" style="1" bestFit="1" customWidth="1"/>
    <col min="13462" max="13462" width="11.5546875" style="1" bestFit="1" customWidth="1"/>
    <col min="13463" max="13464" width="8.88671875" style="1"/>
    <col min="13465" max="13465" width="12.6640625" style="1" bestFit="1" customWidth="1"/>
    <col min="13466" max="13466" width="14" style="1" bestFit="1" customWidth="1"/>
    <col min="13467" max="13467" width="11" style="1" bestFit="1" customWidth="1"/>
    <col min="13468" max="13468" width="6.6640625" style="1" customWidth="1"/>
    <col min="13469" max="13469" width="15.5546875" style="1" bestFit="1" customWidth="1"/>
    <col min="13470" max="13470" width="17.5546875" style="1" bestFit="1" customWidth="1"/>
    <col min="13471" max="13472" width="12" style="1" bestFit="1" customWidth="1"/>
    <col min="13473" max="13473" width="8.88671875" style="1"/>
    <col min="13474" max="13474" width="13" style="1" customWidth="1"/>
    <col min="13475" max="13475" width="12" style="1" bestFit="1" customWidth="1"/>
    <col min="13476" max="13686" width="8.88671875" style="1"/>
    <col min="13687" max="13687" width="15.109375" style="1" bestFit="1" customWidth="1"/>
    <col min="13688" max="13688" width="14.33203125" style="1" bestFit="1" customWidth="1"/>
    <col min="13689" max="13689" width="15.44140625" style="1" bestFit="1" customWidth="1"/>
    <col min="13690" max="13690" width="16.109375" style="1" bestFit="1" customWidth="1"/>
    <col min="13691" max="13691" width="15.44140625" style="1" bestFit="1" customWidth="1"/>
    <col min="13692" max="13692" width="18" style="1" bestFit="1" customWidth="1"/>
    <col min="13693" max="13693" width="10.44140625" style="1" customWidth="1"/>
    <col min="13694" max="13694" width="8.88671875" style="1"/>
    <col min="13695" max="13695" width="10" style="1" bestFit="1" customWidth="1"/>
    <col min="13696" max="13696" width="10.88671875" style="1" customWidth="1"/>
    <col min="13697" max="13697" width="15.109375" style="1" customWidth="1"/>
    <col min="13698" max="13699" width="11.6640625" style="1" bestFit="1" customWidth="1"/>
    <col min="13700" max="13701" width="8.88671875" style="1"/>
    <col min="13702" max="13702" width="9.33203125" style="1" bestFit="1" customWidth="1"/>
    <col min="13703" max="13703" width="10.109375" style="1" bestFit="1" customWidth="1"/>
    <col min="13704" max="13704" width="18.109375" style="1" bestFit="1" customWidth="1"/>
    <col min="13705" max="13705" width="22.5546875" style="1" bestFit="1" customWidth="1"/>
    <col min="13706" max="13706" width="10.44140625" style="1" bestFit="1" customWidth="1"/>
    <col min="13707" max="13707" width="11.33203125" style="1" bestFit="1" customWidth="1"/>
    <col min="13708" max="13708" width="8.88671875" style="1"/>
    <col min="13709" max="13709" width="11.5546875" style="1" bestFit="1" customWidth="1"/>
    <col min="13710" max="13710" width="8.88671875" style="1"/>
    <col min="13711" max="13711" width="15.109375" style="1" customWidth="1"/>
    <col min="13712" max="13712" width="17.5546875" style="1" bestFit="1" customWidth="1"/>
    <col min="13713" max="13714" width="12" style="1" bestFit="1" customWidth="1"/>
    <col min="13715" max="13715" width="12" style="1" customWidth="1"/>
    <col min="13716" max="13716" width="18.109375" style="1" bestFit="1" customWidth="1"/>
    <col min="13717" max="13717" width="22.5546875" style="1" bestFit="1" customWidth="1"/>
    <col min="13718" max="13718" width="11.5546875" style="1" bestFit="1" customWidth="1"/>
    <col min="13719" max="13720" width="8.88671875" style="1"/>
    <col min="13721" max="13721" width="12.6640625" style="1" bestFit="1" customWidth="1"/>
    <col min="13722" max="13722" width="14" style="1" bestFit="1" customWidth="1"/>
    <col min="13723" max="13723" width="11" style="1" bestFit="1" customWidth="1"/>
    <col min="13724" max="13724" width="6.6640625" style="1" customWidth="1"/>
    <col min="13725" max="13725" width="15.5546875" style="1" bestFit="1" customWidth="1"/>
    <col min="13726" max="13726" width="17.5546875" style="1" bestFit="1" customWidth="1"/>
    <col min="13727" max="13728" width="12" style="1" bestFit="1" customWidth="1"/>
    <col min="13729" max="13729" width="8.88671875" style="1"/>
    <col min="13730" max="13730" width="13" style="1" customWidth="1"/>
    <col min="13731" max="13731" width="12" style="1" bestFit="1" customWidth="1"/>
    <col min="13732" max="13942" width="8.88671875" style="1"/>
    <col min="13943" max="13943" width="15.109375" style="1" bestFit="1" customWidth="1"/>
    <col min="13944" max="13944" width="14.33203125" style="1" bestFit="1" customWidth="1"/>
    <col min="13945" max="13945" width="15.44140625" style="1" bestFit="1" customWidth="1"/>
    <col min="13946" max="13946" width="16.109375" style="1" bestFit="1" customWidth="1"/>
    <col min="13947" max="13947" width="15.44140625" style="1" bestFit="1" customWidth="1"/>
    <col min="13948" max="13948" width="18" style="1" bestFit="1" customWidth="1"/>
    <col min="13949" max="13949" width="10.44140625" style="1" customWidth="1"/>
    <col min="13950" max="13950" width="8.88671875" style="1"/>
    <col min="13951" max="13951" width="10" style="1" bestFit="1" customWidth="1"/>
    <col min="13952" max="13952" width="10.88671875" style="1" customWidth="1"/>
    <col min="13953" max="13953" width="15.109375" style="1" customWidth="1"/>
    <col min="13954" max="13955" width="11.6640625" style="1" bestFit="1" customWidth="1"/>
    <col min="13956" max="13957" width="8.88671875" style="1"/>
    <col min="13958" max="13958" width="9.33203125" style="1" bestFit="1" customWidth="1"/>
    <col min="13959" max="13959" width="10.109375" style="1" bestFit="1" customWidth="1"/>
    <col min="13960" max="13960" width="18.109375" style="1" bestFit="1" customWidth="1"/>
    <col min="13961" max="13961" width="22.5546875" style="1" bestFit="1" customWidth="1"/>
    <col min="13962" max="13962" width="10.44140625" style="1" bestFit="1" customWidth="1"/>
    <col min="13963" max="13963" width="11.33203125" style="1" bestFit="1" customWidth="1"/>
    <col min="13964" max="13964" width="8.88671875" style="1"/>
    <col min="13965" max="13965" width="11.5546875" style="1" bestFit="1" customWidth="1"/>
    <col min="13966" max="13966" width="8.88671875" style="1"/>
    <col min="13967" max="13967" width="15.109375" style="1" customWidth="1"/>
    <col min="13968" max="13968" width="17.5546875" style="1" bestFit="1" customWidth="1"/>
    <col min="13969" max="13970" width="12" style="1" bestFit="1" customWidth="1"/>
    <col min="13971" max="13971" width="12" style="1" customWidth="1"/>
    <col min="13972" max="13972" width="18.109375" style="1" bestFit="1" customWidth="1"/>
    <col min="13973" max="13973" width="22.5546875" style="1" bestFit="1" customWidth="1"/>
    <col min="13974" max="13974" width="11.5546875" style="1" bestFit="1" customWidth="1"/>
    <col min="13975" max="13976" width="8.88671875" style="1"/>
    <col min="13977" max="13977" width="12.6640625" style="1" bestFit="1" customWidth="1"/>
    <col min="13978" max="13978" width="14" style="1" bestFit="1" customWidth="1"/>
    <col min="13979" max="13979" width="11" style="1" bestFit="1" customWidth="1"/>
    <col min="13980" max="13980" width="6.6640625" style="1" customWidth="1"/>
    <col min="13981" max="13981" width="15.5546875" style="1" bestFit="1" customWidth="1"/>
    <col min="13982" max="13982" width="17.5546875" style="1" bestFit="1" customWidth="1"/>
    <col min="13983" max="13984" width="12" style="1" bestFit="1" customWidth="1"/>
    <col min="13985" max="13985" width="8.88671875" style="1"/>
    <col min="13986" max="13986" width="13" style="1" customWidth="1"/>
    <col min="13987" max="13987" width="12" style="1" bestFit="1" customWidth="1"/>
    <col min="13988" max="14198" width="8.88671875" style="1"/>
    <col min="14199" max="14199" width="15.109375" style="1" bestFit="1" customWidth="1"/>
    <col min="14200" max="14200" width="14.33203125" style="1" bestFit="1" customWidth="1"/>
    <col min="14201" max="14201" width="15.44140625" style="1" bestFit="1" customWidth="1"/>
    <col min="14202" max="14202" width="16.109375" style="1" bestFit="1" customWidth="1"/>
    <col min="14203" max="14203" width="15.44140625" style="1" bestFit="1" customWidth="1"/>
    <col min="14204" max="14204" width="18" style="1" bestFit="1" customWidth="1"/>
    <col min="14205" max="14205" width="10.44140625" style="1" customWidth="1"/>
    <col min="14206" max="14206" width="8.88671875" style="1"/>
    <col min="14207" max="14207" width="10" style="1" bestFit="1" customWidth="1"/>
    <col min="14208" max="14208" width="10.88671875" style="1" customWidth="1"/>
    <col min="14209" max="14209" width="15.109375" style="1" customWidth="1"/>
    <col min="14210" max="14211" width="11.6640625" style="1" bestFit="1" customWidth="1"/>
    <col min="14212" max="14213" width="8.88671875" style="1"/>
    <col min="14214" max="14214" width="9.33203125" style="1" bestFit="1" customWidth="1"/>
    <col min="14215" max="14215" width="10.109375" style="1" bestFit="1" customWidth="1"/>
    <col min="14216" max="14216" width="18.109375" style="1" bestFit="1" customWidth="1"/>
    <col min="14217" max="14217" width="22.5546875" style="1" bestFit="1" customWidth="1"/>
    <col min="14218" max="14218" width="10.44140625" style="1" bestFit="1" customWidth="1"/>
    <col min="14219" max="14219" width="11.33203125" style="1" bestFit="1" customWidth="1"/>
    <col min="14220" max="14220" width="8.88671875" style="1"/>
    <col min="14221" max="14221" width="11.5546875" style="1" bestFit="1" customWidth="1"/>
    <col min="14222" max="14222" width="8.88671875" style="1"/>
    <col min="14223" max="14223" width="15.109375" style="1" customWidth="1"/>
    <col min="14224" max="14224" width="17.5546875" style="1" bestFit="1" customWidth="1"/>
    <col min="14225" max="14226" width="12" style="1" bestFit="1" customWidth="1"/>
    <col min="14227" max="14227" width="12" style="1" customWidth="1"/>
    <col min="14228" max="14228" width="18.109375" style="1" bestFit="1" customWidth="1"/>
    <col min="14229" max="14229" width="22.5546875" style="1" bestFit="1" customWidth="1"/>
    <col min="14230" max="14230" width="11.5546875" style="1" bestFit="1" customWidth="1"/>
    <col min="14231" max="14232" width="8.88671875" style="1"/>
    <col min="14233" max="14233" width="12.6640625" style="1" bestFit="1" customWidth="1"/>
    <col min="14234" max="14234" width="14" style="1" bestFit="1" customWidth="1"/>
    <col min="14235" max="14235" width="11" style="1" bestFit="1" customWidth="1"/>
    <col min="14236" max="14236" width="6.6640625" style="1" customWidth="1"/>
    <col min="14237" max="14237" width="15.5546875" style="1" bestFit="1" customWidth="1"/>
    <col min="14238" max="14238" width="17.5546875" style="1" bestFit="1" customWidth="1"/>
    <col min="14239" max="14240" width="12" style="1" bestFit="1" customWidth="1"/>
    <col min="14241" max="14241" width="8.88671875" style="1"/>
    <col min="14242" max="14242" width="13" style="1" customWidth="1"/>
    <col min="14243" max="14243" width="12" style="1" bestFit="1" customWidth="1"/>
    <col min="14244" max="14454" width="8.88671875" style="1"/>
    <col min="14455" max="14455" width="15.109375" style="1" bestFit="1" customWidth="1"/>
    <col min="14456" max="14456" width="14.33203125" style="1" bestFit="1" customWidth="1"/>
    <col min="14457" max="14457" width="15.44140625" style="1" bestFit="1" customWidth="1"/>
    <col min="14458" max="14458" width="16.109375" style="1" bestFit="1" customWidth="1"/>
    <col min="14459" max="14459" width="15.44140625" style="1" bestFit="1" customWidth="1"/>
    <col min="14460" max="14460" width="18" style="1" bestFit="1" customWidth="1"/>
    <col min="14461" max="14461" width="10.44140625" style="1" customWidth="1"/>
    <col min="14462" max="14462" width="8.88671875" style="1"/>
    <col min="14463" max="14463" width="10" style="1" bestFit="1" customWidth="1"/>
    <col min="14464" max="14464" width="10.88671875" style="1" customWidth="1"/>
    <col min="14465" max="14465" width="15.109375" style="1" customWidth="1"/>
    <col min="14466" max="14467" width="11.6640625" style="1" bestFit="1" customWidth="1"/>
    <col min="14468" max="14469" width="8.88671875" style="1"/>
    <col min="14470" max="14470" width="9.33203125" style="1" bestFit="1" customWidth="1"/>
    <col min="14471" max="14471" width="10.109375" style="1" bestFit="1" customWidth="1"/>
    <col min="14472" max="14472" width="18.109375" style="1" bestFit="1" customWidth="1"/>
    <col min="14473" max="14473" width="22.5546875" style="1" bestFit="1" customWidth="1"/>
    <col min="14474" max="14474" width="10.44140625" style="1" bestFit="1" customWidth="1"/>
    <col min="14475" max="14475" width="11.33203125" style="1" bestFit="1" customWidth="1"/>
    <col min="14476" max="14476" width="8.88671875" style="1"/>
    <col min="14477" max="14477" width="11.5546875" style="1" bestFit="1" customWidth="1"/>
    <col min="14478" max="14478" width="8.88671875" style="1"/>
    <col min="14479" max="14479" width="15.109375" style="1" customWidth="1"/>
    <col min="14480" max="14480" width="17.5546875" style="1" bestFit="1" customWidth="1"/>
    <col min="14481" max="14482" width="12" style="1" bestFit="1" customWidth="1"/>
    <col min="14483" max="14483" width="12" style="1" customWidth="1"/>
    <col min="14484" max="14484" width="18.109375" style="1" bestFit="1" customWidth="1"/>
    <col min="14485" max="14485" width="22.5546875" style="1" bestFit="1" customWidth="1"/>
    <col min="14486" max="14486" width="11.5546875" style="1" bestFit="1" customWidth="1"/>
    <col min="14487" max="14488" width="8.88671875" style="1"/>
    <col min="14489" max="14489" width="12.6640625" style="1" bestFit="1" customWidth="1"/>
    <col min="14490" max="14490" width="14" style="1" bestFit="1" customWidth="1"/>
    <col min="14491" max="14491" width="11" style="1" bestFit="1" customWidth="1"/>
    <col min="14492" max="14492" width="6.6640625" style="1" customWidth="1"/>
    <col min="14493" max="14493" width="15.5546875" style="1" bestFit="1" customWidth="1"/>
    <col min="14494" max="14494" width="17.5546875" style="1" bestFit="1" customWidth="1"/>
    <col min="14495" max="14496" width="12" style="1" bestFit="1" customWidth="1"/>
    <col min="14497" max="14497" width="8.88671875" style="1"/>
    <col min="14498" max="14498" width="13" style="1" customWidth="1"/>
    <col min="14499" max="14499" width="12" style="1" bestFit="1" customWidth="1"/>
    <col min="14500" max="14710" width="8.88671875" style="1"/>
    <col min="14711" max="14711" width="15.109375" style="1" bestFit="1" customWidth="1"/>
    <col min="14712" max="14712" width="14.33203125" style="1" bestFit="1" customWidth="1"/>
    <col min="14713" max="14713" width="15.44140625" style="1" bestFit="1" customWidth="1"/>
    <col min="14714" max="14714" width="16.109375" style="1" bestFit="1" customWidth="1"/>
    <col min="14715" max="14715" width="15.44140625" style="1" bestFit="1" customWidth="1"/>
    <col min="14716" max="14716" width="18" style="1" bestFit="1" customWidth="1"/>
    <col min="14717" max="14717" width="10.44140625" style="1" customWidth="1"/>
    <col min="14718" max="14718" width="8.88671875" style="1"/>
    <col min="14719" max="14719" width="10" style="1" bestFit="1" customWidth="1"/>
    <col min="14720" max="14720" width="10.88671875" style="1" customWidth="1"/>
    <col min="14721" max="14721" width="15.109375" style="1" customWidth="1"/>
    <col min="14722" max="14723" width="11.6640625" style="1" bestFit="1" customWidth="1"/>
    <col min="14724" max="14725" width="8.88671875" style="1"/>
    <col min="14726" max="14726" width="9.33203125" style="1" bestFit="1" customWidth="1"/>
    <col min="14727" max="14727" width="10.109375" style="1" bestFit="1" customWidth="1"/>
    <col min="14728" max="14728" width="18.109375" style="1" bestFit="1" customWidth="1"/>
    <col min="14729" max="14729" width="22.5546875" style="1" bestFit="1" customWidth="1"/>
    <col min="14730" max="14730" width="10.44140625" style="1" bestFit="1" customWidth="1"/>
    <col min="14731" max="14731" width="11.33203125" style="1" bestFit="1" customWidth="1"/>
    <col min="14732" max="14732" width="8.88671875" style="1"/>
    <col min="14733" max="14733" width="11.5546875" style="1" bestFit="1" customWidth="1"/>
    <col min="14734" max="14734" width="8.88671875" style="1"/>
    <col min="14735" max="14735" width="15.109375" style="1" customWidth="1"/>
    <col min="14736" max="14736" width="17.5546875" style="1" bestFit="1" customWidth="1"/>
    <col min="14737" max="14738" width="12" style="1" bestFit="1" customWidth="1"/>
    <col min="14739" max="14739" width="12" style="1" customWidth="1"/>
    <col min="14740" max="14740" width="18.109375" style="1" bestFit="1" customWidth="1"/>
    <col min="14741" max="14741" width="22.5546875" style="1" bestFit="1" customWidth="1"/>
    <col min="14742" max="14742" width="11.5546875" style="1" bestFit="1" customWidth="1"/>
    <col min="14743" max="14744" width="8.88671875" style="1"/>
    <col min="14745" max="14745" width="12.6640625" style="1" bestFit="1" customWidth="1"/>
    <col min="14746" max="14746" width="14" style="1" bestFit="1" customWidth="1"/>
    <col min="14747" max="14747" width="11" style="1" bestFit="1" customWidth="1"/>
    <col min="14748" max="14748" width="6.6640625" style="1" customWidth="1"/>
    <col min="14749" max="14749" width="15.5546875" style="1" bestFit="1" customWidth="1"/>
    <col min="14750" max="14750" width="17.5546875" style="1" bestFit="1" customWidth="1"/>
    <col min="14751" max="14752" width="12" style="1" bestFit="1" customWidth="1"/>
    <col min="14753" max="14753" width="8.88671875" style="1"/>
    <col min="14754" max="14754" width="13" style="1" customWidth="1"/>
    <col min="14755" max="14755" width="12" style="1" bestFit="1" customWidth="1"/>
    <col min="14756" max="14966" width="8.88671875" style="1"/>
    <col min="14967" max="14967" width="15.109375" style="1" bestFit="1" customWidth="1"/>
    <col min="14968" max="14968" width="14.33203125" style="1" bestFit="1" customWidth="1"/>
    <col min="14969" max="14969" width="15.44140625" style="1" bestFit="1" customWidth="1"/>
    <col min="14970" max="14970" width="16.109375" style="1" bestFit="1" customWidth="1"/>
    <col min="14971" max="14971" width="15.44140625" style="1" bestFit="1" customWidth="1"/>
    <col min="14972" max="14972" width="18" style="1" bestFit="1" customWidth="1"/>
    <col min="14973" max="14973" width="10.44140625" style="1" customWidth="1"/>
    <col min="14974" max="14974" width="8.88671875" style="1"/>
    <col min="14975" max="14975" width="10" style="1" bestFit="1" customWidth="1"/>
    <col min="14976" max="14976" width="10.88671875" style="1" customWidth="1"/>
    <col min="14977" max="14977" width="15.109375" style="1" customWidth="1"/>
    <col min="14978" max="14979" width="11.6640625" style="1" bestFit="1" customWidth="1"/>
    <col min="14980" max="14981" width="8.88671875" style="1"/>
    <col min="14982" max="14982" width="9.33203125" style="1" bestFit="1" customWidth="1"/>
    <col min="14983" max="14983" width="10.109375" style="1" bestFit="1" customWidth="1"/>
    <col min="14984" max="14984" width="18.109375" style="1" bestFit="1" customWidth="1"/>
    <col min="14985" max="14985" width="22.5546875" style="1" bestFit="1" customWidth="1"/>
    <col min="14986" max="14986" width="10.44140625" style="1" bestFit="1" customWidth="1"/>
    <col min="14987" max="14987" width="11.33203125" style="1" bestFit="1" customWidth="1"/>
    <col min="14988" max="14988" width="8.88671875" style="1"/>
    <col min="14989" max="14989" width="11.5546875" style="1" bestFit="1" customWidth="1"/>
    <col min="14990" max="14990" width="8.88671875" style="1"/>
    <col min="14991" max="14991" width="15.109375" style="1" customWidth="1"/>
    <col min="14992" max="14992" width="17.5546875" style="1" bestFit="1" customWidth="1"/>
    <col min="14993" max="14994" width="12" style="1" bestFit="1" customWidth="1"/>
    <col min="14995" max="14995" width="12" style="1" customWidth="1"/>
    <col min="14996" max="14996" width="18.109375" style="1" bestFit="1" customWidth="1"/>
    <col min="14997" max="14997" width="22.5546875" style="1" bestFit="1" customWidth="1"/>
    <col min="14998" max="14998" width="11.5546875" style="1" bestFit="1" customWidth="1"/>
    <col min="14999" max="15000" width="8.88671875" style="1"/>
    <col min="15001" max="15001" width="12.6640625" style="1" bestFit="1" customWidth="1"/>
    <col min="15002" max="15002" width="14" style="1" bestFit="1" customWidth="1"/>
    <col min="15003" max="15003" width="11" style="1" bestFit="1" customWidth="1"/>
    <col min="15004" max="15004" width="6.6640625" style="1" customWidth="1"/>
    <col min="15005" max="15005" width="15.5546875" style="1" bestFit="1" customWidth="1"/>
    <col min="15006" max="15006" width="17.5546875" style="1" bestFit="1" customWidth="1"/>
    <col min="15007" max="15008" width="12" style="1" bestFit="1" customWidth="1"/>
    <col min="15009" max="15009" width="8.88671875" style="1"/>
    <col min="15010" max="15010" width="13" style="1" customWidth="1"/>
    <col min="15011" max="15011" width="12" style="1" bestFit="1" customWidth="1"/>
    <col min="15012" max="15222" width="8.88671875" style="1"/>
    <col min="15223" max="15223" width="15.109375" style="1" bestFit="1" customWidth="1"/>
    <col min="15224" max="15224" width="14.33203125" style="1" bestFit="1" customWidth="1"/>
    <col min="15225" max="15225" width="15.44140625" style="1" bestFit="1" customWidth="1"/>
    <col min="15226" max="15226" width="16.109375" style="1" bestFit="1" customWidth="1"/>
    <col min="15227" max="15227" width="15.44140625" style="1" bestFit="1" customWidth="1"/>
    <col min="15228" max="15228" width="18" style="1" bestFit="1" customWidth="1"/>
    <col min="15229" max="15229" width="10.44140625" style="1" customWidth="1"/>
    <col min="15230" max="15230" width="8.88671875" style="1"/>
    <col min="15231" max="15231" width="10" style="1" bestFit="1" customWidth="1"/>
    <col min="15232" max="15232" width="10.88671875" style="1" customWidth="1"/>
    <col min="15233" max="15233" width="15.109375" style="1" customWidth="1"/>
    <col min="15234" max="15235" width="11.6640625" style="1" bestFit="1" customWidth="1"/>
    <col min="15236" max="15237" width="8.88671875" style="1"/>
    <col min="15238" max="15238" width="9.33203125" style="1" bestFit="1" customWidth="1"/>
    <col min="15239" max="15239" width="10.109375" style="1" bestFit="1" customWidth="1"/>
    <col min="15240" max="15240" width="18.109375" style="1" bestFit="1" customWidth="1"/>
    <col min="15241" max="15241" width="22.5546875" style="1" bestFit="1" customWidth="1"/>
    <col min="15242" max="15242" width="10.44140625" style="1" bestFit="1" customWidth="1"/>
    <col min="15243" max="15243" width="11.33203125" style="1" bestFit="1" customWidth="1"/>
    <col min="15244" max="15244" width="8.88671875" style="1"/>
    <col min="15245" max="15245" width="11.5546875" style="1" bestFit="1" customWidth="1"/>
    <col min="15246" max="15246" width="8.88671875" style="1"/>
    <col min="15247" max="15247" width="15.109375" style="1" customWidth="1"/>
    <col min="15248" max="15248" width="17.5546875" style="1" bestFit="1" customWidth="1"/>
    <col min="15249" max="15250" width="12" style="1" bestFit="1" customWidth="1"/>
    <col min="15251" max="15251" width="12" style="1" customWidth="1"/>
    <col min="15252" max="15252" width="18.109375" style="1" bestFit="1" customWidth="1"/>
    <col min="15253" max="15253" width="22.5546875" style="1" bestFit="1" customWidth="1"/>
    <col min="15254" max="15254" width="11.5546875" style="1" bestFit="1" customWidth="1"/>
    <col min="15255" max="15256" width="8.88671875" style="1"/>
    <col min="15257" max="15257" width="12.6640625" style="1" bestFit="1" customWidth="1"/>
    <col min="15258" max="15258" width="14" style="1" bestFit="1" customWidth="1"/>
    <col min="15259" max="15259" width="11" style="1" bestFit="1" customWidth="1"/>
    <col min="15260" max="15260" width="6.6640625" style="1" customWidth="1"/>
    <col min="15261" max="15261" width="15.5546875" style="1" bestFit="1" customWidth="1"/>
    <col min="15262" max="15262" width="17.5546875" style="1" bestFit="1" customWidth="1"/>
    <col min="15263" max="15264" width="12" style="1" bestFit="1" customWidth="1"/>
    <col min="15265" max="15265" width="8.88671875" style="1"/>
    <col min="15266" max="15266" width="13" style="1" customWidth="1"/>
    <col min="15267" max="15267" width="12" style="1" bestFit="1" customWidth="1"/>
    <col min="15268" max="15478" width="8.88671875" style="1"/>
    <col min="15479" max="15479" width="15.109375" style="1" bestFit="1" customWidth="1"/>
    <col min="15480" max="15480" width="14.33203125" style="1" bestFit="1" customWidth="1"/>
    <col min="15481" max="15481" width="15.44140625" style="1" bestFit="1" customWidth="1"/>
    <col min="15482" max="15482" width="16.109375" style="1" bestFit="1" customWidth="1"/>
    <col min="15483" max="15483" width="15.44140625" style="1" bestFit="1" customWidth="1"/>
    <col min="15484" max="15484" width="18" style="1" bestFit="1" customWidth="1"/>
    <col min="15485" max="15485" width="10.44140625" style="1" customWidth="1"/>
    <col min="15486" max="15486" width="8.88671875" style="1"/>
    <col min="15487" max="15487" width="10" style="1" bestFit="1" customWidth="1"/>
    <col min="15488" max="15488" width="10.88671875" style="1" customWidth="1"/>
    <col min="15489" max="15489" width="15.109375" style="1" customWidth="1"/>
    <col min="15490" max="15491" width="11.6640625" style="1" bestFit="1" customWidth="1"/>
    <col min="15492" max="15493" width="8.88671875" style="1"/>
    <col min="15494" max="15494" width="9.33203125" style="1" bestFit="1" customWidth="1"/>
    <col min="15495" max="15495" width="10.109375" style="1" bestFit="1" customWidth="1"/>
    <col min="15496" max="15496" width="18.109375" style="1" bestFit="1" customWidth="1"/>
    <col min="15497" max="15497" width="22.5546875" style="1" bestFit="1" customWidth="1"/>
    <col min="15498" max="15498" width="10.44140625" style="1" bestFit="1" customWidth="1"/>
    <col min="15499" max="15499" width="11.33203125" style="1" bestFit="1" customWidth="1"/>
    <col min="15500" max="15500" width="8.88671875" style="1"/>
    <col min="15501" max="15501" width="11.5546875" style="1" bestFit="1" customWidth="1"/>
    <col min="15502" max="15502" width="8.88671875" style="1"/>
    <col min="15503" max="15503" width="15.109375" style="1" customWidth="1"/>
    <col min="15504" max="15504" width="17.5546875" style="1" bestFit="1" customWidth="1"/>
    <col min="15505" max="15506" width="12" style="1" bestFit="1" customWidth="1"/>
    <col min="15507" max="15507" width="12" style="1" customWidth="1"/>
    <col min="15508" max="15508" width="18.109375" style="1" bestFit="1" customWidth="1"/>
    <col min="15509" max="15509" width="22.5546875" style="1" bestFit="1" customWidth="1"/>
    <col min="15510" max="15510" width="11.5546875" style="1" bestFit="1" customWidth="1"/>
    <col min="15511" max="15512" width="8.88671875" style="1"/>
    <col min="15513" max="15513" width="12.6640625" style="1" bestFit="1" customWidth="1"/>
    <col min="15514" max="15514" width="14" style="1" bestFit="1" customWidth="1"/>
    <col min="15515" max="15515" width="11" style="1" bestFit="1" customWidth="1"/>
    <col min="15516" max="15516" width="6.6640625" style="1" customWidth="1"/>
    <col min="15517" max="15517" width="15.5546875" style="1" bestFit="1" customWidth="1"/>
    <col min="15518" max="15518" width="17.5546875" style="1" bestFit="1" customWidth="1"/>
    <col min="15519" max="15520" width="12" style="1" bestFit="1" customWidth="1"/>
    <col min="15521" max="15521" width="8.88671875" style="1"/>
    <col min="15522" max="15522" width="13" style="1" customWidth="1"/>
    <col min="15523" max="15523" width="12" style="1" bestFit="1" customWidth="1"/>
    <col min="15524" max="15734" width="8.88671875" style="1"/>
    <col min="15735" max="15735" width="15.109375" style="1" bestFit="1" customWidth="1"/>
    <col min="15736" max="15736" width="14.33203125" style="1" bestFit="1" customWidth="1"/>
    <col min="15737" max="15737" width="15.44140625" style="1" bestFit="1" customWidth="1"/>
    <col min="15738" max="15738" width="16.109375" style="1" bestFit="1" customWidth="1"/>
    <col min="15739" max="15739" width="15.44140625" style="1" bestFit="1" customWidth="1"/>
    <col min="15740" max="15740" width="18" style="1" bestFit="1" customWidth="1"/>
    <col min="15741" max="15741" width="10.44140625" style="1" customWidth="1"/>
    <col min="15742" max="15742" width="8.88671875" style="1"/>
    <col min="15743" max="15743" width="10" style="1" bestFit="1" customWidth="1"/>
    <col min="15744" max="15744" width="10.88671875" style="1" customWidth="1"/>
    <col min="15745" max="15745" width="15.109375" style="1" customWidth="1"/>
    <col min="15746" max="15747" width="11.6640625" style="1" bestFit="1" customWidth="1"/>
    <col min="15748" max="15749" width="8.88671875" style="1"/>
    <col min="15750" max="15750" width="9.33203125" style="1" bestFit="1" customWidth="1"/>
    <col min="15751" max="15751" width="10.109375" style="1" bestFit="1" customWidth="1"/>
    <col min="15752" max="15752" width="18.109375" style="1" bestFit="1" customWidth="1"/>
    <col min="15753" max="15753" width="22.5546875" style="1" bestFit="1" customWidth="1"/>
    <col min="15754" max="15754" width="10.44140625" style="1" bestFit="1" customWidth="1"/>
    <col min="15755" max="15755" width="11.33203125" style="1" bestFit="1" customWidth="1"/>
    <col min="15756" max="15756" width="8.88671875" style="1"/>
    <col min="15757" max="15757" width="11.5546875" style="1" bestFit="1" customWidth="1"/>
    <col min="15758" max="15758" width="8.88671875" style="1"/>
    <col min="15759" max="15759" width="15.109375" style="1" customWidth="1"/>
    <col min="15760" max="15760" width="17.5546875" style="1" bestFit="1" customWidth="1"/>
    <col min="15761" max="15762" width="12" style="1" bestFit="1" customWidth="1"/>
    <col min="15763" max="15763" width="12" style="1" customWidth="1"/>
    <col min="15764" max="15764" width="18.109375" style="1" bestFit="1" customWidth="1"/>
    <col min="15765" max="15765" width="22.5546875" style="1" bestFit="1" customWidth="1"/>
    <col min="15766" max="15766" width="11.5546875" style="1" bestFit="1" customWidth="1"/>
    <col min="15767" max="15768" width="8.88671875" style="1"/>
    <col min="15769" max="15769" width="12.6640625" style="1" bestFit="1" customWidth="1"/>
    <col min="15770" max="15770" width="14" style="1" bestFit="1" customWidth="1"/>
    <col min="15771" max="15771" width="11" style="1" bestFit="1" customWidth="1"/>
    <col min="15772" max="15772" width="6.6640625" style="1" customWidth="1"/>
    <col min="15773" max="15773" width="15.5546875" style="1" bestFit="1" customWidth="1"/>
    <col min="15774" max="15774" width="17.5546875" style="1" bestFit="1" customWidth="1"/>
    <col min="15775" max="15776" width="12" style="1" bestFit="1" customWidth="1"/>
    <col min="15777" max="15777" width="8.88671875" style="1"/>
    <col min="15778" max="15778" width="13" style="1" customWidth="1"/>
    <col min="15779" max="15779" width="12" style="1" bestFit="1" customWidth="1"/>
    <col min="15780" max="15990" width="8.88671875" style="1"/>
    <col min="15991" max="15991" width="15.109375" style="1" bestFit="1" customWidth="1"/>
    <col min="15992" max="15992" width="14.33203125" style="1" bestFit="1" customWidth="1"/>
    <col min="15993" max="15993" width="15.44140625" style="1" bestFit="1" customWidth="1"/>
    <col min="15994" max="15994" width="16.109375" style="1" bestFit="1" customWidth="1"/>
    <col min="15995" max="15995" width="15.44140625" style="1" bestFit="1" customWidth="1"/>
    <col min="15996" max="15996" width="18" style="1" bestFit="1" customWidth="1"/>
    <col min="15997" max="15997" width="10.44140625" style="1" customWidth="1"/>
    <col min="15998" max="15998" width="8.88671875" style="1"/>
    <col min="15999" max="15999" width="10" style="1" bestFit="1" customWidth="1"/>
    <col min="16000" max="16000" width="10.88671875" style="1" customWidth="1"/>
    <col min="16001" max="16001" width="15.109375" style="1" customWidth="1"/>
    <col min="16002" max="16003" width="11.6640625" style="1" bestFit="1" customWidth="1"/>
    <col min="16004" max="16005" width="8.88671875" style="1"/>
    <col min="16006" max="16006" width="9.33203125" style="1" bestFit="1" customWidth="1"/>
    <col min="16007" max="16007" width="10.109375" style="1" bestFit="1" customWidth="1"/>
    <col min="16008" max="16008" width="18.109375" style="1" bestFit="1" customWidth="1"/>
    <col min="16009" max="16009" width="22.5546875" style="1" bestFit="1" customWidth="1"/>
    <col min="16010" max="16010" width="10.44140625" style="1" bestFit="1" customWidth="1"/>
    <col min="16011" max="16011" width="11.33203125" style="1" bestFit="1" customWidth="1"/>
    <col min="16012" max="16012" width="8.88671875" style="1"/>
    <col min="16013" max="16013" width="11.5546875" style="1" bestFit="1" customWidth="1"/>
    <col min="16014" max="16014" width="8.88671875" style="1"/>
    <col min="16015" max="16015" width="15.109375" style="1" customWidth="1"/>
    <col min="16016" max="16016" width="17.5546875" style="1" bestFit="1" customWidth="1"/>
    <col min="16017" max="16018" width="12" style="1" bestFit="1" customWidth="1"/>
    <col min="16019" max="16019" width="12" style="1" customWidth="1"/>
    <col min="16020" max="16020" width="18.109375" style="1" bestFit="1" customWidth="1"/>
    <col min="16021" max="16021" width="22.5546875" style="1" bestFit="1" customWidth="1"/>
    <col min="16022" max="16022" width="11.5546875" style="1" bestFit="1" customWidth="1"/>
    <col min="16023" max="16024" width="8.88671875" style="1"/>
    <col min="16025" max="16025" width="12.6640625" style="1" bestFit="1" customWidth="1"/>
    <col min="16026" max="16026" width="14" style="1" bestFit="1" customWidth="1"/>
    <col min="16027" max="16027" width="11" style="1" bestFit="1" customWidth="1"/>
    <col min="16028" max="16028" width="6.6640625" style="1" customWidth="1"/>
    <col min="16029" max="16029" width="15.5546875" style="1" bestFit="1" customWidth="1"/>
    <col min="16030" max="16030" width="17.5546875" style="1" bestFit="1" customWidth="1"/>
    <col min="16031" max="16032" width="12" style="1" bestFit="1" customWidth="1"/>
    <col min="16033" max="16033" width="8.88671875" style="1"/>
    <col min="16034" max="16034" width="13" style="1" customWidth="1"/>
    <col min="16035" max="16035" width="12" style="1" bestFit="1" customWidth="1"/>
    <col min="16036" max="16384" width="8.88671875" style="1"/>
  </cols>
  <sheetData>
    <row r="1" spans="1:13" customFormat="1" ht="32.4" customHeight="1" x14ac:dyDescent="0.3">
      <c r="A1" s="94" t="s">
        <v>343</v>
      </c>
      <c r="B1" s="94"/>
      <c r="C1" s="94"/>
      <c r="D1" s="94"/>
      <c r="E1" s="94"/>
    </row>
    <row r="2" spans="1:13" s="12" customFormat="1" ht="74.25" customHeight="1" x14ac:dyDescent="0.3">
      <c r="A2" s="11" t="s">
        <v>344</v>
      </c>
      <c r="B2" s="11" t="s">
        <v>345</v>
      </c>
      <c r="C2" s="11" t="s">
        <v>360</v>
      </c>
      <c r="D2" s="11" t="s">
        <v>346</v>
      </c>
      <c r="E2" s="11" t="s">
        <v>347</v>
      </c>
      <c r="F2" s="11" t="s">
        <v>348</v>
      </c>
      <c r="G2" s="11" t="s">
        <v>349</v>
      </c>
      <c r="H2" s="11" t="s">
        <v>350</v>
      </c>
      <c r="I2" s="11" t="s">
        <v>351</v>
      </c>
      <c r="J2" s="11" t="s">
        <v>352</v>
      </c>
      <c r="K2" s="11" t="s">
        <v>353</v>
      </c>
      <c r="L2" s="11" t="s">
        <v>354</v>
      </c>
      <c r="M2" s="11" t="s">
        <v>355</v>
      </c>
    </row>
    <row r="3" spans="1:13" x14ac:dyDescent="0.3">
      <c r="A3" s="18" t="s">
        <v>0</v>
      </c>
      <c r="B3" s="18">
        <v>8.6099999999999996E-2</v>
      </c>
      <c r="C3" s="18">
        <v>1</v>
      </c>
      <c r="D3" s="18" t="s">
        <v>1</v>
      </c>
      <c r="E3" s="18" t="s">
        <v>2</v>
      </c>
      <c r="F3" s="18">
        <v>60</v>
      </c>
      <c r="G3" s="18">
        <f>F3/60</f>
        <v>1</v>
      </c>
      <c r="H3" s="18">
        <v>0</v>
      </c>
      <c r="I3" s="34">
        <v>0.76041666666666663</v>
      </c>
      <c r="J3" s="34">
        <v>0.76458333333333339</v>
      </c>
      <c r="K3" s="34">
        <f>J3-I3</f>
        <v>4.1666666666667629E-3</v>
      </c>
      <c r="L3" s="18">
        <v>636</v>
      </c>
      <c r="M3" s="18">
        <v>14871</v>
      </c>
    </row>
    <row r="4" spans="1:13" x14ac:dyDescent="0.3">
      <c r="A4" s="18" t="s">
        <v>4</v>
      </c>
      <c r="B4" s="18">
        <v>8.6099999999999996E-2</v>
      </c>
      <c r="C4" s="18">
        <v>1</v>
      </c>
      <c r="D4" s="18" t="s">
        <v>1</v>
      </c>
      <c r="E4" s="18" t="s">
        <v>5</v>
      </c>
      <c r="F4" s="18">
        <v>60</v>
      </c>
      <c r="G4" s="18">
        <f t="shared" ref="G4:G67" si="0">F4/60</f>
        <v>1</v>
      </c>
      <c r="H4" s="18">
        <v>0</v>
      </c>
      <c r="I4" s="34">
        <v>0.76041666666666663</v>
      </c>
      <c r="J4" s="34">
        <v>0.76458333333333339</v>
      </c>
      <c r="K4" s="34">
        <f t="shared" ref="K4:K67" si="1">J4-I4</f>
        <v>4.1666666666667629E-3</v>
      </c>
      <c r="L4" s="18">
        <v>551</v>
      </c>
      <c r="M4" s="18">
        <v>13725</v>
      </c>
    </row>
    <row r="5" spans="1:13" x14ac:dyDescent="0.3">
      <c r="A5" s="18" t="s">
        <v>6</v>
      </c>
      <c r="B5" s="18">
        <v>8.6099999999999996E-2</v>
      </c>
      <c r="C5" s="18">
        <v>1</v>
      </c>
      <c r="D5" s="18" t="s">
        <v>1</v>
      </c>
      <c r="E5" s="18" t="s">
        <v>7</v>
      </c>
      <c r="F5" s="18">
        <v>60</v>
      </c>
      <c r="G5" s="18">
        <f t="shared" si="0"/>
        <v>1</v>
      </c>
      <c r="H5" s="18">
        <v>0</v>
      </c>
      <c r="I5" s="34">
        <v>0.76041666666666696</v>
      </c>
      <c r="J5" s="34">
        <v>0.76458333333333295</v>
      </c>
      <c r="K5" s="34">
        <f t="shared" si="1"/>
        <v>4.1666666666659857E-3</v>
      </c>
      <c r="L5" s="18">
        <v>528</v>
      </c>
      <c r="M5" s="18">
        <v>13634</v>
      </c>
    </row>
    <row r="6" spans="1:13" x14ac:dyDescent="0.3">
      <c r="A6" s="18" t="s">
        <v>8</v>
      </c>
      <c r="B6" s="18">
        <v>8.6099999999999996E-2</v>
      </c>
      <c r="C6" s="18">
        <v>1</v>
      </c>
      <c r="D6" s="18" t="s">
        <v>9</v>
      </c>
      <c r="E6" s="18" t="s">
        <v>2</v>
      </c>
      <c r="F6" s="18">
        <v>60</v>
      </c>
      <c r="G6" s="18">
        <f t="shared" si="0"/>
        <v>1</v>
      </c>
      <c r="H6" s="18">
        <v>0</v>
      </c>
      <c r="I6" s="34">
        <v>0.76041666666666696</v>
      </c>
      <c r="J6" s="34">
        <v>0.76458333333333295</v>
      </c>
      <c r="K6" s="34">
        <f t="shared" si="1"/>
        <v>4.1666666666659857E-3</v>
      </c>
      <c r="L6" s="18">
        <v>555</v>
      </c>
      <c r="M6" s="18">
        <v>15695</v>
      </c>
    </row>
    <row r="7" spans="1:13" x14ac:dyDescent="0.3">
      <c r="A7" s="18" t="s">
        <v>10</v>
      </c>
      <c r="B7" s="18">
        <v>8.6099999999999996E-2</v>
      </c>
      <c r="C7" s="18">
        <v>1</v>
      </c>
      <c r="D7" s="18" t="s">
        <v>9</v>
      </c>
      <c r="E7" s="18" t="s">
        <v>5</v>
      </c>
      <c r="F7" s="18">
        <v>60</v>
      </c>
      <c r="G7" s="18">
        <f t="shared" si="0"/>
        <v>1</v>
      </c>
      <c r="H7" s="18">
        <v>0</v>
      </c>
      <c r="I7" s="34">
        <v>0.76041666666666696</v>
      </c>
      <c r="J7" s="34">
        <v>0.76458333333333295</v>
      </c>
      <c r="K7" s="34">
        <f t="shared" si="1"/>
        <v>4.1666666666659857E-3</v>
      </c>
      <c r="L7" s="18">
        <v>402</v>
      </c>
      <c r="M7" s="18">
        <v>13902</v>
      </c>
    </row>
    <row r="8" spans="1:13" x14ac:dyDescent="0.3">
      <c r="A8" s="18" t="s">
        <v>11</v>
      </c>
      <c r="B8" s="18">
        <v>8.6099999999999996E-2</v>
      </c>
      <c r="C8" s="18">
        <v>1</v>
      </c>
      <c r="D8" s="18" t="s">
        <v>9</v>
      </c>
      <c r="E8" s="18" t="s">
        <v>7</v>
      </c>
      <c r="F8" s="18">
        <v>60</v>
      </c>
      <c r="G8" s="18">
        <f t="shared" si="0"/>
        <v>1</v>
      </c>
      <c r="H8" s="18">
        <v>0</v>
      </c>
      <c r="I8" s="34">
        <v>0.76041666666666696</v>
      </c>
      <c r="J8" s="34">
        <v>0.76458333333333295</v>
      </c>
      <c r="K8" s="34">
        <f t="shared" si="1"/>
        <v>4.1666666666659857E-3</v>
      </c>
      <c r="L8" s="18">
        <v>502</v>
      </c>
      <c r="M8" s="18">
        <v>15644</v>
      </c>
    </row>
    <row r="9" spans="1:13" x14ac:dyDescent="0.3">
      <c r="A9" s="18" t="s">
        <v>12</v>
      </c>
      <c r="B9" s="18">
        <v>8.6099999999999996E-2</v>
      </c>
      <c r="C9" s="18">
        <v>1</v>
      </c>
      <c r="D9" s="18" t="s">
        <v>13</v>
      </c>
      <c r="E9" s="18" t="s">
        <v>2</v>
      </c>
      <c r="F9" s="18">
        <v>60</v>
      </c>
      <c r="G9" s="18">
        <f t="shared" si="0"/>
        <v>1</v>
      </c>
      <c r="H9" s="18">
        <v>0</v>
      </c>
      <c r="I9" s="34">
        <v>0.76041666666666696</v>
      </c>
      <c r="J9" s="34">
        <v>0.76458333333333295</v>
      </c>
      <c r="K9" s="34">
        <f t="shared" si="1"/>
        <v>4.1666666666659857E-3</v>
      </c>
      <c r="L9" s="35">
        <v>20</v>
      </c>
      <c r="M9" s="18">
        <v>14571</v>
      </c>
    </row>
    <row r="10" spans="1:13" x14ac:dyDescent="0.3">
      <c r="A10" s="18" t="s">
        <v>14</v>
      </c>
      <c r="B10" s="18">
        <v>8.6099999999999996E-2</v>
      </c>
      <c r="C10" s="18">
        <v>1</v>
      </c>
      <c r="D10" s="18" t="s">
        <v>13</v>
      </c>
      <c r="E10" s="18" t="s">
        <v>5</v>
      </c>
      <c r="F10" s="18">
        <v>60</v>
      </c>
      <c r="G10" s="18">
        <f t="shared" si="0"/>
        <v>1</v>
      </c>
      <c r="H10" s="18">
        <v>0</v>
      </c>
      <c r="I10" s="34">
        <v>0.76041666666666696</v>
      </c>
      <c r="J10" s="34">
        <v>0.76458333333333295</v>
      </c>
      <c r="K10" s="34">
        <f t="shared" si="1"/>
        <v>4.1666666666659857E-3</v>
      </c>
      <c r="L10" s="35">
        <v>30</v>
      </c>
      <c r="M10" s="18">
        <v>14049</v>
      </c>
    </row>
    <row r="11" spans="1:13" x14ac:dyDescent="0.3">
      <c r="A11" s="18" t="s">
        <v>15</v>
      </c>
      <c r="B11" s="18">
        <v>8.6099999999999996E-2</v>
      </c>
      <c r="C11" s="18">
        <v>1</v>
      </c>
      <c r="D11" s="18" t="s">
        <v>13</v>
      </c>
      <c r="E11" s="18" t="s">
        <v>7</v>
      </c>
      <c r="F11" s="18">
        <v>60</v>
      </c>
      <c r="G11" s="18">
        <f t="shared" si="0"/>
        <v>1</v>
      </c>
      <c r="H11" s="18">
        <v>0</v>
      </c>
      <c r="I11" s="34">
        <v>0.76041666666666696</v>
      </c>
      <c r="J11" s="34">
        <v>0.76458333333333295</v>
      </c>
      <c r="K11" s="34">
        <f t="shared" si="1"/>
        <v>4.1666666666659857E-3</v>
      </c>
      <c r="L11" s="35">
        <v>25</v>
      </c>
      <c r="M11" s="18">
        <v>14564</v>
      </c>
    </row>
    <row r="12" spans="1:13" x14ac:dyDescent="0.3">
      <c r="A12" s="18" t="s">
        <v>16</v>
      </c>
      <c r="B12" s="18">
        <v>8.6099999999999996E-2</v>
      </c>
      <c r="C12" s="18">
        <v>1</v>
      </c>
      <c r="D12" s="18" t="s">
        <v>3</v>
      </c>
      <c r="E12" s="18" t="s">
        <v>2</v>
      </c>
      <c r="F12" s="18">
        <v>60</v>
      </c>
      <c r="G12" s="18">
        <f t="shared" si="0"/>
        <v>1</v>
      </c>
      <c r="H12" s="18">
        <v>0</v>
      </c>
      <c r="I12" s="34">
        <v>0.76041666666666696</v>
      </c>
      <c r="J12" s="34">
        <v>0.76458333333333295</v>
      </c>
      <c r="K12" s="34">
        <f t="shared" si="1"/>
        <v>4.1666666666659857E-3</v>
      </c>
      <c r="L12" s="35">
        <v>35</v>
      </c>
      <c r="M12" s="18">
        <v>13914</v>
      </c>
    </row>
    <row r="13" spans="1:13" x14ac:dyDescent="0.3">
      <c r="A13" s="18" t="s">
        <v>17</v>
      </c>
      <c r="B13" s="18">
        <v>8.6099999999999996E-2</v>
      </c>
      <c r="C13" s="18">
        <v>1</v>
      </c>
      <c r="D13" s="18" t="s">
        <v>3</v>
      </c>
      <c r="E13" s="18" t="s">
        <v>5</v>
      </c>
      <c r="F13" s="18">
        <v>60</v>
      </c>
      <c r="G13" s="18">
        <f t="shared" si="0"/>
        <v>1</v>
      </c>
      <c r="H13" s="18">
        <v>0</v>
      </c>
      <c r="I13" s="34">
        <v>0.76041666666666696</v>
      </c>
      <c r="J13" s="34">
        <v>0.76458333333333295</v>
      </c>
      <c r="K13" s="34">
        <f t="shared" si="1"/>
        <v>4.1666666666659857E-3</v>
      </c>
      <c r="L13" s="35">
        <v>39</v>
      </c>
      <c r="M13" s="18">
        <v>15040</v>
      </c>
    </row>
    <row r="14" spans="1:13" x14ac:dyDescent="0.3">
      <c r="A14" s="18" t="s">
        <v>18</v>
      </c>
      <c r="B14" s="18">
        <v>8.6099999999999996E-2</v>
      </c>
      <c r="C14" s="18">
        <v>1</v>
      </c>
      <c r="D14" s="18" t="s">
        <v>3</v>
      </c>
      <c r="E14" s="18" t="s">
        <v>7</v>
      </c>
      <c r="F14" s="18">
        <v>60</v>
      </c>
      <c r="G14" s="18">
        <f t="shared" si="0"/>
        <v>1</v>
      </c>
      <c r="H14" s="18">
        <v>0</v>
      </c>
      <c r="I14" s="34">
        <v>0.76041666666666696</v>
      </c>
      <c r="J14" s="34">
        <v>0.76458333333333295</v>
      </c>
      <c r="K14" s="34">
        <f t="shared" si="1"/>
        <v>4.1666666666659857E-3</v>
      </c>
      <c r="L14" s="35">
        <v>31</v>
      </c>
      <c r="M14" s="18">
        <v>14065</v>
      </c>
    </row>
    <row r="15" spans="1:13" x14ac:dyDescent="0.3">
      <c r="A15" s="1" t="s">
        <v>19</v>
      </c>
      <c r="B15" s="1">
        <v>8.6099999999999996E-2</v>
      </c>
      <c r="C15" s="1">
        <v>1</v>
      </c>
      <c r="D15" s="1" t="s">
        <v>1</v>
      </c>
      <c r="E15" s="1" t="s">
        <v>2</v>
      </c>
      <c r="F15" s="1">
        <v>60</v>
      </c>
      <c r="G15" s="1">
        <f t="shared" si="0"/>
        <v>1</v>
      </c>
      <c r="H15" s="1">
        <v>0.5</v>
      </c>
      <c r="I15" s="2">
        <v>0.76041666666666696</v>
      </c>
      <c r="J15" s="2">
        <v>0.78749999999999998</v>
      </c>
      <c r="K15" s="2">
        <f t="shared" si="1"/>
        <v>2.7083333333333015E-2</v>
      </c>
      <c r="L15" s="1">
        <v>468</v>
      </c>
      <c r="M15" s="1">
        <v>8541</v>
      </c>
    </row>
    <row r="16" spans="1:13" x14ac:dyDescent="0.3">
      <c r="A16" s="1" t="s">
        <v>20</v>
      </c>
      <c r="B16" s="1">
        <v>8.6099999999999996E-2</v>
      </c>
      <c r="C16" s="1">
        <v>1</v>
      </c>
      <c r="D16" s="1" t="s">
        <v>1</v>
      </c>
      <c r="E16" s="1" t="s">
        <v>5</v>
      </c>
      <c r="F16" s="1">
        <v>60</v>
      </c>
      <c r="G16" s="1">
        <f t="shared" si="0"/>
        <v>1</v>
      </c>
      <c r="H16" s="1">
        <v>0.5</v>
      </c>
      <c r="I16" s="2">
        <v>0.76041666666666696</v>
      </c>
      <c r="J16" s="2">
        <v>0.78749999999999998</v>
      </c>
      <c r="K16" s="2">
        <f t="shared" si="1"/>
        <v>2.7083333333333015E-2</v>
      </c>
      <c r="L16" s="1">
        <v>454</v>
      </c>
      <c r="M16" s="1">
        <v>8346</v>
      </c>
    </row>
    <row r="17" spans="1:13" x14ac:dyDescent="0.3">
      <c r="A17" s="1" t="s">
        <v>21</v>
      </c>
      <c r="B17" s="1">
        <v>8.6099999999999996E-2</v>
      </c>
      <c r="C17" s="1">
        <v>1</v>
      </c>
      <c r="D17" s="1" t="s">
        <v>1</v>
      </c>
      <c r="E17" s="1" t="s">
        <v>7</v>
      </c>
      <c r="F17" s="1">
        <v>60</v>
      </c>
      <c r="G17" s="1">
        <f t="shared" si="0"/>
        <v>1</v>
      </c>
      <c r="H17" s="1">
        <v>0.5</v>
      </c>
      <c r="I17" s="2">
        <v>0.76041666666666696</v>
      </c>
      <c r="J17" s="2">
        <v>0.78749999999999998</v>
      </c>
      <c r="K17" s="2">
        <f t="shared" si="1"/>
        <v>2.7083333333333015E-2</v>
      </c>
      <c r="L17" s="1">
        <v>492</v>
      </c>
      <c r="M17" s="1">
        <v>8786</v>
      </c>
    </row>
    <row r="18" spans="1:13" x14ac:dyDescent="0.3">
      <c r="A18" s="1" t="s">
        <v>22</v>
      </c>
      <c r="B18" s="1">
        <v>8.6099999999999996E-2</v>
      </c>
      <c r="C18" s="1">
        <v>1</v>
      </c>
      <c r="D18" s="1" t="s">
        <v>9</v>
      </c>
      <c r="E18" s="1" t="s">
        <v>2</v>
      </c>
      <c r="F18" s="1">
        <v>60</v>
      </c>
      <c r="G18" s="1">
        <f t="shared" si="0"/>
        <v>1</v>
      </c>
      <c r="H18" s="1">
        <v>0.5</v>
      </c>
      <c r="I18" s="2">
        <v>0.76041666666666696</v>
      </c>
      <c r="J18" s="2">
        <v>0.78749999999999998</v>
      </c>
      <c r="K18" s="2">
        <f t="shared" si="1"/>
        <v>2.7083333333333015E-2</v>
      </c>
      <c r="L18" s="1">
        <v>374</v>
      </c>
      <c r="M18" s="1">
        <v>9422</v>
      </c>
    </row>
    <row r="19" spans="1:13" x14ac:dyDescent="0.3">
      <c r="A19" s="1" t="s">
        <v>23</v>
      </c>
      <c r="B19" s="1">
        <v>8.6099999999999996E-2</v>
      </c>
      <c r="C19" s="1">
        <v>1</v>
      </c>
      <c r="D19" s="1" t="s">
        <v>9</v>
      </c>
      <c r="E19" s="1" t="s">
        <v>5</v>
      </c>
      <c r="F19" s="1">
        <v>60</v>
      </c>
      <c r="G19" s="1">
        <f t="shared" si="0"/>
        <v>1</v>
      </c>
      <c r="H19" s="1">
        <v>0.5</v>
      </c>
      <c r="I19" s="2">
        <v>0.76041666666666696</v>
      </c>
      <c r="J19" s="2">
        <v>0.78749999999999998</v>
      </c>
      <c r="K19" s="2">
        <f t="shared" si="1"/>
        <v>2.7083333333333015E-2</v>
      </c>
      <c r="L19" s="1">
        <v>426</v>
      </c>
      <c r="M19" s="1">
        <v>9789</v>
      </c>
    </row>
    <row r="20" spans="1:13" x14ac:dyDescent="0.3">
      <c r="A20" s="1" t="s">
        <v>24</v>
      </c>
      <c r="B20" s="1">
        <v>8.6099999999999996E-2</v>
      </c>
      <c r="C20" s="1">
        <v>1</v>
      </c>
      <c r="D20" s="1" t="s">
        <v>9</v>
      </c>
      <c r="E20" s="1" t="s">
        <v>7</v>
      </c>
      <c r="F20" s="1">
        <v>60</v>
      </c>
      <c r="G20" s="1">
        <f t="shared" si="0"/>
        <v>1</v>
      </c>
      <c r="H20" s="1">
        <v>0.5</v>
      </c>
      <c r="I20" s="2">
        <v>0.76041666666666696</v>
      </c>
      <c r="J20" s="2">
        <v>0.78749999999999998</v>
      </c>
      <c r="K20" s="2">
        <f t="shared" si="1"/>
        <v>2.7083333333333015E-2</v>
      </c>
      <c r="L20" s="1">
        <v>389</v>
      </c>
      <c r="M20" s="1">
        <v>9726</v>
      </c>
    </row>
    <row r="21" spans="1:13" x14ac:dyDescent="0.3">
      <c r="A21" s="1" t="s">
        <v>25</v>
      </c>
      <c r="B21" s="1">
        <v>8.6099999999999996E-2</v>
      </c>
      <c r="C21" s="1">
        <v>1</v>
      </c>
      <c r="D21" s="1" t="s">
        <v>13</v>
      </c>
      <c r="E21" s="1" t="s">
        <v>2</v>
      </c>
      <c r="F21" s="1">
        <v>60</v>
      </c>
      <c r="G21" s="1">
        <f t="shared" si="0"/>
        <v>1</v>
      </c>
      <c r="H21" s="1">
        <v>0.5</v>
      </c>
      <c r="I21" s="2">
        <v>0.76041666666666696</v>
      </c>
      <c r="J21" s="2">
        <v>0.78749999999999998</v>
      </c>
      <c r="K21" s="2">
        <f t="shared" si="1"/>
        <v>2.7083333333333015E-2</v>
      </c>
      <c r="L21" s="13">
        <v>30</v>
      </c>
      <c r="M21" s="1">
        <v>13373</v>
      </c>
    </row>
    <row r="22" spans="1:13" x14ac:dyDescent="0.3">
      <c r="A22" s="1" t="s">
        <v>26</v>
      </c>
      <c r="B22" s="1">
        <v>8.6099999999999996E-2</v>
      </c>
      <c r="C22" s="1">
        <v>1</v>
      </c>
      <c r="D22" s="1" t="s">
        <v>13</v>
      </c>
      <c r="E22" s="1" t="s">
        <v>5</v>
      </c>
      <c r="F22" s="1">
        <v>60</v>
      </c>
      <c r="G22" s="1">
        <f t="shared" si="0"/>
        <v>1</v>
      </c>
      <c r="H22" s="1">
        <v>0.5</v>
      </c>
      <c r="I22" s="2">
        <v>0.76041666666666696</v>
      </c>
      <c r="J22" s="2">
        <v>0.78749999999999998</v>
      </c>
      <c r="K22" s="2">
        <f t="shared" si="1"/>
        <v>2.7083333333333015E-2</v>
      </c>
      <c r="L22" s="13">
        <v>27</v>
      </c>
      <c r="M22" s="1">
        <v>13552</v>
      </c>
    </row>
    <row r="23" spans="1:13" x14ac:dyDescent="0.3">
      <c r="A23" s="1" t="s">
        <v>27</v>
      </c>
      <c r="B23" s="1">
        <v>8.6099999999999996E-2</v>
      </c>
      <c r="C23" s="1">
        <v>1</v>
      </c>
      <c r="D23" s="1" t="s">
        <v>13</v>
      </c>
      <c r="E23" s="1" t="s">
        <v>7</v>
      </c>
      <c r="F23" s="1">
        <v>60</v>
      </c>
      <c r="G23" s="1">
        <f t="shared" si="0"/>
        <v>1</v>
      </c>
      <c r="H23" s="1">
        <v>0.5</v>
      </c>
      <c r="I23" s="2">
        <v>0.76041666666666696</v>
      </c>
      <c r="J23" s="2">
        <v>0.78749999999999998</v>
      </c>
      <c r="K23" s="2">
        <f t="shared" si="1"/>
        <v>2.7083333333333015E-2</v>
      </c>
      <c r="L23" s="13">
        <v>28</v>
      </c>
      <c r="M23" s="1">
        <v>12494</v>
      </c>
    </row>
    <row r="24" spans="1:13" x14ac:dyDescent="0.3">
      <c r="A24" s="1" t="s">
        <v>28</v>
      </c>
      <c r="B24" s="1">
        <v>8.6099999999999996E-2</v>
      </c>
      <c r="C24" s="1">
        <v>1</v>
      </c>
      <c r="D24" s="1" t="s">
        <v>3</v>
      </c>
      <c r="E24" s="1" t="s">
        <v>2</v>
      </c>
      <c r="F24" s="1">
        <v>60</v>
      </c>
      <c r="G24" s="1">
        <f t="shared" si="0"/>
        <v>1</v>
      </c>
      <c r="H24" s="1">
        <v>0.5</v>
      </c>
      <c r="I24" s="2">
        <v>0.76041666666666696</v>
      </c>
      <c r="J24" s="2">
        <v>0.78749999999999998</v>
      </c>
      <c r="K24" s="2">
        <f t="shared" si="1"/>
        <v>2.7083333333333015E-2</v>
      </c>
      <c r="L24" s="13">
        <v>34</v>
      </c>
      <c r="M24" s="1">
        <v>14783</v>
      </c>
    </row>
    <row r="25" spans="1:13" x14ac:dyDescent="0.3">
      <c r="A25" s="1" t="s">
        <v>29</v>
      </c>
      <c r="B25" s="1">
        <v>8.6099999999999996E-2</v>
      </c>
      <c r="C25" s="1">
        <v>1</v>
      </c>
      <c r="D25" s="1" t="s">
        <v>3</v>
      </c>
      <c r="E25" s="1" t="s">
        <v>5</v>
      </c>
      <c r="F25" s="1">
        <v>60</v>
      </c>
      <c r="G25" s="1">
        <f t="shared" si="0"/>
        <v>1</v>
      </c>
      <c r="H25" s="1">
        <v>0.5</v>
      </c>
      <c r="I25" s="2">
        <v>0.76041666666666696</v>
      </c>
      <c r="J25" s="2">
        <v>0.78749999999999998</v>
      </c>
      <c r="K25" s="2">
        <f t="shared" si="1"/>
        <v>2.7083333333333015E-2</v>
      </c>
      <c r="L25" s="13">
        <v>21</v>
      </c>
      <c r="M25" s="1">
        <v>15214</v>
      </c>
    </row>
    <row r="26" spans="1:13" x14ac:dyDescent="0.3">
      <c r="A26" s="1" t="s">
        <v>30</v>
      </c>
      <c r="B26" s="1">
        <v>8.6099999999999996E-2</v>
      </c>
      <c r="C26" s="1">
        <v>1</v>
      </c>
      <c r="D26" s="1" t="s">
        <v>3</v>
      </c>
      <c r="E26" s="1" t="s">
        <v>7</v>
      </c>
      <c r="F26" s="1">
        <v>60</v>
      </c>
      <c r="G26" s="1">
        <f t="shared" si="0"/>
        <v>1</v>
      </c>
      <c r="H26" s="1">
        <v>0.5</v>
      </c>
      <c r="I26" s="2">
        <v>0.76041666666666696</v>
      </c>
      <c r="J26" s="2">
        <v>0.78749999999999998</v>
      </c>
      <c r="K26" s="2">
        <f t="shared" si="1"/>
        <v>2.7083333333333015E-2</v>
      </c>
      <c r="L26" s="13">
        <v>36</v>
      </c>
      <c r="M26" s="1">
        <v>14583</v>
      </c>
    </row>
    <row r="27" spans="1:13" x14ac:dyDescent="0.3">
      <c r="A27" s="1" t="s">
        <v>31</v>
      </c>
      <c r="B27" s="1">
        <v>8.6099999999999996E-2</v>
      </c>
      <c r="C27" s="1">
        <v>1</v>
      </c>
      <c r="D27" s="1" t="s">
        <v>1</v>
      </c>
      <c r="E27" s="1" t="s">
        <v>2</v>
      </c>
      <c r="F27" s="1">
        <v>60</v>
      </c>
      <c r="G27" s="1">
        <f t="shared" si="0"/>
        <v>1</v>
      </c>
      <c r="H27" s="1">
        <v>1</v>
      </c>
      <c r="I27" s="2">
        <v>0.76041666666666696</v>
      </c>
      <c r="J27" s="2">
        <v>0.80972222222222223</v>
      </c>
      <c r="K27" s="2">
        <f t="shared" si="1"/>
        <v>4.9305555555555269E-2</v>
      </c>
      <c r="L27" s="1">
        <v>415</v>
      </c>
      <c r="M27" s="1">
        <v>4157</v>
      </c>
    </row>
    <row r="28" spans="1:13" x14ac:dyDescent="0.3">
      <c r="A28" s="1" t="s">
        <v>32</v>
      </c>
      <c r="B28" s="1">
        <v>8.6099999999999996E-2</v>
      </c>
      <c r="C28" s="1">
        <v>1</v>
      </c>
      <c r="D28" s="1" t="s">
        <v>1</v>
      </c>
      <c r="E28" s="1" t="s">
        <v>5</v>
      </c>
      <c r="F28" s="1">
        <v>60</v>
      </c>
      <c r="G28" s="1">
        <f t="shared" si="0"/>
        <v>1</v>
      </c>
      <c r="H28" s="1">
        <v>1</v>
      </c>
      <c r="I28" s="2">
        <v>0.76041666666666696</v>
      </c>
      <c r="J28" s="2">
        <v>0.80972222222222201</v>
      </c>
      <c r="K28" s="2">
        <f t="shared" si="1"/>
        <v>4.9305555555555047E-2</v>
      </c>
      <c r="L28" s="1">
        <v>465</v>
      </c>
      <c r="M28" s="1">
        <v>4371</v>
      </c>
    </row>
    <row r="29" spans="1:13" x14ac:dyDescent="0.3">
      <c r="A29" s="1" t="s">
        <v>33</v>
      </c>
      <c r="B29" s="1">
        <v>8.6099999999999996E-2</v>
      </c>
      <c r="C29" s="1">
        <v>1</v>
      </c>
      <c r="D29" s="1" t="s">
        <v>1</v>
      </c>
      <c r="E29" s="1" t="s">
        <v>7</v>
      </c>
      <c r="F29" s="1">
        <v>60</v>
      </c>
      <c r="G29" s="1">
        <f t="shared" si="0"/>
        <v>1</v>
      </c>
      <c r="H29" s="1">
        <v>1</v>
      </c>
      <c r="I29" s="2">
        <v>0.76041666666666696</v>
      </c>
      <c r="J29" s="2">
        <v>0.80972222222222201</v>
      </c>
      <c r="K29" s="2">
        <f t="shared" si="1"/>
        <v>4.9305555555555047E-2</v>
      </c>
      <c r="L29" s="1">
        <v>465</v>
      </c>
      <c r="M29" s="1">
        <v>3930</v>
      </c>
    </row>
    <row r="30" spans="1:13" x14ac:dyDescent="0.3">
      <c r="A30" s="1" t="s">
        <v>34</v>
      </c>
      <c r="B30" s="1">
        <v>8.6099999999999996E-2</v>
      </c>
      <c r="C30" s="1">
        <v>1</v>
      </c>
      <c r="D30" s="1" t="s">
        <v>9</v>
      </c>
      <c r="E30" s="1" t="s">
        <v>2</v>
      </c>
      <c r="F30" s="1">
        <v>60</v>
      </c>
      <c r="G30" s="1">
        <f t="shared" si="0"/>
        <v>1</v>
      </c>
      <c r="H30" s="1">
        <v>1</v>
      </c>
      <c r="I30" s="2">
        <v>0.76041666666666696</v>
      </c>
      <c r="J30" s="2">
        <v>0.80972222222222201</v>
      </c>
      <c r="K30" s="2">
        <f t="shared" si="1"/>
        <v>4.9305555555555047E-2</v>
      </c>
      <c r="L30" s="1">
        <v>369</v>
      </c>
      <c r="M30" s="1">
        <v>5551</v>
      </c>
    </row>
    <row r="31" spans="1:13" x14ac:dyDescent="0.3">
      <c r="A31" s="1" t="s">
        <v>35</v>
      </c>
      <c r="B31" s="1">
        <v>8.6099999999999996E-2</v>
      </c>
      <c r="C31" s="1">
        <v>1</v>
      </c>
      <c r="D31" s="1" t="s">
        <v>9</v>
      </c>
      <c r="E31" s="1" t="s">
        <v>5</v>
      </c>
      <c r="F31" s="1">
        <v>60</v>
      </c>
      <c r="G31" s="1">
        <f t="shared" si="0"/>
        <v>1</v>
      </c>
      <c r="H31" s="1">
        <v>1</v>
      </c>
      <c r="I31" s="2">
        <v>0.76041666666666696</v>
      </c>
      <c r="J31" s="2">
        <v>0.80972222222222201</v>
      </c>
      <c r="K31" s="2">
        <f t="shared" si="1"/>
        <v>4.9305555555555047E-2</v>
      </c>
      <c r="L31" s="1">
        <v>435</v>
      </c>
      <c r="M31" s="1">
        <v>6228</v>
      </c>
    </row>
    <row r="32" spans="1:13" x14ac:dyDescent="0.3">
      <c r="A32" s="1" t="s">
        <v>36</v>
      </c>
      <c r="B32" s="1">
        <v>8.6099999999999996E-2</v>
      </c>
      <c r="C32" s="1">
        <v>1</v>
      </c>
      <c r="D32" s="1" t="s">
        <v>9</v>
      </c>
      <c r="E32" s="1" t="s">
        <v>7</v>
      </c>
      <c r="F32" s="1">
        <v>60</v>
      </c>
      <c r="G32" s="1">
        <f t="shared" si="0"/>
        <v>1</v>
      </c>
      <c r="H32" s="1">
        <v>1</v>
      </c>
      <c r="I32" s="2">
        <v>0.76041666666666696</v>
      </c>
      <c r="J32" s="2">
        <v>0.80972222222222201</v>
      </c>
      <c r="K32" s="2">
        <f t="shared" si="1"/>
        <v>4.9305555555555047E-2</v>
      </c>
      <c r="L32" s="1">
        <v>404</v>
      </c>
      <c r="M32" s="1">
        <v>5615</v>
      </c>
    </row>
    <row r="33" spans="1:13" x14ac:dyDescent="0.3">
      <c r="A33" s="1" t="s">
        <v>37</v>
      </c>
      <c r="B33" s="1">
        <v>8.6099999999999996E-2</v>
      </c>
      <c r="C33" s="1">
        <v>1</v>
      </c>
      <c r="D33" s="1" t="s">
        <v>13</v>
      </c>
      <c r="E33" s="1" t="s">
        <v>2</v>
      </c>
      <c r="F33" s="1">
        <v>60</v>
      </c>
      <c r="G33" s="1">
        <f t="shared" si="0"/>
        <v>1</v>
      </c>
      <c r="H33" s="1">
        <v>1</v>
      </c>
      <c r="I33" s="2">
        <v>0.76041666666666696</v>
      </c>
      <c r="J33" s="2">
        <v>0.80972222222222201</v>
      </c>
      <c r="K33" s="2">
        <f t="shared" si="1"/>
        <v>4.9305555555555047E-2</v>
      </c>
      <c r="L33" s="13">
        <v>27</v>
      </c>
      <c r="M33" s="1">
        <v>13605</v>
      </c>
    </row>
    <row r="34" spans="1:13" x14ac:dyDescent="0.3">
      <c r="A34" s="1" t="s">
        <v>38</v>
      </c>
      <c r="B34" s="1">
        <v>8.6099999999999996E-2</v>
      </c>
      <c r="C34" s="1">
        <v>1</v>
      </c>
      <c r="D34" s="1" t="s">
        <v>13</v>
      </c>
      <c r="E34" s="1" t="s">
        <v>5</v>
      </c>
      <c r="F34" s="1">
        <v>60</v>
      </c>
      <c r="G34" s="1">
        <f t="shared" si="0"/>
        <v>1</v>
      </c>
      <c r="H34" s="1">
        <v>1</v>
      </c>
      <c r="I34" s="2">
        <v>0.76041666666666696</v>
      </c>
      <c r="J34" s="2">
        <v>0.80972222222222201</v>
      </c>
      <c r="K34" s="2">
        <f t="shared" si="1"/>
        <v>4.9305555555555047E-2</v>
      </c>
      <c r="L34" s="13">
        <v>23</v>
      </c>
      <c r="M34" s="1">
        <v>13020</v>
      </c>
    </row>
    <row r="35" spans="1:13" x14ac:dyDescent="0.3">
      <c r="A35" s="1" t="s">
        <v>39</v>
      </c>
      <c r="B35" s="1">
        <v>8.6099999999999996E-2</v>
      </c>
      <c r="C35" s="1">
        <v>1</v>
      </c>
      <c r="D35" s="1" t="s">
        <v>13</v>
      </c>
      <c r="E35" s="1" t="s">
        <v>7</v>
      </c>
      <c r="F35" s="1">
        <v>60</v>
      </c>
      <c r="G35" s="1">
        <f t="shared" si="0"/>
        <v>1</v>
      </c>
      <c r="H35" s="1">
        <v>1</v>
      </c>
      <c r="I35" s="2">
        <v>0.76041666666666696</v>
      </c>
      <c r="J35" s="2">
        <v>0.80972222222222201</v>
      </c>
      <c r="K35" s="2">
        <f t="shared" si="1"/>
        <v>4.9305555555555047E-2</v>
      </c>
      <c r="L35" s="13">
        <v>30</v>
      </c>
      <c r="M35" s="1">
        <v>13183</v>
      </c>
    </row>
    <row r="36" spans="1:13" x14ac:dyDescent="0.3">
      <c r="A36" s="1" t="s">
        <v>40</v>
      </c>
      <c r="B36" s="1">
        <v>8.6099999999999996E-2</v>
      </c>
      <c r="C36" s="1">
        <v>1</v>
      </c>
      <c r="D36" s="1" t="s">
        <v>3</v>
      </c>
      <c r="E36" s="1" t="s">
        <v>2</v>
      </c>
      <c r="F36" s="1">
        <v>60</v>
      </c>
      <c r="G36" s="1">
        <f t="shared" si="0"/>
        <v>1</v>
      </c>
      <c r="H36" s="1">
        <v>1</v>
      </c>
      <c r="I36" s="2">
        <v>0.76041666666666696</v>
      </c>
      <c r="J36" s="2">
        <v>0.80972222222222201</v>
      </c>
      <c r="K36" s="2">
        <f t="shared" si="1"/>
        <v>4.9305555555555047E-2</v>
      </c>
      <c r="L36" s="13">
        <v>25</v>
      </c>
      <c r="M36" s="1">
        <v>14129</v>
      </c>
    </row>
    <row r="37" spans="1:13" x14ac:dyDescent="0.3">
      <c r="A37" s="1" t="s">
        <v>41</v>
      </c>
      <c r="B37" s="1">
        <v>8.6099999999999996E-2</v>
      </c>
      <c r="C37" s="1">
        <v>1</v>
      </c>
      <c r="D37" s="1" t="s">
        <v>3</v>
      </c>
      <c r="E37" s="1" t="s">
        <v>5</v>
      </c>
      <c r="F37" s="1">
        <v>60</v>
      </c>
      <c r="G37" s="1">
        <f t="shared" si="0"/>
        <v>1</v>
      </c>
      <c r="H37" s="1">
        <v>1</v>
      </c>
      <c r="I37" s="2">
        <v>0.76041666666666696</v>
      </c>
      <c r="J37" s="2">
        <v>0.80972222222222201</v>
      </c>
      <c r="K37" s="2">
        <f t="shared" si="1"/>
        <v>4.9305555555555047E-2</v>
      </c>
      <c r="L37" s="13">
        <v>28</v>
      </c>
      <c r="M37" s="1">
        <v>14130</v>
      </c>
    </row>
    <row r="38" spans="1:13" x14ac:dyDescent="0.3">
      <c r="A38" s="1" t="s">
        <v>42</v>
      </c>
      <c r="B38" s="1">
        <v>8.6099999999999996E-2</v>
      </c>
      <c r="C38" s="1">
        <v>1</v>
      </c>
      <c r="D38" s="1" t="s">
        <v>3</v>
      </c>
      <c r="E38" s="1" t="s">
        <v>7</v>
      </c>
      <c r="F38" s="1">
        <v>60</v>
      </c>
      <c r="G38" s="1">
        <f t="shared" si="0"/>
        <v>1</v>
      </c>
      <c r="H38" s="1">
        <v>1</v>
      </c>
      <c r="I38" s="2">
        <v>0.76041666666666696</v>
      </c>
      <c r="J38" s="2">
        <v>0.80972222222222201</v>
      </c>
      <c r="K38" s="2">
        <f t="shared" si="1"/>
        <v>4.9305555555555047E-2</v>
      </c>
      <c r="L38" s="13">
        <v>26</v>
      </c>
      <c r="M38" s="1">
        <v>13669</v>
      </c>
    </row>
    <row r="39" spans="1:13" x14ac:dyDescent="0.3">
      <c r="A39" s="18" t="s">
        <v>43</v>
      </c>
      <c r="B39" s="18">
        <v>8.6099999999999996E-2</v>
      </c>
      <c r="C39" s="18">
        <v>1</v>
      </c>
      <c r="D39" s="18" t="s">
        <v>1</v>
      </c>
      <c r="E39" s="18" t="s">
        <v>2</v>
      </c>
      <c r="F39" s="18">
        <v>60</v>
      </c>
      <c r="G39" s="18">
        <f t="shared" si="0"/>
        <v>1</v>
      </c>
      <c r="H39" s="18">
        <v>1.5</v>
      </c>
      <c r="I39" s="34">
        <v>0.76041666666666696</v>
      </c>
      <c r="J39" s="34">
        <v>0.83819444444444446</v>
      </c>
      <c r="K39" s="34">
        <f t="shared" si="1"/>
        <v>7.7777777777777501E-2</v>
      </c>
      <c r="L39" s="18">
        <v>453</v>
      </c>
      <c r="M39" s="18">
        <v>2146</v>
      </c>
    </row>
    <row r="40" spans="1:13" x14ac:dyDescent="0.3">
      <c r="A40" s="18" t="s">
        <v>44</v>
      </c>
      <c r="B40" s="18">
        <v>8.6099999999999996E-2</v>
      </c>
      <c r="C40" s="18">
        <v>1</v>
      </c>
      <c r="D40" s="18" t="s">
        <v>1</v>
      </c>
      <c r="E40" s="18" t="s">
        <v>5</v>
      </c>
      <c r="F40" s="18">
        <v>60</v>
      </c>
      <c r="G40" s="18">
        <f t="shared" si="0"/>
        <v>1</v>
      </c>
      <c r="H40" s="18">
        <v>1.5</v>
      </c>
      <c r="I40" s="34">
        <v>0.76041666666666696</v>
      </c>
      <c r="J40" s="34">
        <v>0.83819444444444446</v>
      </c>
      <c r="K40" s="34">
        <f t="shared" si="1"/>
        <v>7.7777777777777501E-2</v>
      </c>
      <c r="L40" s="18">
        <v>462</v>
      </c>
      <c r="M40" s="18">
        <v>2172</v>
      </c>
    </row>
    <row r="41" spans="1:13" x14ac:dyDescent="0.3">
      <c r="A41" s="18" t="s">
        <v>45</v>
      </c>
      <c r="B41" s="18">
        <v>8.6099999999999996E-2</v>
      </c>
      <c r="C41" s="18">
        <v>1</v>
      </c>
      <c r="D41" s="18" t="s">
        <v>1</v>
      </c>
      <c r="E41" s="18" t="s">
        <v>7</v>
      </c>
      <c r="F41" s="18">
        <v>60</v>
      </c>
      <c r="G41" s="18">
        <f t="shared" si="0"/>
        <v>1</v>
      </c>
      <c r="H41" s="18">
        <v>1.5</v>
      </c>
      <c r="I41" s="34">
        <v>0.76041666666666696</v>
      </c>
      <c r="J41" s="34">
        <v>0.83819444444444402</v>
      </c>
      <c r="K41" s="34">
        <f t="shared" si="1"/>
        <v>7.7777777777777057E-2</v>
      </c>
      <c r="L41" s="18">
        <v>462</v>
      </c>
      <c r="M41" s="18">
        <v>1823</v>
      </c>
    </row>
    <row r="42" spans="1:13" x14ac:dyDescent="0.3">
      <c r="A42" s="18" t="s">
        <v>46</v>
      </c>
      <c r="B42" s="18">
        <v>8.6099999999999996E-2</v>
      </c>
      <c r="C42" s="18">
        <v>1</v>
      </c>
      <c r="D42" s="18" t="s">
        <v>9</v>
      </c>
      <c r="E42" s="18" t="s">
        <v>2</v>
      </c>
      <c r="F42" s="18">
        <v>60</v>
      </c>
      <c r="G42" s="18">
        <f t="shared" si="0"/>
        <v>1</v>
      </c>
      <c r="H42" s="18">
        <v>1.5</v>
      </c>
      <c r="I42" s="34">
        <v>0.76041666666666696</v>
      </c>
      <c r="J42" s="34">
        <v>0.83819444444444402</v>
      </c>
      <c r="K42" s="34">
        <f t="shared" si="1"/>
        <v>7.7777777777777057E-2</v>
      </c>
      <c r="L42" s="18">
        <v>517</v>
      </c>
      <c r="M42" s="18">
        <v>3471</v>
      </c>
    </row>
    <row r="43" spans="1:13" x14ac:dyDescent="0.3">
      <c r="A43" s="18" t="s">
        <v>47</v>
      </c>
      <c r="B43" s="18">
        <v>8.6099999999999996E-2</v>
      </c>
      <c r="C43" s="18">
        <v>1</v>
      </c>
      <c r="D43" s="18" t="s">
        <v>9</v>
      </c>
      <c r="E43" s="18" t="s">
        <v>5</v>
      </c>
      <c r="F43" s="18">
        <v>60</v>
      </c>
      <c r="G43" s="18">
        <f t="shared" si="0"/>
        <v>1</v>
      </c>
      <c r="H43" s="18">
        <v>1.5</v>
      </c>
      <c r="I43" s="34">
        <v>0.76041666666666696</v>
      </c>
      <c r="J43" s="34">
        <v>0.83819444444444402</v>
      </c>
      <c r="K43" s="34">
        <f t="shared" si="1"/>
        <v>7.7777777777777057E-2</v>
      </c>
      <c r="L43" s="18">
        <v>459</v>
      </c>
      <c r="M43" s="18">
        <v>3904</v>
      </c>
    </row>
    <row r="44" spans="1:13" x14ac:dyDescent="0.3">
      <c r="A44" s="18" t="s">
        <v>48</v>
      </c>
      <c r="B44" s="18">
        <v>8.6099999999999996E-2</v>
      </c>
      <c r="C44" s="18">
        <v>1</v>
      </c>
      <c r="D44" s="18" t="s">
        <v>9</v>
      </c>
      <c r="E44" s="18" t="s">
        <v>7</v>
      </c>
      <c r="F44" s="18">
        <v>60</v>
      </c>
      <c r="G44" s="18">
        <f t="shared" si="0"/>
        <v>1</v>
      </c>
      <c r="H44" s="18">
        <v>1.5</v>
      </c>
      <c r="I44" s="34">
        <v>0.76041666666666696</v>
      </c>
      <c r="J44" s="34">
        <v>0.83819444444444402</v>
      </c>
      <c r="K44" s="34">
        <f t="shared" si="1"/>
        <v>7.7777777777777057E-2</v>
      </c>
      <c r="L44" s="18">
        <v>487</v>
      </c>
      <c r="M44" s="18">
        <v>3364</v>
      </c>
    </row>
    <row r="45" spans="1:13" x14ac:dyDescent="0.3">
      <c r="A45" s="18" t="s">
        <v>49</v>
      </c>
      <c r="B45" s="18">
        <v>8.6099999999999996E-2</v>
      </c>
      <c r="C45" s="18">
        <v>1</v>
      </c>
      <c r="D45" s="18" t="s">
        <v>13</v>
      </c>
      <c r="E45" s="18" t="s">
        <v>2</v>
      </c>
      <c r="F45" s="18">
        <v>60</v>
      </c>
      <c r="G45" s="18">
        <f t="shared" si="0"/>
        <v>1</v>
      </c>
      <c r="H45" s="18">
        <v>1.5</v>
      </c>
      <c r="I45" s="34">
        <v>0.76041666666666696</v>
      </c>
      <c r="J45" s="34">
        <v>0.83819444444444402</v>
      </c>
      <c r="K45" s="34">
        <f t="shared" si="1"/>
        <v>7.7777777777777057E-2</v>
      </c>
      <c r="L45" s="35">
        <v>20</v>
      </c>
      <c r="M45" s="18">
        <v>11787</v>
      </c>
    </row>
    <row r="46" spans="1:13" x14ac:dyDescent="0.3">
      <c r="A46" s="18" t="s">
        <v>50</v>
      </c>
      <c r="B46" s="18">
        <v>8.6099999999999996E-2</v>
      </c>
      <c r="C46" s="18">
        <v>1</v>
      </c>
      <c r="D46" s="18" t="s">
        <v>13</v>
      </c>
      <c r="E46" s="18" t="s">
        <v>5</v>
      </c>
      <c r="F46" s="18">
        <v>60</v>
      </c>
      <c r="G46" s="18">
        <f t="shared" si="0"/>
        <v>1</v>
      </c>
      <c r="H46" s="18">
        <v>1.5</v>
      </c>
      <c r="I46" s="34">
        <v>0.76041666666666696</v>
      </c>
      <c r="J46" s="34">
        <v>0.83819444444444402</v>
      </c>
      <c r="K46" s="34">
        <f t="shared" si="1"/>
        <v>7.7777777777777057E-2</v>
      </c>
      <c r="L46" s="35">
        <v>23</v>
      </c>
      <c r="M46" s="18">
        <v>12793</v>
      </c>
    </row>
    <row r="47" spans="1:13" x14ac:dyDescent="0.3">
      <c r="A47" s="18" t="s">
        <v>51</v>
      </c>
      <c r="B47" s="18">
        <v>8.6099999999999996E-2</v>
      </c>
      <c r="C47" s="18">
        <v>1</v>
      </c>
      <c r="D47" s="18" t="s">
        <v>13</v>
      </c>
      <c r="E47" s="18" t="s">
        <v>7</v>
      </c>
      <c r="F47" s="18">
        <v>60</v>
      </c>
      <c r="G47" s="18">
        <f t="shared" si="0"/>
        <v>1</v>
      </c>
      <c r="H47" s="18">
        <v>1.5</v>
      </c>
      <c r="I47" s="34">
        <v>0.76041666666666696</v>
      </c>
      <c r="J47" s="34">
        <v>0.83819444444444402</v>
      </c>
      <c r="K47" s="34">
        <f t="shared" si="1"/>
        <v>7.7777777777777057E-2</v>
      </c>
      <c r="L47" s="35">
        <v>19</v>
      </c>
      <c r="M47" s="18">
        <v>12811</v>
      </c>
    </row>
    <row r="48" spans="1:13" x14ac:dyDescent="0.3">
      <c r="A48" s="18" t="s">
        <v>52</v>
      </c>
      <c r="B48" s="18">
        <v>8.6099999999999996E-2</v>
      </c>
      <c r="C48" s="18">
        <v>1</v>
      </c>
      <c r="D48" s="18" t="s">
        <v>3</v>
      </c>
      <c r="E48" s="18" t="s">
        <v>2</v>
      </c>
      <c r="F48" s="18">
        <v>60</v>
      </c>
      <c r="G48" s="18">
        <f t="shared" si="0"/>
        <v>1</v>
      </c>
      <c r="H48" s="18">
        <v>1.5</v>
      </c>
      <c r="I48" s="34">
        <v>0.76041666666666696</v>
      </c>
      <c r="J48" s="34">
        <v>0.83819444444444402</v>
      </c>
      <c r="K48" s="34">
        <f t="shared" si="1"/>
        <v>7.7777777777777057E-2</v>
      </c>
      <c r="L48" s="35">
        <v>17</v>
      </c>
      <c r="M48" s="18">
        <v>14243</v>
      </c>
    </row>
    <row r="49" spans="1:13" x14ac:dyDescent="0.3">
      <c r="A49" s="18" t="s">
        <v>53</v>
      </c>
      <c r="B49" s="18">
        <v>8.6099999999999996E-2</v>
      </c>
      <c r="C49" s="18">
        <v>1</v>
      </c>
      <c r="D49" s="18" t="s">
        <v>3</v>
      </c>
      <c r="E49" s="18" t="s">
        <v>5</v>
      </c>
      <c r="F49" s="18">
        <v>60</v>
      </c>
      <c r="G49" s="18">
        <f t="shared" si="0"/>
        <v>1</v>
      </c>
      <c r="H49" s="18">
        <v>1.5</v>
      </c>
      <c r="I49" s="34">
        <v>0.76041666666666696</v>
      </c>
      <c r="J49" s="34">
        <v>0.83819444444444402</v>
      </c>
      <c r="K49" s="34">
        <f t="shared" si="1"/>
        <v>7.7777777777777057E-2</v>
      </c>
      <c r="L49" s="35">
        <v>19</v>
      </c>
      <c r="M49" s="18">
        <v>12947</v>
      </c>
    </row>
    <row r="50" spans="1:13" x14ac:dyDescent="0.3">
      <c r="A50" s="18" t="s">
        <v>54</v>
      </c>
      <c r="B50" s="18">
        <v>8.6099999999999996E-2</v>
      </c>
      <c r="C50" s="18">
        <v>1</v>
      </c>
      <c r="D50" s="18" t="s">
        <v>3</v>
      </c>
      <c r="E50" s="18" t="s">
        <v>7</v>
      </c>
      <c r="F50" s="18">
        <v>60</v>
      </c>
      <c r="G50" s="18">
        <f t="shared" si="0"/>
        <v>1</v>
      </c>
      <c r="H50" s="18">
        <v>1.5</v>
      </c>
      <c r="I50" s="34">
        <v>0.76041666666666696</v>
      </c>
      <c r="J50" s="34">
        <v>0.83819444444444402</v>
      </c>
      <c r="K50" s="34">
        <f t="shared" si="1"/>
        <v>7.7777777777777057E-2</v>
      </c>
      <c r="L50" s="35">
        <v>19</v>
      </c>
      <c r="M50" s="18">
        <v>13821</v>
      </c>
    </row>
    <row r="51" spans="1:13" x14ac:dyDescent="0.3">
      <c r="A51" s="1" t="s">
        <v>55</v>
      </c>
      <c r="B51" s="1">
        <v>8.6099999999999996E-2</v>
      </c>
      <c r="C51" s="1">
        <v>1</v>
      </c>
      <c r="D51" s="1" t="s">
        <v>1</v>
      </c>
      <c r="E51" s="1" t="s">
        <v>2</v>
      </c>
      <c r="F51" s="1">
        <v>60</v>
      </c>
      <c r="G51" s="1">
        <f t="shared" si="0"/>
        <v>1</v>
      </c>
      <c r="H51" s="1">
        <v>2</v>
      </c>
      <c r="I51" s="2">
        <v>0.76041666666666696</v>
      </c>
      <c r="J51" s="2">
        <v>0.8520833333333333</v>
      </c>
      <c r="K51" s="2">
        <f t="shared" si="1"/>
        <v>9.1666666666666341E-2</v>
      </c>
      <c r="L51" s="1">
        <v>517</v>
      </c>
      <c r="M51" s="1">
        <v>1542</v>
      </c>
    </row>
    <row r="52" spans="1:13" x14ac:dyDescent="0.3">
      <c r="A52" s="1" t="s">
        <v>56</v>
      </c>
      <c r="B52" s="1">
        <v>8.6099999999999996E-2</v>
      </c>
      <c r="C52" s="1">
        <v>1</v>
      </c>
      <c r="D52" s="1" t="s">
        <v>1</v>
      </c>
      <c r="E52" s="1" t="s">
        <v>5</v>
      </c>
      <c r="F52" s="1">
        <v>60</v>
      </c>
      <c r="G52" s="1">
        <f t="shared" si="0"/>
        <v>1</v>
      </c>
      <c r="H52" s="1">
        <v>2</v>
      </c>
      <c r="I52" s="2">
        <v>0.76041666666666696</v>
      </c>
      <c r="J52" s="2">
        <v>0.8520833333333333</v>
      </c>
      <c r="K52" s="2">
        <f t="shared" si="1"/>
        <v>9.1666666666666341E-2</v>
      </c>
      <c r="L52" s="1">
        <v>505</v>
      </c>
      <c r="M52" s="1">
        <v>1715</v>
      </c>
    </row>
    <row r="53" spans="1:13" x14ac:dyDescent="0.3">
      <c r="A53" s="1" t="s">
        <v>57</v>
      </c>
      <c r="B53" s="1">
        <v>8.6099999999999996E-2</v>
      </c>
      <c r="C53" s="1">
        <v>1</v>
      </c>
      <c r="D53" s="1" t="s">
        <v>1</v>
      </c>
      <c r="E53" s="1" t="s">
        <v>7</v>
      </c>
      <c r="F53" s="1">
        <v>60</v>
      </c>
      <c r="G53" s="1">
        <f t="shared" si="0"/>
        <v>1</v>
      </c>
      <c r="H53" s="1">
        <v>2</v>
      </c>
      <c r="I53" s="2">
        <v>0.76041666666666696</v>
      </c>
      <c r="J53" s="2">
        <v>0.8520833333333333</v>
      </c>
      <c r="K53" s="2">
        <f t="shared" si="1"/>
        <v>9.1666666666666341E-2</v>
      </c>
      <c r="L53" s="1">
        <v>496</v>
      </c>
      <c r="M53" s="1">
        <v>1281</v>
      </c>
    </row>
    <row r="54" spans="1:13" x14ac:dyDescent="0.3">
      <c r="A54" s="1" t="s">
        <v>58</v>
      </c>
      <c r="B54" s="1">
        <v>8.6099999999999996E-2</v>
      </c>
      <c r="C54" s="1">
        <v>1</v>
      </c>
      <c r="D54" s="1" t="s">
        <v>9</v>
      </c>
      <c r="E54" s="1" t="s">
        <v>2</v>
      </c>
      <c r="F54" s="1">
        <v>60</v>
      </c>
      <c r="G54" s="1">
        <f t="shared" si="0"/>
        <v>1</v>
      </c>
      <c r="H54" s="1">
        <v>2</v>
      </c>
      <c r="I54" s="2">
        <v>0.76041666666666696</v>
      </c>
      <c r="J54" s="2">
        <v>0.85208333333333297</v>
      </c>
      <c r="K54" s="2">
        <f t="shared" si="1"/>
        <v>9.1666666666666008E-2</v>
      </c>
      <c r="L54" s="1">
        <v>452</v>
      </c>
      <c r="M54" s="1">
        <v>2995</v>
      </c>
    </row>
    <row r="55" spans="1:13" x14ac:dyDescent="0.3">
      <c r="A55" s="1" t="s">
        <v>59</v>
      </c>
      <c r="B55" s="1">
        <v>8.6099999999999996E-2</v>
      </c>
      <c r="C55" s="1">
        <v>1</v>
      </c>
      <c r="D55" s="1" t="s">
        <v>9</v>
      </c>
      <c r="E55" s="1" t="s">
        <v>5</v>
      </c>
      <c r="F55" s="1">
        <v>60</v>
      </c>
      <c r="G55" s="1">
        <f t="shared" si="0"/>
        <v>1</v>
      </c>
      <c r="H55" s="1">
        <v>2</v>
      </c>
      <c r="I55" s="2">
        <v>0.76041666666666696</v>
      </c>
      <c r="J55" s="2">
        <v>0.85208333333333297</v>
      </c>
      <c r="K55" s="2">
        <f t="shared" si="1"/>
        <v>9.1666666666666008E-2</v>
      </c>
      <c r="L55" s="1">
        <v>370</v>
      </c>
      <c r="M55" s="1">
        <v>2957</v>
      </c>
    </row>
    <row r="56" spans="1:13" x14ac:dyDescent="0.3">
      <c r="A56" s="1" t="s">
        <v>60</v>
      </c>
      <c r="B56" s="1">
        <v>8.6099999999999996E-2</v>
      </c>
      <c r="C56" s="1">
        <v>1</v>
      </c>
      <c r="D56" s="1" t="s">
        <v>9</v>
      </c>
      <c r="E56" s="1" t="s">
        <v>7</v>
      </c>
      <c r="F56" s="1">
        <v>61</v>
      </c>
      <c r="G56" s="1">
        <f t="shared" si="0"/>
        <v>1.0166666666666666</v>
      </c>
      <c r="H56" s="1">
        <v>2</v>
      </c>
      <c r="I56" s="2">
        <v>0.76041666666666696</v>
      </c>
      <c r="J56" s="2">
        <v>0.85208333333333297</v>
      </c>
      <c r="K56" s="2">
        <f t="shared" si="1"/>
        <v>9.1666666666666008E-2</v>
      </c>
      <c r="L56" s="1">
        <v>398</v>
      </c>
      <c r="M56" s="1">
        <v>2604</v>
      </c>
    </row>
    <row r="57" spans="1:13" x14ac:dyDescent="0.3">
      <c r="A57" s="1" t="s">
        <v>61</v>
      </c>
      <c r="B57" s="1">
        <v>8.6099999999999996E-2</v>
      </c>
      <c r="C57" s="1">
        <v>1</v>
      </c>
      <c r="D57" s="1" t="s">
        <v>13</v>
      </c>
      <c r="E57" s="1" t="s">
        <v>2</v>
      </c>
      <c r="F57" s="1">
        <v>60</v>
      </c>
      <c r="G57" s="1">
        <f t="shared" si="0"/>
        <v>1</v>
      </c>
      <c r="H57" s="1">
        <v>2</v>
      </c>
      <c r="I57" s="2">
        <v>0.76041666666666696</v>
      </c>
      <c r="J57" s="2">
        <v>0.85208333333333297</v>
      </c>
      <c r="K57" s="2">
        <f t="shared" si="1"/>
        <v>9.1666666666666008E-2</v>
      </c>
      <c r="L57" s="13">
        <v>27</v>
      </c>
      <c r="M57" s="1">
        <v>12334</v>
      </c>
    </row>
    <row r="58" spans="1:13" x14ac:dyDescent="0.3">
      <c r="A58" s="1" t="s">
        <v>62</v>
      </c>
      <c r="B58" s="1">
        <v>8.6099999999999996E-2</v>
      </c>
      <c r="C58" s="1">
        <v>1</v>
      </c>
      <c r="D58" s="1" t="s">
        <v>13</v>
      </c>
      <c r="E58" s="1" t="s">
        <v>5</v>
      </c>
      <c r="F58" s="1">
        <v>60</v>
      </c>
      <c r="G58" s="1">
        <f t="shared" si="0"/>
        <v>1</v>
      </c>
      <c r="H58" s="1">
        <v>2</v>
      </c>
      <c r="I58" s="2">
        <v>0.76041666666666696</v>
      </c>
      <c r="J58" s="2">
        <v>0.85208333333333297</v>
      </c>
      <c r="K58" s="2">
        <f t="shared" si="1"/>
        <v>9.1666666666666008E-2</v>
      </c>
      <c r="L58" s="13">
        <v>24</v>
      </c>
      <c r="M58" s="1">
        <v>12363</v>
      </c>
    </row>
    <row r="59" spans="1:13" x14ac:dyDescent="0.3">
      <c r="A59" s="1" t="s">
        <v>63</v>
      </c>
      <c r="B59" s="1">
        <v>8.6099999999999996E-2</v>
      </c>
      <c r="C59" s="1">
        <v>1</v>
      </c>
      <c r="D59" s="1" t="s">
        <v>13</v>
      </c>
      <c r="E59" s="1" t="s">
        <v>7</v>
      </c>
      <c r="F59" s="1">
        <v>60</v>
      </c>
      <c r="G59" s="1">
        <f t="shared" si="0"/>
        <v>1</v>
      </c>
      <c r="H59" s="1">
        <v>2</v>
      </c>
      <c r="I59" s="2">
        <v>0.76041666666666696</v>
      </c>
      <c r="J59" s="2">
        <v>0.85208333333333297</v>
      </c>
      <c r="K59" s="2">
        <f t="shared" si="1"/>
        <v>9.1666666666666008E-2</v>
      </c>
      <c r="L59" s="13">
        <v>26</v>
      </c>
      <c r="M59" s="1">
        <v>12199</v>
      </c>
    </row>
    <row r="60" spans="1:13" x14ac:dyDescent="0.3">
      <c r="A60" s="1" t="s">
        <v>64</v>
      </c>
      <c r="B60" s="1">
        <v>8.6099999999999996E-2</v>
      </c>
      <c r="C60" s="1">
        <v>1</v>
      </c>
      <c r="D60" s="1" t="s">
        <v>3</v>
      </c>
      <c r="E60" s="1" t="s">
        <v>2</v>
      </c>
      <c r="F60" s="1">
        <v>60</v>
      </c>
      <c r="G60" s="1">
        <f t="shared" si="0"/>
        <v>1</v>
      </c>
      <c r="H60" s="1">
        <v>2</v>
      </c>
      <c r="I60" s="2">
        <v>0.76041666666666696</v>
      </c>
      <c r="J60" s="2">
        <v>0.85208333333333297</v>
      </c>
      <c r="K60" s="2">
        <f t="shared" si="1"/>
        <v>9.1666666666666008E-2</v>
      </c>
      <c r="L60" s="13">
        <v>14</v>
      </c>
      <c r="M60" s="1">
        <v>13619</v>
      </c>
    </row>
    <row r="61" spans="1:13" x14ac:dyDescent="0.3">
      <c r="A61" s="1" t="s">
        <v>65</v>
      </c>
      <c r="B61" s="1">
        <v>8.6099999999999996E-2</v>
      </c>
      <c r="C61" s="1">
        <v>1</v>
      </c>
      <c r="D61" s="1" t="s">
        <v>3</v>
      </c>
      <c r="E61" s="1" t="s">
        <v>5</v>
      </c>
      <c r="F61" s="1">
        <v>60</v>
      </c>
      <c r="G61" s="1">
        <f t="shared" si="0"/>
        <v>1</v>
      </c>
      <c r="H61" s="1">
        <v>2</v>
      </c>
      <c r="I61" s="2">
        <v>0.76041666666666696</v>
      </c>
      <c r="J61" s="2">
        <v>0.85208333333333297</v>
      </c>
      <c r="K61" s="2">
        <f t="shared" si="1"/>
        <v>9.1666666666666008E-2</v>
      </c>
      <c r="L61" s="13">
        <v>18</v>
      </c>
      <c r="M61" s="1">
        <v>14258</v>
      </c>
    </row>
    <row r="62" spans="1:13" x14ac:dyDescent="0.3">
      <c r="A62" s="1" t="s">
        <v>66</v>
      </c>
      <c r="B62" s="1">
        <v>8.6099999999999996E-2</v>
      </c>
      <c r="C62" s="1">
        <v>1</v>
      </c>
      <c r="D62" s="1" t="s">
        <v>3</v>
      </c>
      <c r="E62" s="1" t="s">
        <v>7</v>
      </c>
      <c r="F62" s="1">
        <v>60</v>
      </c>
      <c r="G62" s="1">
        <f t="shared" si="0"/>
        <v>1</v>
      </c>
      <c r="H62" s="1">
        <v>2</v>
      </c>
      <c r="I62" s="2">
        <v>0.76041666666666696</v>
      </c>
      <c r="J62" s="2">
        <v>0.85208333333333297</v>
      </c>
      <c r="K62" s="2">
        <f t="shared" si="1"/>
        <v>9.1666666666666008E-2</v>
      </c>
      <c r="L62" s="13">
        <v>23</v>
      </c>
      <c r="M62" s="1">
        <v>13294</v>
      </c>
    </row>
    <row r="63" spans="1:13" x14ac:dyDescent="0.3">
      <c r="A63" s="1" t="s">
        <v>67</v>
      </c>
      <c r="B63" s="1">
        <v>8.6099999999999996E-2</v>
      </c>
      <c r="C63" s="1">
        <v>1</v>
      </c>
      <c r="D63" s="1" t="s">
        <v>1</v>
      </c>
      <c r="E63" s="1" t="s">
        <v>2</v>
      </c>
      <c r="F63" s="1">
        <v>60</v>
      </c>
      <c r="G63" s="1">
        <f t="shared" si="0"/>
        <v>1</v>
      </c>
      <c r="H63" s="1">
        <v>3</v>
      </c>
      <c r="I63" s="2">
        <v>0.76041666666666696</v>
      </c>
      <c r="J63" s="2">
        <v>0.89722222222222225</v>
      </c>
      <c r="K63" s="2">
        <f t="shared" si="1"/>
        <v>0.13680555555555529</v>
      </c>
      <c r="L63" s="1">
        <v>438</v>
      </c>
      <c r="M63" s="1">
        <v>1370</v>
      </c>
    </row>
    <row r="64" spans="1:13" x14ac:dyDescent="0.3">
      <c r="A64" s="1" t="s">
        <v>68</v>
      </c>
      <c r="B64" s="1">
        <v>8.6099999999999996E-2</v>
      </c>
      <c r="C64" s="1">
        <v>1</v>
      </c>
      <c r="D64" s="1" t="s">
        <v>1</v>
      </c>
      <c r="E64" s="1" t="s">
        <v>5</v>
      </c>
      <c r="F64" s="1">
        <v>60</v>
      </c>
      <c r="G64" s="1">
        <f t="shared" si="0"/>
        <v>1</v>
      </c>
      <c r="H64" s="1">
        <v>3</v>
      </c>
      <c r="I64" s="2">
        <v>0.76041666666666696</v>
      </c>
      <c r="J64" s="2">
        <v>0.89722222222222225</v>
      </c>
      <c r="K64" s="2">
        <f t="shared" si="1"/>
        <v>0.13680555555555529</v>
      </c>
      <c r="L64" s="1">
        <v>632</v>
      </c>
      <c r="M64" s="1">
        <v>1174</v>
      </c>
    </row>
    <row r="65" spans="1:13" x14ac:dyDescent="0.3">
      <c r="A65" s="1" t="s">
        <v>69</v>
      </c>
      <c r="B65" s="1">
        <v>8.6099999999999996E-2</v>
      </c>
      <c r="C65" s="1">
        <v>1</v>
      </c>
      <c r="D65" s="1" t="s">
        <v>1</v>
      </c>
      <c r="E65" s="1" t="s">
        <v>7</v>
      </c>
      <c r="F65" s="1">
        <v>60</v>
      </c>
      <c r="G65" s="1">
        <f t="shared" si="0"/>
        <v>1</v>
      </c>
      <c r="H65" s="1">
        <v>3</v>
      </c>
      <c r="I65" s="2">
        <v>0.76041666666666696</v>
      </c>
      <c r="J65" s="2">
        <v>0.89722222222222203</v>
      </c>
      <c r="K65" s="2">
        <f t="shared" si="1"/>
        <v>0.13680555555555507</v>
      </c>
      <c r="L65" s="1">
        <v>453</v>
      </c>
      <c r="M65" s="1">
        <v>1117</v>
      </c>
    </row>
    <row r="66" spans="1:13" x14ac:dyDescent="0.3">
      <c r="A66" s="1" t="s">
        <v>70</v>
      </c>
      <c r="B66" s="1">
        <v>8.6099999999999996E-2</v>
      </c>
      <c r="C66" s="1">
        <v>1</v>
      </c>
      <c r="D66" s="1" t="s">
        <v>9</v>
      </c>
      <c r="E66" s="1" t="s">
        <v>2</v>
      </c>
      <c r="F66" s="1">
        <v>60</v>
      </c>
      <c r="G66" s="1">
        <f t="shared" si="0"/>
        <v>1</v>
      </c>
      <c r="H66" s="1">
        <v>3</v>
      </c>
      <c r="I66" s="2">
        <v>0.76041666666666696</v>
      </c>
      <c r="J66" s="2">
        <v>0.89722222222222203</v>
      </c>
      <c r="K66" s="2">
        <f t="shared" si="1"/>
        <v>0.13680555555555507</v>
      </c>
      <c r="L66" s="1">
        <v>471</v>
      </c>
      <c r="M66" s="1">
        <v>2495</v>
      </c>
    </row>
    <row r="67" spans="1:13" x14ac:dyDescent="0.3">
      <c r="A67" s="1" t="s">
        <v>71</v>
      </c>
      <c r="B67" s="1">
        <v>8.6099999999999996E-2</v>
      </c>
      <c r="C67" s="1">
        <v>1</v>
      </c>
      <c r="D67" s="1" t="s">
        <v>9</v>
      </c>
      <c r="E67" s="1" t="s">
        <v>5</v>
      </c>
      <c r="F67" s="1">
        <v>60</v>
      </c>
      <c r="G67" s="1">
        <f t="shared" si="0"/>
        <v>1</v>
      </c>
      <c r="H67" s="1">
        <v>3</v>
      </c>
      <c r="I67" s="2">
        <v>0.76041666666666696</v>
      </c>
      <c r="J67" s="2">
        <v>0.89722222222222203</v>
      </c>
      <c r="K67" s="2">
        <f t="shared" si="1"/>
        <v>0.13680555555555507</v>
      </c>
      <c r="L67" s="1">
        <v>544</v>
      </c>
      <c r="M67" s="1">
        <v>2927</v>
      </c>
    </row>
    <row r="68" spans="1:13" x14ac:dyDescent="0.3">
      <c r="A68" s="1" t="s">
        <v>72</v>
      </c>
      <c r="B68" s="1">
        <v>8.6099999999999996E-2</v>
      </c>
      <c r="C68" s="1">
        <v>1</v>
      </c>
      <c r="D68" s="1" t="s">
        <v>9</v>
      </c>
      <c r="E68" s="1" t="s">
        <v>7</v>
      </c>
      <c r="F68" s="1">
        <v>60</v>
      </c>
      <c r="G68" s="1">
        <f t="shared" ref="G68:G110" si="2">F68/60</f>
        <v>1</v>
      </c>
      <c r="H68" s="1">
        <v>3</v>
      </c>
      <c r="I68" s="2">
        <v>0.76041666666666696</v>
      </c>
      <c r="J68" s="2">
        <v>0.89722222222222203</v>
      </c>
      <c r="K68" s="2">
        <f t="shared" ref="K68:K110" si="3">J68-I68</f>
        <v>0.13680555555555507</v>
      </c>
      <c r="L68" s="1">
        <v>513</v>
      </c>
      <c r="M68" s="1">
        <v>2578</v>
      </c>
    </row>
    <row r="69" spans="1:13" x14ac:dyDescent="0.3">
      <c r="A69" s="1" t="s">
        <v>73</v>
      </c>
      <c r="B69" s="1">
        <v>8.6099999999999996E-2</v>
      </c>
      <c r="C69" s="1">
        <v>1</v>
      </c>
      <c r="D69" s="1" t="s">
        <v>13</v>
      </c>
      <c r="E69" s="1" t="s">
        <v>2</v>
      </c>
      <c r="F69" s="1">
        <v>60</v>
      </c>
      <c r="G69" s="1">
        <f t="shared" si="2"/>
        <v>1</v>
      </c>
      <c r="H69" s="1">
        <v>3</v>
      </c>
      <c r="I69" s="2">
        <v>0.76041666666666696</v>
      </c>
      <c r="J69" s="2">
        <v>0.89722222222222203</v>
      </c>
      <c r="K69" s="2">
        <f t="shared" si="3"/>
        <v>0.13680555555555507</v>
      </c>
      <c r="L69" s="13">
        <v>20</v>
      </c>
      <c r="M69" s="1">
        <v>12249</v>
      </c>
    </row>
    <row r="70" spans="1:13" x14ac:dyDescent="0.3">
      <c r="A70" s="1" t="s">
        <v>74</v>
      </c>
      <c r="B70" s="1">
        <v>8.6099999999999996E-2</v>
      </c>
      <c r="C70" s="1">
        <v>1</v>
      </c>
      <c r="D70" s="1" t="s">
        <v>13</v>
      </c>
      <c r="E70" s="1" t="s">
        <v>5</v>
      </c>
      <c r="F70" s="1">
        <v>60</v>
      </c>
      <c r="G70" s="1">
        <f t="shared" si="2"/>
        <v>1</v>
      </c>
      <c r="H70" s="1">
        <v>3</v>
      </c>
      <c r="I70" s="2">
        <v>0.76041666666666696</v>
      </c>
      <c r="J70" s="2">
        <v>0.89722222222222203</v>
      </c>
      <c r="K70" s="2">
        <f t="shared" si="3"/>
        <v>0.13680555555555507</v>
      </c>
      <c r="L70" s="13">
        <v>14</v>
      </c>
      <c r="M70" s="1">
        <v>12177</v>
      </c>
    </row>
    <row r="71" spans="1:13" x14ac:dyDescent="0.3">
      <c r="A71" s="1" t="s">
        <v>75</v>
      </c>
      <c r="B71" s="1">
        <v>8.6099999999999996E-2</v>
      </c>
      <c r="C71" s="1">
        <v>1</v>
      </c>
      <c r="D71" s="1" t="s">
        <v>13</v>
      </c>
      <c r="E71" s="1" t="s">
        <v>7</v>
      </c>
      <c r="F71" s="1">
        <v>60</v>
      </c>
      <c r="G71" s="1">
        <f t="shared" si="2"/>
        <v>1</v>
      </c>
      <c r="H71" s="1">
        <v>3</v>
      </c>
      <c r="I71" s="2">
        <v>0.76041666666666696</v>
      </c>
      <c r="J71" s="2">
        <v>0.89722222222222203</v>
      </c>
      <c r="K71" s="2">
        <f t="shared" si="3"/>
        <v>0.13680555555555507</v>
      </c>
      <c r="L71" s="13">
        <v>12</v>
      </c>
      <c r="M71" s="1">
        <v>11294</v>
      </c>
    </row>
    <row r="72" spans="1:13" x14ac:dyDescent="0.3">
      <c r="A72" s="1" t="s">
        <v>76</v>
      </c>
      <c r="B72" s="1">
        <v>8.6099999999999996E-2</v>
      </c>
      <c r="C72" s="1">
        <v>1</v>
      </c>
      <c r="D72" s="1" t="s">
        <v>3</v>
      </c>
      <c r="E72" s="1" t="s">
        <v>2</v>
      </c>
      <c r="F72" s="1">
        <v>60</v>
      </c>
      <c r="G72" s="1">
        <f t="shared" si="2"/>
        <v>1</v>
      </c>
      <c r="H72" s="1">
        <v>3</v>
      </c>
      <c r="I72" s="2">
        <v>0.76041666666666696</v>
      </c>
      <c r="J72" s="2">
        <v>0.89722222222222203</v>
      </c>
      <c r="K72" s="2">
        <f t="shared" si="3"/>
        <v>0.13680555555555507</v>
      </c>
      <c r="L72" s="13">
        <v>18</v>
      </c>
      <c r="M72" s="1">
        <v>12666</v>
      </c>
    </row>
    <row r="73" spans="1:13" x14ac:dyDescent="0.3">
      <c r="A73" s="1" t="s">
        <v>77</v>
      </c>
      <c r="B73" s="1">
        <v>8.6099999999999996E-2</v>
      </c>
      <c r="C73" s="1">
        <v>1</v>
      </c>
      <c r="D73" s="1" t="s">
        <v>3</v>
      </c>
      <c r="E73" s="1" t="s">
        <v>5</v>
      </c>
      <c r="F73" s="1">
        <v>60</v>
      </c>
      <c r="G73" s="1">
        <f t="shared" si="2"/>
        <v>1</v>
      </c>
      <c r="H73" s="1">
        <v>3</v>
      </c>
      <c r="I73" s="2">
        <v>0.76041666666666696</v>
      </c>
      <c r="J73" s="2">
        <v>0.89722222222222203</v>
      </c>
      <c r="K73" s="2">
        <f t="shared" si="3"/>
        <v>0.13680555555555507</v>
      </c>
      <c r="L73" s="13">
        <v>19</v>
      </c>
      <c r="M73" s="1">
        <v>13395</v>
      </c>
    </row>
    <row r="74" spans="1:13" x14ac:dyDescent="0.3">
      <c r="A74" s="1" t="s">
        <v>78</v>
      </c>
      <c r="B74" s="1">
        <v>8.6099999999999996E-2</v>
      </c>
      <c r="C74" s="1">
        <v>1</v>
      </c>
      <c r="D74" s="1" t="s">
        <v>3</v>
      </c>
      <c r="E74" s="1" t="s">
        <v>7</v>
      </c>
      <c r="F74" s="1">
        <v>60</v>
      </c>
      <c r="G74" s="1">
        <f t="shared" si="2"/>
        <v>1</v>
      </c>
      <c r="H74" s="1">
        <v>3</v>
      </c>
      <c r="I74" s="2">
        <v>0.76041666666666696</v>
      </c>
      <c r="J74" s="2">
        <v>0.89722222222222203</v>
      </c>
      <c r="K74" s="2">
        <f t="shared" si="3"/>
        <v>0.13680555555555507</v>
      </c>
      <c r="L74" s="13">
        <v>20</v>
      </c>
      <c r="M74" s="1">
        <v>13275</v>
      </c>
    </row>
    <row r="75" spans="1:13" x14ac:dyDescent="0.3">
      <c r="A75" s="1" t="s">
        <v>79</v>
      </c>
      <c r="B75" s="1">
        <v>8.6099999999999996E-2</v>
      </c>
      <c r="C75" s="1">
        <v>1</v>
      </c>
      <c r="D75" s="1" t="s">
        <v>1</v>
      </c>
      <c r="E75" s="1" t="s">
        <v>2</v>
      </c>
      <c r="F75" s="1">
        <v>60</v>
      </c>
      <c r="G75" s="1">
        <f t="shared" si="2"/>
        <v>1</v>
      </c>
      <c r="H75" s="1">
        <v>4</v>
      </c>
      <c r="I75" s="2">
        <v>0.76041666666666696</v>
      </c>
      <c r="J75" s="2">
        <v>0.93611111111111101</v>
      </c>
      <c r="K75" s="2">
        <f t="shared" si="3"/>
        <v>0.17569444444444404</v>
      </c>
      <c r="L75" s="1">
        <v>538</v>
      </c>
      <c r="M75" s="1">
        <v>1023</v>
      </c>
    </row>
    <row r="76" spans="1:13" x14ac:dyDescent="0.3">
      <c r="A76" s="1" t="s">
        <v>80</v>
      </c>
      <c r="B76" s="1">
        <v>8.6099999999999996E-2</v>
      </c>
      <c r="C76" s="1">
        <v>1</v>
      </c>
      <c r="D76" s="1" t="s">
        <v>1</v>
      </c>
      <c r="E76" s="1" t="s">
        <v>5</v>
      </c>
      <c r="F76" s="1">
        <v>60</v>
      </c>
      <c r="G76" s="1">
        <f t="shared" si="2"/>
        <v>1</v>
      </c>
      <c r="H76" s="1">
        <v>4</v>
      </c>
      <c r="I76" s="2">
        <v>0.76041666666666696</v>
      </c>
      <c r="J76" s="2">
        <v>0.93611111111111101</v>
      </c>
      <c r="K76" s="2">
        <f t="shared" si="3"/>
        <v>0.17569444444444404</v>
      </c>
      <c r="L76" s="1">
        <v>649</v>
      </c>
      <c r="M76" s="1">
        <v>1107</v>
      </c>
    </row>
    <row r="77" spans="1:13" x14ac:dyDescent="0.3">
      <c r="A77" s="1" t="s">
        <v>81</v>
      </c>
      <c r="B77" s="1">
        <v>8.6099999999999996E-2</v>
      </c>
      <c r="C77" s="1">
        <v>1</v>
      </c>
      <c r="D77" s="1" t="s">
        <v>1</v>
      </c>
      <c r="E77" s="1" t="s">
        <v>7</v>
      </c>
      <c r="F77" s="1">
        <v>60</v>
      </c>
      <c r="G77" s="1">
        <f t="shared" si="2"/>
        <v>1</v>
      </c>
      <c r="H77" s="1">
        <v>4</v>
      </c>
      <c r="I77" s="2">
        <v>0.76041666666666696</v>
      </c>
      <c r="J77" s="2">
        <v>0.93611111111111101</v>
      </c>
      <c r="K77" s="2">
        <f t="shared" si="3"/>
        <v>0.17569444444444404</v>
      </c>
      <c r="L77" s="1">
        <v>495</v>
      </c>
      <c r="M77" s="1">
        <v>988</v>
      </c>
    </row>
    <row r="78" spans="1:13" x14ac:dyDescent="0.3">
      <c r="A78" s="1" t="s">
        <v>82</v>
      </c>
      <c r="B78" s="1">
        <v>8.6099999999999996E-2</v>
      </c>
      <c r="C78" s="1">
        <v>1</v>
      </c>
      <c r="D78" s="1" t="s">
        <v>9</v>
      </c>
      <c r="E78" s="1" t="s">
        <v>2</v>
      </c>
      <c r="F78" s="1">
        <v>60</v>
      </c>
      <c r="G78" s="1">
        <f t="shared" si="2"/>
        <v>1</v>
      </c>
      <c r="H78" s="1">
        <v>4</v>
      </c>
      <c r="I78" s="2">
        <v>0.76041666666666696</v>
      </c>
      <c r="J78" s="2">
        <v>0.93611111111111101</v>
      </c>
      <c r="K78" s="2">
        <f t="shared" si="3"/>
        <v>0.17569444444444404</v>
      </c>
      <c r="L78" s="1">
        <v>497</v>
      </c>
      <c r="M78" s="1">
        <v>2766</v>
      </c>
    </row>
    <row r="79" spans="1:13" x14ac:dyDescent="0.3">
      <c r="A79" s="1" t="s">
        <v>83</v>
      </c>
      <c r="B79" s="1">
        <v>8.6099999999999996E-2</v>
      </c>
      <c r="C79" s="1">
        <v>1</v>
      </c>
      <c r="D79" s="1" t="s">
        <v>9</v>
      </c>
      <c r="E79" s="1" t="s">
        <v>5</v>
      </c>
      <c r="F79" s="1">
        <v>60</v>
      </c>
      <c r="G79" s="1">
        <f t="shared" si="2"/>
        <v>1</v>
      </c>
      <c r="H79" s="1">
        <v>4</v>
      </c>
      <c r="I79" s="2">
        <v>0.76041666666666696</v>
      </c>
      <c r="J79" s="2">
        <v>0.93611111111111101</v>
      </c>
      <c r="K79" s="2">
        <f t="shared" si="3"/>
        <v>0.17569444444444404</v>
      </c>
      <c r="L79" s="1">
        <v>358</v>
      </c>
      <c r="M79" s="1">
        <v>3279</v>
      </c>
    </row>
    <row r="80" spans="1:13" x14ac:dyDescent="0.3">
      <c r="A80" s="1" t="s">
        <v>84</v>
      </c>
      <c r="B80" s="1">
        <v>8.6099999999999996E-2</v>
      </c>
      <c r="C80" s="1">
        <v>1</v>
      </c>
      <c r="D80" s="1" t="s">
        <v>9</v>
      </c>
      <c r="E80" s="1" t="s">
        <v>7</v>
      </c>
      <c r="F80" s="1">
        <v>60</v>
      </c>
      <c r="G80" s="1">
        <f t="shared" si="2"/>
        <v>1</v>
      </c>
      <c r="H80" s="1">
        <v>4</v>
      </c>
      <c r="I80" s="2">
        <v>0.76041666666666696</v>
      </c>
      <c r="J80" s="2">
        <v>0.93611111111111101</v>
      </c>
      <c r="K80" s="2">
        <f t="shared" si="3"/>
        <v>0.17569444444444404</v>
      </c>
      <c r="L80" s="1">
        <v>468</v>
      </c>
      <c r="M80" s="1">
        <v>2576</v>
      </c>
    </row>
    <row r="81" spans="1:13" x14ac:dyDescent="0.3">
      <c r="A81" s="1" t="s">
        <v>85</v>
      </c>
      <c r="B81" s="1">
        <v>8.6099999999999996E-2</v>
      </c>
      <c r="C81" s="1">
        <v>1</v>
      </c>
      <c r="D81" s="1" t="s">
        <v>13</v>
      </c>
      <c r="E81" s="1" t="s">
        <v>2</v>
      </c>
      <c r="F81" s="1">
        <v>60</v>
      </c>
      <c r="G81" s="1">
        <f t="shared" si="2"/>
        <v>1</v>
      </c>
      <c r="H81" s="1">
        <v>4</v>
      </c>
      <c r="I81" s="2">
        <v>0.76041666666666696</v>
      </c>
      <c r="J81" s="2">
        <v>0.93611111111111101</v>
      </c>
      <c r="K81" s="2">
        <f t="shared" si="3"/>
        <v>0.17569444444444404</v>
      </c>
      <c r="L81" s="13">
        <v>26</v>
      </c>
      <c r="M81" s="1">
        <v>11625</v>
      </c>
    </row>
    <row r="82" spans="1:13" x14ac:dyDescent="0.3">
      <c r="A82" s="1" t="s">
        <v>86</v>
      </c>
      <c r="B82" s="1">
        <v>8.6099999999999996E-2</v>
      </c>
      <c r="C82" s="1">
        <v>1</v>
      </c>
      <c r="D82" s="1" t="s">
        <v>13</v>
      </c>
      <c r="E82" s="1" t="s">
        <v>5</v>
      </c>
      <c r="F82" s="1">
        <v>60</v>
      </c>
      <c r="G82" s="1">
        <f t="shared" si="2"/>
        <v>1</v>
      </c>
      <c r="H82" s="1">
        <v>4</v>
      </c>
      <c r="I82" s="2">
        <v>0.76041666666666696</v>
      </c>
      <c r="J82" s="2">
        <v>0.93611111111111101</v>
      </c>
      <c r="K82" s="2">
        <f t="shared" si="3"/>
        <v>0.17569444444444404</v>
      </c>
      <c r="L82" s="13">
        <v>22</v>
      </c>
      <c r="M82" s="1">
        <v>11393</v>
      </c>
    </row>
    <row r="83" spans="1:13" x14ac:dyDescent="0.3">
      <c r="A83" s="1" t="s">
        <v>87</v>
      </c>
      <c r="B83" s="1">
        <v>8.6099999999999996E-2</v>
      </c>
      <c r="C83" s="1">
        <v>1</v>
      </c>
      <c r="D83" s="1" t="s">
        <v>13</v>
      </c>
      <c r="E83" s="1" t="s">
        <v>7</v>
      </c>
      <c r="F83" s="1">
        <v>60</v>
      </c>
      <c r="G83" s="1">
        <f t="shared" si="2"/>
        <v>1</v>
      </c>
      <c r="H83" s="1">
        <v>4</v>
      </c>
      <c r="I83" s="2">
        <v>0.76041666666666696</v>
      </c>
      <c r="J83" s="2">
        <v>0.93611111111111101</v>
      </c>
      <c r="K83" s="2">
        <f t="shared" si="3"/>
        <v>0.17569444444444404</v>
      </c>
      <c r="L83" s="13">
        <v>25</v>
      </c>
      <c r="M83" s="1">
        <v>11477</v>
      </c>
    </row>
    <row r="84" spans="1:13" x14ac:dyDescent="0.3">
      <c r="A84" s="1" t="s">
        <v>88</v>
      </c>
      <c r="B84" s="1">
        <v>8.6099999999999996E-2</v>
      </c>
      <c r="C84" s="1">
        <v>1</v>
      </c>
      <c r="D84" s="1" t="s">
        <v>3</v>
      </c>
      <c r="E84" s="1" t="s">
        <v>2</v>
      </c>
      <c r="F84" s="1">
        <v>60</v>
      </c>
      <c r="G84" s="1">
        <f t="shared" si="2"/>
        <v>1</v>
      </c>
      <c r="H84" s="1">
        <v>4</v>
      </c>
      <c r="I84" s="2">
        <v>0.76041666666666696</v>
      </c>
      <c r="J84" s="2">
        <v>0.93611111111111101</v>
      </c>
      <c r="K84" s="2">
        <f t="shared" si="3"/>
        <v>0.17569444444444404</v>
      </c>
      <c r="L84" s="13">
        <v>16</v>
      </c>
      <c r="M84" s="1">
        <v>12197</v>
      </c>
    </row>
    <row r="85" spans="1:13" x14ac:dyDescent="0.3">
      <c r="A85" s="1" t="s">
        <v>89</v>
      </c>
      <c r="B85" s="1">
        <v>8.6099999999999996E-2</v>
      </c>
      <c r="C85" s="1">
        <v>1</v>
      </c>
      <c r="D85" s="1" t="s">
        <v>3</v>
      </c>
      <c r="E85" s="1" t="s">
        <v>5</v>
      </c>
      <c r="F85" s="1">
        <v>60</v>
      </c>
      <c r="G85" s="1">
        <f t="shared" si="2"/>
        <v>1</v>
      </c>
      <c r="H85" s="1">
        <v>4</v>
      </c>
      <c r="I85" s="2">
        <v>0.76041666666666696</v>
      </c>
      <c r="J85" s="2">
        <v>0.93611111111111101</v>
      </c>
      <c r="K85" s="2">
        <f t="shared" si="3"/>
        <v>0.17569444444444404</v>
      </c>
      <c r="L85" s="13">
        <v>19</v>
      </c>
      <c r="M85" s="1">
        <v>11214</v>
      </c>
    </row>
    <row r="86" spans="1:13" x14ac:dyDescent="0.3">
      <c r="A86" s="1" t="s">
        <v>90</v>
      </c>
      <c r="B86" s="1">
        <v>8.6099999999999996E-2</v>
      </c>
      <c r="C86" s="1">
        <v>1</v>
      </c>
      <c r="D86" s="1" t="s">
        <v>3</v>
      </c>
      <c r="E86" s="1" t="s">
        <v>7</v>
      </c>
      <c r="F86" s="1">
        <v>60</v>
      </c>
      <c r="G86" s="1">
        <f t="shared" si="2"/>
        <v>1</v>
      </c>
      <c r="H86" s="1">
        <v>4</v>
      </c>
      <c r="I86" s="2">
        <v>0.76041666666666696</v>
      </c>
      <c r="J86" s="2">
        <v>0.93611111111111101</v>
      </c>
      <c r="K86" s="2">
        <f t="shared" si="3"/>
        <v>0.17569444444444404</v>
      </c>
      <c r="L86" s="13">
        <v>25</v>
      </c>
      <c r="M86" s="1">
        <v>12469</v>
      </c>
    </row>
    <row r="87" spans="1:13" x14ac:dyDescent="0.3">
      <c r="A87" s="1" t="s">
        <v>91</v>
      </c>
      <c r="B87" s="1">
        <v>8.6099999999999996E-2</v>
      </c>
      <c r="C87" s="1">
        <v>1</v>
      </c>
      <c r="D87" s="1" t="s">
        <v>1</v>
      </c>
      <c r="E87" s="1" t="s">
        <v>2</v>
      </c>
      <c r="F87" s="1">
        <v>60</v>
      </c>
      <c r="G87" s="1">
        <f t="shared" si="2"/>
        <v>1</v>
      </c>
      <c r="H87" s="1">
        <v>5</v>
      </c>
      <c r="I87" s="2">
        <v>0.76041666666666696</v>
      </c>
      <c r="J87" s="2">
        <v>0.9770833333333333</v>
      </c>
      <c r="K87" s="2">
        <f t="shared" si="3"/>
        <v>0.21666666666666634</v>
      </c>
      <c r="L87" s="1">
        <v>509</v>
      </c>
      <c r="M87" s="1">
        <v>1038</v>
      </c>
    </row>
    <row r="88" spans="1:13" x14ac:dyDescent="0.3">
      <c r="A88" s="1" t="s">
        <v>92</v>
      </c>
      <c r="B88" s="1">
        <v>8.6099999999999996E-2</v>
      </c>
      <c r="C88" s="1">
        <v>1</v>
      </c>
      <c r="D88" s="1" t="s">
        <v>1</v>
      </c>
      <c r="E88" s="1" t="s">
        <v>5</v>
      </c>
      <c r="F88" s="1">
        <v>60</v>
      </c>
      <c r="G88" s="1">
        <f t="shared" si="2"/>
        <v>1</v>
      </c>
      <c r="H88" s="1">
        <v>5</v>
      </c>
      <c r="I88" s="2">
        <v>0.76041666666666696</v>
      </c>
      <c r="J88" s="2">
        <v>0.9770833333333333</v>
      </c>
      <c r="K88" s="2">
        <f t="shared" si="3"/>
        <v>0.21666666666666634</v>
      </c>
      <c r="L88" s="1">
        <v>589</v>
      </c>
      <c r="M88" s="1">
        <v>1081</v>
      </c>
    </row>
    <row r="89" spans="1:13" x14ac:dyDescent="0.3">
      <c r="A89" s="1" t="s">
        <v>93</v>
      </c>
      <c r="B89" s="1">
        <v>8.6099999999999996E-2</v>
      </c>
      <c r="C89" s="1">
        <v>1</v>
      </c>
      <c r="D89" s="1" t="s">
        <v>1</v>
      </c>
      <c r="E89" s="1" t="s">
        <v>7</v>
      </c>
      <c r="F89" s="1">
        <v>60</v>
      </c>
      <c r="G89" s="1">
        <f t="shared" si="2"/>
        <v>1</v>
      </c>
      <c r="H89" s="1">
        <v>5</v>
      </c>
      <c r="I89" s="2">
        <v>0.76041666666666696</v>
      </c>
      <c r="J89" s="2">
        <v>0.97708333333333297</v>
      </c>
      <c r="K89" s="2">
        <f t="shared" si="3"/>
        <v>0.21666666666666601</v>
      </c>
      <c r="L89" s="1">
        <v>493</v>
      </c>
      <c r="M89" s="1">
        <v>1252</v>
      </c>
    </row>
    <row r="90" spans="1:13" x14ac:dyDescent="0.3">
      <c r="A90" s="1" t="s">
        <v>94</v>
      </c>
      <c r="B90" s="1">
        <v>8.6099999999999996E-2</v>
      </c>
      <c r="C90" s="1">
        <v>1</v>
      </c>
      <c r="D90" s="1" t="s">
        <v>9</v>
      </c>
      <c r="E90" s="1" t="s">
        <v>2</v>
      </c>
      <c r="F90" s="1">
        <v>60</v>
      </c>
      <c r="G90" s="1">
        <f t="shared" si="2"/>
        <v>1</v>
      </c>
      <c r="H90" s="1">
        <v>5</v>
      </c>
      <c r="I90" s="2">
        <v>0.76041666666666696</v>
      </c>
      <c r="J90" s="2">
        <v>0.97708333333333297</v>
      </c>
      <c r="K90" s="2">
        <f t="shared" si="3"/>
        <v>0.21666666666666601</v>
      </c>
      <c r="L90" s="1">
        <v>372</v>
      </c>
      <c r="M90" s="1">
        <v>2407</v>
      </c>
    </row>
    <row r="91" spans="1:13" x14ac:dyDescent="0.3">
      <c r="A91" s="1" t="s">
        <v>95</v>
      </c>
      <c r="B91" s="1">
        <v>8.6099999999999996E-2</v>
      </c>
      <c r="C91" s="1">
        <v>1</v>
      </c>
      <c r="D91" s="1" t="s">
        <v>9</v>
      </c>
      <c r="E91" s="1" t="s">
        <v>5</v>
      </c>
      <c r="F91" s="1">
        <v>60</v>
      </c>
      <c r="G91" s="1">
        <f t="shared" si="2"/>
        <v>1</v>
      </c>
      <c r="H91" s="1">
        <v>5</v>
      </c>
      <c r="I91" s="2">
        <v>0.76041666666666696</v>
      </c>
      <c r="J91" s="2">
        <v>0.97708333333333297</v>
      </c>
      <c r="K91" s="2">
        <f t="shared" si="3"/>
        <v>0.21666666666666601</v>
      </c>
      <c r="L91" s="1">
        <v>480</v>
      </c>
      <c r="M91" s="1">
        <v>2987</v>
      </c>
    </row>
    <row r="92" spans="1:13" x14ac:dyDescent="0.3">
      <c r="A92" s="1" t="s">
        <v>96</v>
      </c>
      <c r="B92" s="1">
        <v>8.6099999999999996E-2</v>
      </c>
      <c r="C92" s="1">
        <v>1</v>
      </c>
      <c r="D92" s="1" t="s">
        <v>9</v>
      </c>
      <c r="E92" s="1" t="s">
        <v>7</v>
      </c>
      <c r="F92" s="1">
        <v>60</v>
      </c>
      <c r="G92" s="1">
        <f t="shared" si="2"/>
        <v>1</v>
      </c>
      <c r="H92" s="1">
        <v>5</v>
      </c>
      <c r="I92" s="2">
        <v>0.76041666666666696</v>
      </c>
      <c r="J92" s="2">
        <v>0.97708333333333297</v>
      </c>
      <c r="K92" s="2">
        <f t="shared" si="3"/>
        <v>0.21666666666666601</v>
      </c>
      <c r="L92" s="1">
        <v>463</v>
      </c>
      <c r="M92" s="1">
        <v>2777</v>
      </c>
    </row>
    <row r="93" spans="1:13" x14ac:dyDescent="0.3">
      <c r="A93" s="1" t="s">
        <v>97</v>
      </c>
      <c r="B93" s="1">
        <v>8.6099999999999996E-2</v>
      </c>
      <c r="C93" s="1">
        <v>1</v>
      </c>
      <c r="D93" s="1" t="s">
        <v>13</v>
      </c>
      <c r="E93" s="1" t="s">
        <v>2</v>
      </c>
      <c r="F93" s="1">
        <v>60</v>
      </c>
      <c r="G93" s="1">
        <f t="shared" si="2"/>
        <v>1</v>
      </c>
      <c r="H93" s="1">
        <v>5</v>
      </c>
      <c r="I93" s="2">
        <v>0.76041666666666696</v>
      </c>
      <c r="J93" s="2">
        <v>0.97708333333333297</v>
      </c>
      <c r="K93" s="2">
        <f t="shared" si="3"/>
        <v>0.21666666666666601</v>
      </c>
      <c r="L93" s="13">
        <v>29</v>
      </c>
      <c r="M93" s="1">
        <v>10573</v>
      </c>
    </row>
    <row r="94" spans="1:13" x14ac:dyDescent="0.3">
      <c r="A94" s="1" t="s">
        <v>98</v>
      </c>
      <c r="B94" s="1">
        <v>8.6099999999999996E-2</v>
      </c>
      <c r="C94" s="1">
        <v>1</v>
      </c>
      <c r="D94" s="1" t="s">
        <v>13</v>
      </c>
      <c r="E94" s="1" t="s">
        <v>5</v>
      </c>
      <c r="F94" s="1">
        <v>59</v>
      </c>
      <c r="G94" s="1">
        <f t="shared" si="2"/>
        <v>0.98333333333333328</v>
      </c>
      <c r="H94" s="1">
        <v>5</v>
      </c>
      <c r="I94" s="2">
        <v>0.76041666666666696</v>
      </c>
      <c r="J94" s="2">
        <v>0.97708333333333297</v>
      </c>
      <c r="K94" s="2">
        <f t="shared" si="3"/>
        <v>0.21666666666666601</v>
      </c>
      <c r="L94" s="13">
        <v>25</v>
      </c>
      <c r="M94" s="1">
        <v>11065</v>
      </c>
    </row>
    <row r="95" spans="1:13" x14ac:dyDescent="0.3">
      <c r="A95" s="1" t="s">
        <v>99</v>
      </c>
      <c r="B95" s="1">
        <v>8.6099999999999996E-2</v>
      </c>
      <c r="C95" s="1">
        <v>1</v>
      </c>
      <c r="D95" s="1" t="s">
        <v>13</v>
      </c>
      <c r="E95" s="1" t="s">
        <v>7</v>
      </c>
      <c r="F95" s="1">
        <v>59</v>
      </c>
      <c r="G95" s="1">
        <f t="shared" si="2"/>
        <v>0.98333333333333328</v>
      </c>
      <c r="H95" s="1">
        <v>5</v>
      </c>
      <c r="I95" s="2">
        <v>0.76041666666666696</v>
      </c>
      <c r="J95" s="2">
        <v>0.97708333333333297</v>
      </c>
      <c r="K95" s="2">
        <f t="shared" si="3"/>
        <v>0.21666666666666601</v>
      </c>
      <c r="L95" s="13">
        <v>14</v>
      </c>
      <c r="M95" s="1">
        <v>10946</v>
      </c>
    </row>
    <row r="96" spans="1:13" x14ac:dyDescent="0.3">
      <c r="A96" s="1" t="s">
        <v>100</v>
      </c>
      <c r="B96" s="1">
        <v>8.6099999999999996E-2</v>
      </c>
      <c r="C96" s="1">
        <v>1</v>
      </c>
      <c r="D96" s="1" t="s">
        <v>3</v>
      </c>
      <c r="E96" s="1" t="s">
        <v>2</v>
      </c>
      <c r="F96" s="1">
        <v>60</v>
      </c>
      <c r="G96" s="1">
        <f t="shared" si="2"/>
        <v>1</v>
      </c>
      <c r="H96" s="1">
        <v>5</v>
      </c>
      <c r="I96" s="2">
        <v>0.76041666666666696</v>
      </c>
      <c r="J96" s="2">
        <v>0.97708333333333297</v>
      </c>
      <c r="K96" s="2">
        <f t="shared" si="3"/>
        <v>0.21666666666666601</v>
      </c>
      <c r="L96" s="13">
        <v>7</v>
      </c>
      <c r="M96" s="1">
        <v>12306</v>
      </c>
    </row>
    <row r="97" spans="1:13" x14ac:dyDescent="0.3">
      <c r="A97" s="1" t="s">
        <v>101</v>
      </c>
      <c r="B97" s="1">
        <v>8.6099999999999996E-2</v>
      </c>
      <c r="C97" s="1">
        <v>1</v>
      </c>
      <c r="D97" s="1" t="s">
        <v>3</v>
      </c>
      <c r="E97" s="1" t="s">
        <v>5</v>
      </c>
      <c r="F97" s="1">
        <v>60</v>
      </c>
      <c r="G97" s="1">
        <f t="shared" si="2"/>
        <v>1</v>
      </c>
      <c r="H97" s="1">
        <v>5</v>
      </c>
      <c r="I97" s="2">
        <v>0.76041666666666696</v>
      </c>
      <c r="J97" s="2">
        <v>0.97708333333333297</v>
      </c>
      <c r="K97" s="2">
        <f t="shared" si="3"/>
        <v>0.21666666666666601</v>
      </c>
      <c r="L97" s="13">
        <v>11</v>
      </c>
      <c r="M97" s="1">
        <v>12239</v>
      </c>
    </row>
    <row r="98" spans="1:13" x14ac:dyDescent="0.3">
      <c r="A98" s="1" t="s">
        <v>102</v>
      </c>
      <c r="B98" s="1">
        <v>8.6099999999999996E-2</v>
      </c>
      <c r="C98" s="1">
        <v>1</v>
      </c>
      <c r="D98" s="1" t="s">
        <v>3</v>
      </c>
      <c r="E98" s="1" t="s">
        <v>7</v>
      </c>
      <c r="F98" s="1">
        <v>60</v>
      </c>
      <c r="G98" s="1">
        <f t="shared" si="2"/>
        <v>1</v>
      </c>
      <c r="H98" s="1">
        <v>5</v>
      </c>
      <c r="I98" s="2">
        <v>0.76041666666666696</v>
      </c>
      <c r="J98" s="2">
        <v>0.97708333333333297</v>
      </c>
      <c r="K98" s="2">
        <f t="shared" si="3"/>
        <v>0.21666666666666601</v>
      </c>
      <c r="L98" s="13">
        <v>10</v>
      </c>
      <c r="M98" s="1">
        <v>12175</v>
      </c>
    </row>
    <row r="99" spans="1:13" x14ac:dyDescent="0.3">
      <c r="A99" s="1" t="s">
        <v>103</v>
      </c>
      <c r="B99" s="1">
        <v>8.6099999999999996E-2</v>
      </c>
      <c r="C99" s="1">
        <v>1</v>
      </c>
      <c r="D99" s="1" t="s">
        <v>1</v>
      </c>
      <c r="E99" s="1" t="s">
        <v>2</v>
      </c>
      <c r="F99" s="1">
        <v>60</v>
      </c>
      <c r="G99" s="1">
        <f t="shared" si="2"/>
        <v>1</v>
      </c>
      <c r="H99" s="1">
        <v>6</v>
      </c>
      <c r="I99" s="2">
        <v>0.76041666666666696</v>
      </c>
      <c r="J99" s="2">
        <v>1.007638888888889</v>
      </c>
      <c r="K99" s="2">
        <f t="shared" si="3"/>
        <v>0.24722222222222201</v>
      </c>
      <c r="L99" s="1">
        <v>658</v>
      </c>
      <c r="M99" s="1">
        <v>1064</v>
      </c>
    </row>
    <row r="100" spans="1:13" x14ac:dyDescent="0.3">
      <c r="A100" s="1" t="s">
        <v>104</v>
      </c>
      <c r="B100" s="1">
        <v>8.6099999999999996E-2</v>
      </c>
      <c r="C100" s="1">
        <v>1</v>
      </c>
      <c r="D100" s="1" t="s">
        <v>1</v>
      </c>
      <c r="E100" s="1" t="s">
        <v>5</v>
      </c>
      <c r="F100" s="1">
        <v>60</v>
      </c>
      <c r="G100" s="1">
        <f t="shared" si="2"/>
        <v>1</v>
      </c>
      <c r="H100" s="1">
        <v>6</v>
      </c>
      <c r="I100" s="2">
        <v>0.76041666666666696</v>
      </c>
      <c r="J100" s="2">
        <v>1.007638888888889</v>
      </c>
      <c r="K100" s="2">
        <f t="shared" si="3"/>
        <v>0.24722222222222201</v>
      </c>
      <c r="L100" s="1">
        <v>622</v>
      </c>
      <c r="M100" s="1">
        <v>1100</v>
      </c>
    </row>
    <row r="101" spans="1:13" x14ac:dyDescent="0.3">
      <c r="A101" s="1" t="s">
        <v>105</v>
      </c>
      <c r="B101" s="1">
        <v>8.6099999999999996E-2</v>
      </c>
      <c r="C101" s="1">
        <v>1</v>
      </c>
      <c r="D101" s="1" t="s">
        <v>1</v>
      </c>
      <c r="E101" s="1" t="s">
        <v>7</v>
      </c>
      <c r="F101" s="1">
        <v>60</v>
      </c>
      <c r="G101" s="1">
        <f t="shared" si="2"/>
        <v>1</v>
      </c>
      <c r="H101" s="1">
        <v>6</v>
      </c>
      <c r="I101" s="2">
        <v>0.76041666666666696</v>
      </c>
      <c r="J101" s="2">
        <v>1.0076388888888901</v>
      </c>
      <c r="K101" s="2">
        <f t="shared" si="3"/>
        <v>0.24722222222222312</v>
      </c>
      <c r="L101" s="1">
        <v>643</v>
      </c>
      <c r="M101" s="1">
        <v>894</v>
      </c>
    </row>
    <row r="102" spans="1:13" x14ac:dyDescent="0.3">
      <c r="A102" s="1" t="s">
        <v>106</v>
      </c>
      <c r="B102" s="1">
        <v>8.6099999999999996E-2</v>
      </c>
      <c r="C102" s="1">
        <v>1</v>
      </c>
      <c r="D102" s="1" t="s">
        <v>9</v>
      </c>
      <c r="E102" s="1" t="s">
        <v>2</v>
      </c>
      <c r="F102" s="1">
        <v>60</v>
      </c>
      <c r="G102" s="1">
        <f t="shared" si="2"/>
        <v>1</v>
      </c>
      <c r="H102" s="1">
        <v>6</v>
      </c>
      <c r="I102" s="2">
        <v>0.76041666666666696</v>
      </c>
      <c r="J102" s="2">
        <v>1.0076388888888901</v>
      </c>
      <c r="K102" s="2">
        <f t="shared" si="3"/>
        <v>0.24722222222222312</v>
      </c>
      <c r="L102" s="1">
        <v>536</v>
      </c>
      <c r="M102" s="1">
        <v>3011</v>
      </c>
    </row>
    <row r="103" spans="1:13" x14ac:dyDescent="0.3">
      <c r="A103" s="1" t="s">
        <v>107</v>
      </c>
      <c r="B103" s="1">
        <v>8.6099999999999996E-2</v>
      </c>
      <c r="C103" s="1">
        <v>1</v>
      </c>
      <c r="D103" s="1" t="s">
        <v>9</v>
      </c>
      <c r="E103" s="1" t="s">
        <v>5</v>
      </c>
      <c r="F103" s="1">
        <v>60</v>
      </c>
      <c r="G103" s="1">
        <f t="shared" si="2"/>
        <v>1</v>
      </c>
      <c r="H103" s="1">
        <v>6</v>
      </c>
      <c r="I103" s="2">
        <v>0.76041666666666696</v>
      </c>
      <c r="J103" s="2">
        <v>1.0076388888888901</v>
      </c>
      <c r="K103" s="2">
        <f t="shared" si="3"/>
        <v>0.24722222222222312</v>
      </c>
      <c r="L103" s="1">
        <v>526</v>
      </c>
      <c r="M103" s="1">
        <v>3039</v>
      </c>
    </row>
    <row r="104" spans="1:13" x14ac:dyDescent="0.3">
      <c r="A104" s="1" t="s">
        <v>108</v>
      </c>
      <c r="B104" s="1">
        <v>8.6099999999999996E-2</v>
      </c>
      <c r="C104" s="1">
        <v>1</v>
      </c>
      <c r="D104" s="1" t="s">
        <v>9</v>
      </c>
      <c r="E104" s="1" t="s">
        <v>7</v>
      </c>
      <c r="F104" s="1">
        <v>60</v>
      </c>
      <c r="G104" s="1">
        <f t="shared" si="2"/>
        <v>1</v>
      </c>
      <c r="H104" s="1">
        <v>6</v>
      </c>
      <c r="I104" s="2">
        <v>0.76041666666666696</v>
      </c>
      <c r="J104" s="2">
        <v>1.0076388888888901</v>
      </c>
      <c r="K104" s="2">
        <f t="shared" si="3"/>
        <v>0.24722222222222312</v>
      </c>
      <c r="L104" s="1">
        <v>545</v>
      </c>
      <c r="M104" s="1">
        <v>2067</v>
      </c>
    </row>
    <row r="105" spans="1:13" x14ac:dyDescent="0.3">
      <c r="A105" s="1" t="s">
        <v>109</v>
      </c>
      <c r="B105" s="1">
        <v>8.6099999999999996E-2</v>
      </c>
      <c r="C105" s="1">
        <v>1</v>
      </c>
      <c r="D105" s="1" t="s">
        <v>13</v>
      </c>
      <c r="E105" s="1" t="s">
        <v>2</v>
      </c>
      <c r="F105" s="1">
        <v>60</v>
      </c>
      <c r="G105" s="1">
        <f t="shared" si="2"/>
        <v>1</v>
      </c>
      <c r="H105" s="1">
        <v>6</v>
      </c>
      <c r="I105" s="2">
        <v>0.76041666666666696</v>
      </c>
      <c r="J105" s="2">
        <v>1.0076388888888901</v>
      </c>
      <c r="K105" s="2">
        <f t="shared" si="3"/>
        <v>0.24722222222222312</v>
      </c>
      <c r="L105" s="13">
        <v>44</v>
      </c>
      <c r="M105" s="1">
        <v>10025</v>
      </c>
    </row>
    <row r="106" spans="1:13" x14ac:dyDescent="0.3">
      <c r="A106" s="1" t="s">
        <v>110</v>
      </c>
      <c r="B106" s="1">
        <v>8.6099999999999996E-2</v>
      </c>
      <c r="C106" s="1">
        <v>1</v>
      </c>
      <c r="D106" s="1" t="s">
        <v>13</v>
      </c>
      <c r="E106" s="1" t="s">
        <v>5</v>
      </c>
      <c r="F106" s="1">
        <v>60</v>
      </c>
      <c r="G106" s="1">
        <f t="shared" si="2"/>
        <v>1</v>
      </c>
      <c r="H106" s="1">
        <v>6</v>
      </c>
      <c r="I106" s="2">
        <v>0.76041666666666696</v>
      </c>
      <c r="J106" s="2">
        <v>1.0076388888888901</v>
      </c>
      <c r="K106" s="2">
        <f t="shared" si="3"/>
        <v>0.24722222222222312</v>
      </c>
      <c r="L106" s="13">
        <v>36</v>
      </c>
      <c r="M106" s="1">
        <v>10050</v>
      </c>
    </row>
    <row r="107" spans="1:13" x14ac:dyDescent="0.3">
      <c r="A107" s="1" t="s">
        <v>111</v>
      </c>
      <c r="B107" s="1">
        <v>8.6099999999999996E-2</v>
      </c>
      <c r="C107" s="1">
        <v>1</v>
      </c>
      <c r="D107" s="1" t="s">
        <v>13</v>
      </c>
      <c r="E107" s="1" t="s">
        <v>7</v>
      </c>
      <c r="F107" s="1">
        <v>60</v>
      </c>
      <c r="G107" s="1">
        <f t="shared" si="2"/>
        <v>1</v>
      </c>
      <c r="H107" s="1">
        <v>6</v>
      </c>
      <c r="I107" s="2">
        <v>0.76041666666666696</v>
      </c>
      <c r="J107" s="2">
        <v>1.0076388888888901</v>
      </c>
      <c r="K107" s="2">
        <f t="shared" si="3"/>
        <v>0.24722222222222312</v>
      </c>
      <c r="L107" s="13">
        <v>35</v>
      </c>
      <c r="M107" s="1">
        <v>10443</v>
      </c>
    </row>
    <row r="108" spans="1:13" x14ac:dyDescent="0.3">
      <c r="A108" s="1" t="s">
        <v>112</v>
      </c>
      <c r="B108" s="1">
        <v>8.6099999999999996E-2</v>
      </c>
      <c r="C108" s="1">
        <v>1</v>
      </c>
      <c r="D108" s="1" t="s">
        <v>3</v>
      </c>
      <c r="E108" s="1" t="s">
        <v>2</v>
      </c>
      <c r="F108" s="1">
        <v>60</v>
      </c>
      <c r="G108" s="1">
        <f t="shared" si="2"/>
        <v>1</v>
      </c>
      <c r="H108" s="1">
        <v>6</v>
      </c>
      <c r="I108" s="2">
        <v>0.76041666666666696</v>
      </c>
      <c r="J108" s="2">
        <v>1.0076388888888901</v>
      </c>
      <c r="K108" s="2">
        <f t="shared" si="3"/>
        <v>0.24722222222222312</v>
      </c>
      <c r="L108" s="13">
        <v>31</v>
      </c>
      <c r="M108" s="1">
        <v>11289</v>
      </c>
    </row>
    <row r="109" spans="1:13" x14ac:dyDescent="0.3">
      <c r="A109" s="1" t="s">
        <v>113</v>
      </c>
      <c r="B109" s="1">
        <v>8.6099999999999996E-2</v>
      </c>
      <c r="C109" s="1">
        <v>1</v>
      </c>
      <c r="D109" s="1" t="s">
        <v>3</v>
      </c>
      <c r="E109" s="1" t="s">
        <v>5</v>
      </c>
      <c r="F109" s="1">
        <v>60</v>
      </c>
      <c r="G109" s="1">
        <f t="shared" si="2"/>
        <v>1</v>
      </c>
      <c r="H109" s="1">
        <v>6</v>
      </c>
      <c r="I109" s="2">
        <v>0.76041666666666696</v>
      </c>
      <c r="J109" s="2">
        <v>1.0076388888888901</v>
      </c>
      <c r="K109" s="2">
        <f t="shared" si="3"/>
        <v>0.24722222222222312</v>
      </c>
      <c r="L109" s="13">
        <v>29</v>
      </c>
      <c r="M109" s="1">
        <v>10877</v>
      </c>
    </row>
    <row r="110" spans="1:13" x14ac:dyDescent="0.3">
      <c r="A110" s="1" t="s">
        <v>114</v>
      </c>
      <c r="B110" s="1">
        <v>8.6099999999999996E-2</v>
      </c>
      <c r="C110" s="1">
        <v>1</v>
      </c>
      <c r="D110" s="1" t="s">
        <v>3</v>
      </c>
      <c r="E110" s="1" t="s">
        <v>7</v>
      </c>
      <c r="F110" s="1">
        <v>60</v>
      </c>
      <c r="G110" s="1">
        <f t="shared" si="2"/>
        <v>1</v>
      </c>
      <c r="H110" s="1">
        <v>6</v>
      </c>
      <c r="I110" s="2">
        <v>0.76041666666666696</v>
      </c>
      <c r="J110" s="2">
        <v>1.0076388888888901</v>
      </c>
      <c r="K110" s="2">
        <f t="shared" si="3"/>
        <v>0.24722222222222312</v>
      </c>
      <c r="L110" s="13">
        <v>41</v>
      </c>
      <c r="M110" s="1">
        <v>11189</v>
      </c>
    </row>
    <row r="112" spans="1:13" x14ac:dyDescent="0.3">
      <c r="A112" s="4"/>
      <c r="B112" s="4"/>
      <c r="C112" s="4"/>
      <c r="L112" s="95" t="s">
        <v>359</v>
      </c>
      <c r="M112" s="96"/>
    </row>
    <row r="113" spans="1:13" x14ac:dyDescent="0.3">
      <c r="A113" s="4"/>
      <c r="B113" s="4"/>
      <c r="C113" s="4"/>
      <c r="L113" s="96"/>
      <c r="M113" s="96"/>
    </row>
    <row r="114" spans="1:13" x14ac:dyDescent="0.3">
      <c r="A114" s="4"/>
      <c r="B114" s="4"/>
      <c r="C114" s="4"/>
      <c r="L114" s="97"/>
      <c r="M114" s="97"/>
    </row>
    <row r="115" spans="1:13" ht="46.5" customHeight="1" x14ac:dyDescent="0.3">
      <c r="A115" s="4"/>
      <c r="B115" s="4"/>
      <c r="C115" s="4"/>
      <c r="L115" s="97"/>
      <c r="M115" s="97"/>
    </row>
    <row r="116" spans="1:13" x14ac:dyDescent="0.3">
      <c r="A116" s="4"/>
      <c r="B116" s="4"/>
      <c r="C116" s="4"/>
    </row>
    <row r="117" spans="1:13" x14ac:dyDescent="0.3">
      <c r="A117" s="4"/>
      <c r="B117" s="4"/>
      <c r="C117" s="4"/>
    </row>
    <row r="118" spans="1:13" x14ac:dyDescent="0.3">
      <c r="A118" s="4"/>
      <c r="B118" s="4"/>
      <c r="C118" s="4"/>
    </row>
    <row r="194" spans="4:6" x14ac:dyDescent="0.3">
      <c r="D194"/>
      <c r="E194"/>
      <c r="F194"/>
    </row>
    <row r="195" spans="4:6" x14ac:dyDescent="0.3">
      <c r="D195"/>
      <c r="E195"/>
      <c r="F195"/>
    </row>
    <row r="196" spans="4:6" x14ac:dyDescent="0.3">
      <c r="D196"/>
      <c r="E196"/>
      <c r="F196"/>
    </row>
    <row r="197" spans="4:6" x14ac:dyDescent="0.3">
      <c r="D197"/>
      <c r="E197"/>
      <c r="F197"/>
    </row>
    <row r="198" spans="4:6" x14ac:dyDescent="0.3">
      <c r="D198"/>
      <c r="E198"/>
      <c r="F198"/>
    </row>
    <row r="199" spans="4:6" x14ac:dyDescent="0.3">
      <c r="D199"/>
      <c r="E199"/>
      <c r="F199"/>
    </row>
    <row r="200" spans="4:6" x14ac:dyDescent="0.3">
      <c r="D200"/>
      <c r="E200"/>
      <c r="F200"/>
    </row>
    <row r="201" spans="4:6" x14ac:dyDescent="0.3">
      <c r="D201"/>
      <c r="E201"/>
      <c r="F201"/>
    </row>
    <row r="202" spans="4:6" x14ac:dyDescent="0.3">
      <c r="D202"/>
      <c r="E202"/>
      <c r="F202"/>
    </row>
    <row r="203" spans="4:6" x14ac:dyDescent="0.3">
      <c r="D203"/>
      <c r="E203"/>
      <c r="F203"/>
    </row>
    <row r="204" spans="4:6" x14ac:dyDescent="0.3">
      <c r="D204"/>
      <c r="E204"/>
      <c r="F204"/>
    </row>
    <row r="205" spans="4:6" x14ac:dyDescent="0.3">
      <c r="D205"/>
      <c r="E205"/>
      <c r="F205"/>
    </row>
    <row r="206" spans="4:6" x14ac:dyDescent="0.3">
      <c r="D206"/>
      <c r="E206"/>
      <c r="F206"/>
    </row>
    <row r="207" spans="4:6" x14ac:dyDescent="0.3">
      <c r="D207"/>
      <c r="E207"/>
      <c r="F207"/>
    </row>
    <row r="208" spans="4:6" x14ac:dyDescent="0.3">
      <c r="D208"/>
      <c r="E208"/>
      <c r="F208"/>
    </row>
    <row r="209" spans="4:6" x14ac:dyDescent="0.3">
      <c r="D209"/>
      <c r="E209"/>
      <c r="F209"/>
    </row>
    <row r="210" spans="4:6" x14ac:dyDescent="0.3">
      <c r="D210"/>
      <c r="E210"/>
      <c r="F210"/>
    </row>
    <row r="211" spans="4:6" x14ac:dyDescent="0.3">
      <c r="D211"/>
      <c r="E211"/>
      <c r="F211"/>
    </row>
    <row r="212" spans="4:6" x14ac:dyDescent="0.3">
      <c r="D212"/>
      <c r="E212"/>
      <c r="F212"/>
    </row>
    <row r="213" spans="4:6" x14ac:dyDescent="0.3">
      <c r="D213"/>
      <c r="E213"/>
      <c r="F213"/>
    </row>
    <row r="214" spans="4:6" x14ac:dyDescent="0.3">
      <c r="D214"/>
      <c r="E214"/>
      <c r="F214"/>
    </row>
    <row r="215" spans="4:6" x14ac:dyDescent="0.3">
      <c r="D215"/>
      <c r="E215"/>
      <c r="F215"/>
    </row>
    <row r="216" spans="4:6" x14ac:dyDescent="0.3">
      <c r="D216"/>
      <c r="E216"/>
      <c r="F216"/>
    </row>
    <row r="217" spans="4:6" x14ac:dyDescent="0.3">
      <c r="D217"/>
      <c r="E217"/>
      <c r="F217"/>
    </row>
    <row r="218" spans="4:6" x14ac:dyDescent="0.3">
      <c r="D218"/>
      <c r="E218"/>
      <c r="F218"/>
    </row>
  </sheetData>
  <mergeCells count="2">
    <mergeCell ref="A1:E1"/>
    <mergeCell ref="L112:M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5"/>
  <sheetViews>
    <sheetView topLeftCell="F1" zoomScale="70" zoomScaleNormal="70" workbookViewId="0">
      <selection activeCell="X9" sqref="X9"/>
    </sheetView>
  </sheetViews>
  <sheetFormatPr defaultColWidth="9.109375" defaultRowHeight="14.4" x14ac:dyDescent="0.3"/>
  <cols>
    <col min="1" max="1" width="18.88671875" style="19" customWidth="1"/>
    <col min="2" max="2" width="14.5546875" style="19" customWidth="1"/>
    <col min="3" max="3" width="11.6640625" style="19" bestFit="1" customWidth="1"/>
    <col min="4" max="4" width="15.6640625" style="19" bestFit="1" customWidth="1"/>
    <col min="5" max="5" width="11.6640625" style="19" bestFit="1" customWidth="1"/>
    <col min="6" max="6" width="14.33203125" style="19" customWidth="1"/>
    <col min="7" max="7" width="14.44140625" style="19" bestFit="1" customWidth="1"/>
    <col min="8" max="8" width="20.33203125" style="19" customWidth="1"/>
    <col min="9" max="9" width="13.44140625" style="19" customWidth="1"/>
    <col min="10" max="10" width="13" style="19" customWidth="1"/>
    <col min="11" max="11" width="12.88671875" style="19" bestFit="1" customWidth="1"/>
    <col min="12" max="12" width="12.33203125" style="19" bestFit="1" customWidth="1"/>
    <col min="13" max="13" width="10.44140625" style="19" customWidth="1"/>
    <col min="14" max="14" width="11.33203125" style="19" customWidth="1"/>
    <col min="15" max="15" width="16.88671875" style="19" bestFit="1" customWidth="1"/>
    <col min="16" max="16" width="12.5546875" style="19" bestFit="1" customWidth="1"/>
    <col min="17" max="17" width="11.88671875" style="19" customWidth="1"/>
    <col min="18" max="18" width="14.109375" style="19" customWidth="1"/>
    <col min="19" max="20" width="12.6640625" style="19" customWidth="1"/>
    <col min="21" max="21" width="16.5546875" style="19" customWidth="1"/>
    <col min="22" max="22" width="12.33203125" style="19" bestFit="1" customWidth="1"/>
    <col min="23" max="23" width="12.88671875" style="19" customWidth="1"/>
    <col min="24" max="24" width="12.6640625" style="19" customWidth="1"/>
    <col min="25" max="25" width="12" style="19" bestFit="1" customWidth="1"/>
    <col min="26" max="26" width="13" style="19" customWidth="1"/>
    <col min="27" max="27" width="11.33203125" style="19" customWidth="1"/>
    <col min="28" max="28" width="10.44140625" style="19" customWidth="1"/>
    <col min="29" max="29" width="12.88671875" style="19" bestFit="1" customWidth="1"/>
    <col min="30" max="30" width="13.6640625" style="19" customWidth="1"/>
    <col min="31" max="31" width="9.88671875" style="19" bestFit="1" customWidth="1"/>
    <col min="32" max="32" width="11.109375" style="19" bestFit="1" customWidth="1"/>
    <col min="33" max="33" width="10.6640625" style="19" bestFit="1" customWidth="1"/>
    <col min="34" max="34" width="7.6640625" style="19" customWidth="1"/>
    <col min="35" max="37" width="12.33203125" style="19" bestFit="1" customWidth="1"/>
    <col min="38" max="38" width="12" style="19" bestFit="1" customWidth="1"/>
    <col min="39" max="41" width="12.33203125" style="19" bestFit="1" customWidth="1"/>
    <col min="42" max="42" width="17.33203125" style="19" bestFit="1" customWidth="1"/>
    <col min="43" max="43" width="12.33203125" style="19" bestFit="1" customWidth="1"/>
    <col min="44" max="44" width="12" style="19" bestFit="1" customWidth="1"/>
    <col min="45" max="45" width="8.109375" style="19" bestFit="1" customWidth="1"/>
    <col min="46" max="46" width="12.5546875" style="19" bestFit="1" customWidth="1"/>
    <col min="47" max="47" width="9.88671875" style="19" bestFit="1" customWidth="1"/>
    <col min="48" max="48" width="13" style="19" bestFit="1" customWidth="1"/>
    <col min="49" max="49" width="12.33203125" style="19" bestFit="1" customWidth="1"/>
    <col min="50" max="50" width="12.5546875" style="19" bestFit="1" customWidth="1"/>
    <col min="51" max="51" width="12.33203125" style="19" bestFit="1" customWidth="1"/>
    <col min="52" max="52" width="13" style="19" bestFit="1" customWidth="1"/>
    <col min="53" max="53" width="23.109375" style="19" bestFit="1" customWidth="1"/>
    <col min="54" max="54" width="12.5546875" style="19" bestFit="1" customWidth="1"/>
    <col min="55" max="55" width="11.33203125" style="19" bestFit="1" customWidth="1"/>
    <col min="56" max="63" width="12.33203125" style="19" bestFit="1" customWidth="1"/>
    <col min="64" max="16384" width="9.109375" style="19"/>
  </cols>
  <sheetData>
    <row r="1" spans="1:53" s="40" customFormat="1" ht="32.4" customHeight="1" x14ac:dyDescent="0.3">
      <c r="A1" s="101" t="s">
        <v>370</v>
      </c>
      <c r="B1" s="101"/>
      <c r="C1" s="101"/>
      <c r="D1" s="101"/>
      <c r="E1" s="101"/>
      <c r="O1" s="19"/>
      <c r="P1" s="102" t="s">
        <v>362</v>
      </c>
      <c r="Q1" s="102"/>
      <c r="R1" s="102"/>
      <c r="S1" s="102"/>
      <c r="T1" s="102"/>
      <c r="U1" s="103"/>
      <c r="V1" s="103"/>
      <c r="W1" s="104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3" s="45" customFormat="1" ht="82.8" customHeight="1" x14ac:dyDescent="0.3">
      <c r="A2" s="41" t="s">
        <v>344</v>
      </c>
      <c r="B2" s="41" t="s">
        <v>346</v>
      </c>
      <c r="C2" s="41" t="s">
        <v>347</v>
      </c>
      <c r="D2" s="41" t="s">
        <v>345</v>
      </c>
      <c r="E2" s="41" t="s">
        <v>360</v>
      </c>
      <c r="F2" s="41" t="s">
        <v>348</v>
      </c>
      <c r="G2" s="41" t="s">
        <v>349</v>
      </c>
      <c r="H2" s="41" t="s">
        <v>361</v>
      </c>
      <c r="I2" s="41" t="s">
        <v>354</v>
      </c>
      <c r="J2" s="41" t="s">
        <v>355</v>
      </c>
      <c r="K2" s="41" t="s">
        <v>356</v>
      </c>
      <c r="L2" s="41" t="s">
        <v>357</v>
      </c>
      <c r="M2" s="42"/>
      <c r="N2" s="43"/>
      <c r="O2" s="41" t="s">
        <v>346</v>
      </c>
      <c r="P2" s="41" t="s">
        <v>347</v>
      </c>
      <c r="Q2" s="41" t="s">
        <v>361</v>
      </c>
      <c r="R2" s="44" t="s">
        <v>363</v>
      </c>
      <c r="S2" s="44" t="s">
        <v>364</v>
      </c>
      <c r="T2" s="44" t="s">
        <v>365</v>
      </c>
      <c r="U2" s="44" t="s">
        <v>366</v>
      </c>
      <c r="V2" s="44" t="s">
        <v>368</v>
      </c>
      <c r="W2" s="41" t="s">
        <v>369</v>
      </c>
      <c r="X2" s="41" t="s">
        <v>357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3" s="46" customFormat="1" x14ac:dyDescent="0.3">
      <c r="A3" s="19" t="s">
        <v>115</v>
      </c>
      <c r="B3" s="19" t="s">
        <v>116</v>
      </c>
      <c r="C3" s="19" t="s">
        <v>2</v>
      </c>
      <c r="D3" s="19">
        <v>8.7249999999999994E-2</v>
      </c>
      <c r="E3" s="19">
        <v>1</v>
      </c>
      <c r="F3" s="19">
        <v>60</v>
      </c>
      <c r="G3" s="19">
        <v>1</v>
      </c>
      <c r="H3" s="19">
        <v>0</v>
      </c>
      <c r="I3" s="19">
        <v>453</v>
      </c>
      <c r="J3" s="19">
        <v>28647</v>
      </c>
      <c r="K3" s="19">
        <f>(I3*E3)/(G3*D3)</f>
        <v>5191.9770773638975</v>
      </c>
      <c r="L3" s="19">
        <f>(J3*E3)/(G3*D3)</f>
        <v>328332.37822349573</v>
      </c>
      <c r="N3" s="47"/>
      <c r="O3" s="19" t="s">
        <v>116</v>
      </c>
      <c r="P3" s="19" t="s">
        <v>2</v>
      </c>
      <c r="Q3" s="19">
        <v>0</v>
      </c>
      <c r="R3" s="19">
        <v>50</v>
      </c>
      <c r="S3" s="19">
        <f t="shared" ref="S3:S20" si="0">R3*K3</f>
        <v>259598.85386819488</v>
      </c>
      <c r="T3" s="19">
        <f t="shared" ref="T3:T20" si="1">R3*L3</f>
        <v>16416618.911174787</v>
      </c>
      <c r="U3" s="19" t="s">
        <v>185</v>
      </c>
      <c r="V3" s="19" t="s">
        <v>185</v>
      </c>
      <c r="W3" s="19">
        <f t="shared" ref="W3:W8" si="2">S3/(R3)</f>
        <v>5191.9770773638975</v>
      </c>
      <c r="X3" s="48">
        <f t="shared" ref="X3:X8" si="3">T3/R3</f>
        <v>328332.37822349573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47"/>
    </row>
    <row r="4" spans="1:53" s="46" customFormat="1" x14ac:dyDescent="0.3">
      <c r="A4" s="19" t="s">
        <v>117</v>
      </c>
      <c r="B4" s="19" t="s">
        <v>116</v>
      </c>
      <c r="C4" s="19" t="s">
        <v>5</v>
      </c>
      <c r="D4" s="19">
        <v>8.7249999999999994E-2</v>
      </c>
      <c r="E4" s="19">
        <v>1</v>
      </c>
      <c r="F4" s="19">
        <v>60</v>
      </c>
      <c r="G4" s="19">
        <v>1</v>
      </c>
      <c r="H4" s="19">
        <v>0</v>
      </c>
      <c r="I4" s="19">
        <v>451</v>
      </c>
      <c r="J4" s="19">
        <v>29857</v>
      </c>
      <c r="K4" s="19">
        <f t="shared" ref="K4:K26" si="4">(I4*E4)/(G4*D4)</f>
        <v>5169.0544412607451</v>
      </c>
      <c r="L4" s="19">
        <f t="shared" ref="L4:L26" si="5">(J4*E4)/(G4*D4)</f>
        <v>342200.57306590263</v>
      </c>
      <c r="N4" s="19"/>
      <c r="O4" s="19" t="s">
        <v>116</v>
      </c>
      <c r="P4" s="19" t="s">
        <v>5</v>
      </c>
      <c r="Q4" s="19">
        <v>0</v>
      </c>
      <c r="R4" s="19">
        <v>50</v>
      </c>
      <c r="S4" s="19">
        <f t="shared" si="0"/>
        <v>258452.72206303725</v>
      </c>
      <c r="T4" s="19">
        <f t="shared" si="1"/>
        <v>17110028.653295133</v>
      </c>
      <c r="U4" s="19" t="s">
        <v>185</v>
      </c>
      <c r="V4" s="19" t="s">
        <v>185</v>
      </c>
      <c r="W4" s="19">
        <f t="shared" si="2"/>
        <v>5169.0544412607451</v>
      </c>
      <c r="X4" s="48">
        <f t="shared" si="3"/>
        <v>342200.57306590269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s="46" customFormat="1" x14ac:dyDescent="0.3">
      <c r="A5" s="19" t="s">
        <v>118</v>
      </c>
      <c r="B5" s="19" t="s">
        <v>116</v>
      </c>
      <c r="C5" s="19" t="s">
        <v>7</v>
      </c>
      <c r="D5" s="19">
        <v>8.7249999999999994E-2</v>
      </c>
      <c r="E5" s="19">
        <v>1</v>
      </c>
      <c r="F5" s="19">
        <v>60</v>
      </c>
      <c r="G5" s="19">
        <v>1</v>
      </c>
      <c r="H5" s="19">
        <v>0</v>
      </c>
      <c r="I5" s="19">
        <v>452</v>
      </c>
      <c r="J5" s="19">
        <v>30173</v>
      </c>
      <c r="K5" s="19">
        <f t="shared" si="4"/>
        <v>5180.5157593123213</v>
      </c>
      <c r="L5" s="19">
        <f t="shared" si="5"/>
        <v>345822.3495702006</v>
      </c>
      <c r="N5" s="19"/>
      <c r="O5" s="19" t="s">
        <v>116</v>
      </c>
      <c r="P5" s="19" t="s">
        <v>7</v>
      </c>
      <c r="Q5" s="19">
        <v>0</v>
      </c>
      <c r="R5" s="19">
        <v>50</v>
      </c>
      <c r="S5" s="19">
        <f t="shared" si="0"/>
        <v>259025.78796561607</v>
      </c>
      <c r="T5" s="19">
        <f t="shared" si="1"/>
        <v>17291117.47851003</v>
      </c>
      <c r="U5" s="19" t="s">
        <v>185</v>
      </c>
      <c r="V5" s="19" t="s">
        <v>185</v>
      </c>
      <c r="W5" s="19">
        <f t="shared" si="2"/>
        <v>5180.5157593123213</v>
      </c>
      <c r="X5" s="48">
        <f t="shared" si="3"/>
        <v>345822.3495702006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46" customFormat="1" x14ac:dyDescent="0.3">
      <c r="A6" s="19" t="s">
        <v>119</v>
      </c>
      <c r="B6" s="19" t="s">
        <v>120</v>
      </c>
      <c r="C6" s="19" t="s">
        <v>2</v>
      </c>
      <c r="D6" s="19">
        <v>8.7249999999999994E-2</v>
      </c>
      <c r="E6" s="19">
        <v>1</v>
      </c>
      <c r="F6" s="19">
        <v>60</v>
      </c>
      <c r="G6" s="19">
        <v>1</v>
      </c>
      <c r="H6" s="19">
        <v>0</v>
      </c>
      <c r="I6" s="19">
        <v>426</v>
      </c>
      <c r="J6" s="19">
        <v>29096</v>
      </c>
      <c r="K6" s="19">
        <f t="shared" si="4"/>
        <v>4882.5214899713474</v>
      </c>
      <c r="L6" s="19">
        <f t="shared" si="5"/>
        <v>333478.51002865331</v>
      </c>
      <c r="N6" s="19"/>
      <c r="O6" s="19" t="s">
        <v>120</v>
      </c>
      <c r="P6" s="19" t="s">
        <v>2</v>
      </c>
      <c r="Q6" s="19">
        <v>0</v>
      </c>
      <c r="R6" s="19">
        <v>50</v>
      </c>
      <c r="S6" s="19">
        <f t="shared" si="0"/>
        <v>244126.07449856738</v>
      </c>
      <c r="T6" s="19">
        <f t="shared" si="1"/>
        <v>16673925.501432665</v>
      </c>
      <c r="U6" s="19" t="s">
        <v>185</v>
      </c>
      <c r="V6" s="19" t="s">
        <v>185</v>
      </c>
      <c r="W6" s="19">
        <f t="shared" si="2"/>
        <v>4882.5214899713474</v>
      </c>
      <c r="X6" s="48">
        <f t="shared" si="3"/>
        <v>333478.51002865331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46" customFormat="1" x14ac:dyDescent="0.3">
      <c r="A7" s="19" t="s">
        <v>121</v>
      </c>
      <c r="B7" s="19" t="s">
        <v>120</v>
      </c>
      <c r="C7" s="19" t="s">
        <v>5</v>
      </c>
      <c r="D7" s="19">
        <v>8.7249999999999994E-2</v>
      </c>
      <c r="E7" s="19">
        <v>1</v>
      </c>
      <c r="F7" s="19">
        <v>60</v>
      </c>
      <c r="G7" s="19">
        <v>1</v>
      </c>
      <c r="H7" s="19">
        <v>0</v>
      </c>
      <c r="I7" s="19">
        <v>363</v>
      </c>
      <c r="J7" s="19">
        <v>28798</v>
      </c>
      <c r="K7" s="19">
        <f t="shared" si="4"/>
        <v>4160.4584527220632</v>
      </c>
      <c r="L7" s="19">
        <f t="shared" si="5"/>
        <v>330063.03724928369</v>
      </c>
      <c r="N7" s="19"/>
      <c r="O7" s="19" t="s">
        <v>120</v>
      </c>
      <c r="P7" s="19" t="s">
        <v>5</v>
      </c>
      <c r="Q7" s="19">
        <v>0</v>
      </c>
      <c r="R7" s="19">
        <v>50</v>
      </c>
      <c r="S7" s="19">
        <f t="shared" si="0"/>
        <v>208022.92263610315</v>
      </c>
      <c r="T7" s="19">
        <f t="shared" si="1"/>
        <v>16503151.862464184</v>
      </c>
      <c r="U7" s="19" t="s">
        <v>185</v>
      </c>
      <c r="V7" s="19" t="s">
        <v>185</v>
      </c>
      <c r="W7" s="19">
        <f t="shared" si="2"/>
        <v>4160.4584527220632</v>
      </c>
      <c r="X7" s="48">
        <f t="shared" si="3"/>
        <v>330063.03724928369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s="46" customFormat="1" x14ac:dyDescent="0.3">
      <c r="A8" s="19" t="s">
        <v>122</v>
      </c>
      <c r="B8" s="19" t="s">
        <v>120</v>
      </c>
      <c r="C8" s="19" t="s">
        <v>7</v>
      </c>
      <c r="D8" s="19">
        <v>8.7249999999999994E-2</v>
      </c>
      <c r="E8" s="19">
        <v>1</v>
      </c>
      <c r="F8" s="19">
        <v>60</v>
      </c>
      <c r="G8" s="19">
        <v>1</v>
      </c>
      <c r="H8" s="19">
        <v>0</v>
      </c>
      <c r="I8" s="19">
        <v>436</v>
      </c>
      <c r="J8" s="19">
        <v>33004</v>
      </c>
      <c r="K8" s="19">
        <f t="shared" si="4"/>
        <v>4997.1346704871066</v>
      </c>
      <c r="L8" s="19">
        <f t="shared" si="5"/>
        <v>378269.34097421204</v>
      </c>
      <c r="N8" s="19"/>
      <c r="O8" s="19" t="s">
        <v>120</v>
      </c>
      <c r="P8" s="19" t="s">
        <v>7</v>
      </c>
      <c r="Q8" s="19">
        <v>0</v>
      </c>
      <c r="R8" s="19">
        <v>50</v>
      </c>
      <c r="S8" s="19">
        <f t="shared" si="0"/>
        <v>249856.73352435534</v>
      </c>
      <c r="T8" s="19">
        <f t="shared" si="1"/>
        <v>18913467.048710603</v>
      </c>
      <c r="U8" s="19" t="s">
        <v>185</v>
      </c>
      <c r="V8" s="19" t="s">
        <v>185</v>
      </c>
      <c r="W8" s="19">
        <f t="shared" si="2"/>
        <v>4997.1346704871066</v>
      </c>
      <c r="X8" s="48">
        <f t="shared" si="3"/>
        <v>378269.34097421204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s="46" customFormat="1" x14ac:dyDescent="0.3">
      <c r="A9" s="19" t="s">
        <v>123</v>
      </c>
      <c r="B9" s="19" t="s">
        <v>116</v>
      </c>
      <c r="C9" s="19" t="s">
        <v>2</v>
      </c>
      <c r="D9" s="19">
        <v>8.7480000000000002E-2</v>
      </c>
      <c r="E9" s="19">
        <v>1</v>
      </c>
      <c r="F9" s="19">
        <v>60</v>
      </c>
      <c r="G9" s="19">
        <v>1</v>
      </c>
      <c r="H9" s="19">
        <v>1</v>
      </c>
      <c r="I9" s="19">
        <v>572</v>
      </c>
      <c r="J9" s="19">
        <v>5923</v>
      </c>
      <c r="K9" s="19">
        <f t="shared" si="4"/>
        <v>6538.6374028349337</v>
      </c>
      <c r="L9" s="19">
        <f t="shared" si="5"/>
        <v>67706.904435299497</v>
      </c>
      <c r="N9" s="19"/>
      <c r="O9" s="19" t="s">
        <v>116</v>
      </c>
      <c r="P9" s="19" t="s">
        <v>2</v>
      </c>
      <c r="Q9" s="19">
        <v>1</v>
      </c>
      <c r="R9" s="19">
        <v>44</v>
      </c>
      <c r="S9" s="19">
        <f t="shared" si="0"/>
        <v>287700.04572473711</v>
      </c>
      <c r="T9" s="19">
        <f t="shared" si="1"/>
        <v>2979103.7951531778</v>
      </c>
      <c r="U9" s="19">
        <v>30</v>
      </c>
      <c r="V9" s="19">
        <f>T9+(U9*M42)</f>
        <v>25618564.2432556</v>
      </c>
      <c r="W9" s="19">
        <f t="shared" ref="W9:W20" si="6">S9/(R9+U9)</f>
        <v>3887.8384557396907</v>
      </c>
      <c r="X9" s="19">
        <f t="shared" ref="X9:X20" si="7">V9/(R9+U9)</f>
        <v>346196.81409804866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s="46" customFormat="1" x14ac:dyDescent="0.3">
      <c r="A10" s="19" t="s">
        <v>124</v>
      </c>
      <c r="B10" s="19" t="s">
        <v>116</v>
      </c>
      <c r="C10" s="19" t="s">
        <v>5</v>
      </c>
      <c r="D10" s="19">
        <v>8.7480000000000002E-2</v>
      </c>
      <c r="E10" s="19">
        <v>1</v>
      </c>
      <c r="F10" s="19">
        <v>60</v>
      </c>
      <c r="G10" s="19">
        <v>1</v>
      </c>
      <c r="H10" s="19">
        <v>1</v>
      </c>
      <c r="I10" s="19">
        <v>633</v>
      </c>
      <c r="J10" s="19">
        <v>6334</v>
      </c>
      <c r="K10" s="19">
        <f t="shared" si="4"/>
        <v>7235.9396433470502</v>
      </c>
      <c r="L10" s="19">
        <f t="shared" si="5"/>
        <v>72405.121170553262</v>
      </c>
      <c r="N10" s="19"/>
      <c r="O10" s="19" t="s">
        <v>116</v>
      </c>
      <c r="P10" s="19" t="s">
        <v>5</v>
      </c>
      <c r="Q10" s="19">
        <v>1</v>
      </c>
      <c r="R10" s="19">
        <v>44</v>
      </c>
      <c r="S10" s="19">
        <f t="shared" si="0"/>
        <v>318381.34430727019</v>
      </c>
      <c r="T10" s="19">
        <f t="shared" si="1"/>
        <v>3185825.3315043435</v>
      </c>
      <c r="U10" s="19">
        <v>30</v>
      </c>
      <c r="V10" s="19">
        <f>T10+(U10*M42)</f>
        <v>25825285.779606767</v>
      </c>
      <c r="W10" s="19">
        <f t="shared" si="6"/>
        <v>4302.4505987468947</v>
      </c>
      <c r="X10" s="19">
        <f t="shared" si="7"/>
        <v>348990.34837306442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46" customFormat="1" x14ac:dyDescent="0.3">
      <c r="A11" s="19" t="s">
        <v>125</v>
      </c>
      <c r="B11" s="19" t="s">
        <v>116</v>
      </c>
      <c r="C11" s="19" t="s">
        <v>7</v>
      </c>
      <c r="D11" s="19">
        <v>8.7480000000000002E-2</v>
      </c>
      <c r="E11" s="19">
        <v>1</v>
      </c>
      <c r="F11" s="19">
        <v>60</v>
      </c>
      <c r="G11" s="19">
        <v>1</v>
      </c>
      <c r="H11" s="19">
        <v>1</v>
      </c>
      <c r="I11" s="19">
        <v>665</v>
      </c>
      <c r="J11" s="19">
        <v>5928</v>
      </c>
      <c r="K11" s="19">
        <f t="shared" si="4"/>
        <v>7601.7375400091451</v>
      </c>
      <c r="L11" s="19">
        <f t="shared" si="5"/>
        <v>67764.060356652946</v>
      </c>
      <c r="N11" s="19"/>
      <c r="O11" s="19" t="s">
        <v>116</v>
      </c>
      <c r="P11" s="19" t="s">
        <v>7</v>
      </c>
      <c r="Q11" s="19">
        <v>1</v>
      </c>
      <c r="R11" s="19">
        <v>44</v>
      </c>
      <c r="S11" s="19">
        <f t="shared" si="0"/>
        <v>334476.45176040236</v>
      </c>
      <c r="T11" s="19">
        <f t="shared" si="1"/>
        <v>2981618.6556927296</v>
      </c>
      <c r="U11" s="19">
        <v>30</v>
      </c>
      <c r="V11" s="19">
        <f>T11+(U11*M42)</f>
        <v>25621079.103795152</v>
      </c>
      <c r="W11" s="19">
        <f t="shared" si="6"/>
        <v>4519.9520508162477</v>
      </c>
      <c r="X11" s="19">
        <f t="shared" si="7"/>
        <v>346230.7986999345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46" customFormat="1" x14ac:dyDescent="0.3">
      <c r="A12" s="19" t="s">
        <v>126</v>
      </c>
      <c r="B12" s="19" t="s">
        <v>120</v>
      </c>
      <c r="C12" s="19" t="s">
        <v>2</v>
      </c>
      <c r="D12" s="19">
        <v>8.7480000000000002E-2</v>
      </c>
      <c r="E12" s="19">
        <v>1</v>
      </c>
      <c r="F12" s="19">
        <v>60</v>
      </c>
      <c r="G12" s="19">
        <v>1</v>
      </c>
      <c r="H12" s="19">
        <v>1</v>
      </c>
      <c r="I12" s="19">
        <v>685</v>
      </c>
      <c r="J12" s="19">
        <v>2134</v>
      </c>
      <c r="K12" s="19">
        <f t="shared" si="4"/>
        <v>7830.3612254229538</v>
      </c>
      <c r="L12" s="19">
        <f t="shared" si="5"/>
        <v>24394.147233653406</v>
      </c>
      <c r="N12" s="19"/>
      <c r="O12" s="19" t="s">
        <v>120</v>
      </c>
      <c r="P12" s="19" t="s">
        <v>2</v>
      </c>
      <c r="Q12" s="19">
        <v>1</v>
      </c>
      <c r="R12" s="19">
        <v>44</v>
      </c>
      <c r="S12" s="19">
        <f t="shared" si="0"/>
        <v>344535.89391860995</v>
      </c>
      <c r="T12" s="19">
        <f t="shared" si="1"/>
        <v>1073342.4782807499</v>
      </c>
      <c r="U12" s="19">
        <v>39</v>
      </c>
      <c r="V12" s="19">
        <f>T12+(U12*M45)</f>
        <v>29454743.941472333</v>
      </c>
      <c r="W12" s="19">
        <f t="shared" si="6"/>
        <v>4151.0348664892763</v>
      </c>
      <c r="X12" s="19">
        <f t="shared" si="7"/>
        <v>354876.43302978715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46" customFormat="1" x14ac:dyDescent="0.3">
      <c r="A13" s="19" t="s">
        <v>127</v>
      </c>
      <c r="B13" s="19" t="s">
        <v>120</v>
      </c>
      <c r="C13" s="19" t="s">
        <v>5</v>
      </c>
      <c r="D13" s="19">
        <v>8.7480000000000002E-2</v>
      </c>
      <c r="E13" s="19">
        <v>1</v>
      </c>
      <c r="F13" s="19">
        <v>60</v>
      </c>
      <c r="G13" s="19">
        <v>1</v>
      </c>
      <c r="H13" s="19">
        <v>1</v>
      </c>
      <c r="I13" s="19">
        <v>711</v>
      </c>
      <c r="J13" s="19">
        <v>1995</v>
      </c>
      <c r="K13" s="19">
        <f t="shared" si="4"/>
        <v>8127.5720164609047</v>
      </c>
      <c r="L13" s="19">
        <f t="shared" si="5"/>
        <v>22805.212620027436</v>
      </c>
      <c r="N13" s="19"/>
      <c r="O13" s="19" t="s">
        <v>120</v>
      </c>
      <c r="P13" s="19" t="s">
        <v>5</v>
      </c>
      <c r="Q13" s="19">
        <v>1</v>
      </c>
      <c r="R13" s="19">
        <v>44</v>
      </c>
      <c r="S13" s="19">
        <f t="shared" si="0"/>
        <v>357613.16872427979</v>
      </c>
      <c r="T13" s="19">
        <f t="shared" si="1"/>
        <v>1003429.3552812072</v>
      </c>
      <c r="U13" s="19">
        <v>39</v>
      </c>
      <c r="V13" s="19">
        <f>T13+(U13*M45)</f>
        <v>29384830.818472791</v>
      </c>
      <c r="W13" s="19">
        <f t="shared" si="6"/>
        <v>4308.5923942684312</v>
      </c>
      <c r="X13" s="19">
        <f t="shared" si="7"/>
        <v>354034.10624666011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46" customFormat="1" x14ac:dyDescent="0.3">
      <c r="A14" s="19" t="s">
        <v>128</v>
      </c>
      <c r="B14" s="19" t="s">
        <v>120</v>
      </c>
      <c r="C14" s="19" t="s">
        <v>7</v>
      </c>
      <c r="D14" s="19">
        <v>8.7480000000000002E-2</v>
      </c>
      <c r="E14" s="19">
        <v>1</v>
      </c>
      <c r="F14" s="19">
        <v>60</v>
      </c>
      <c r="G14" s="19">
        <v>1</v>
      </c>
      <c r="H14" s="19">
        <v>1</v>
      </c>
      <c r="I14" s="19">
        <v>815</v>
      </c>
      <c r="J14" s="19">
        <v>2576</v>
      </c>
      <c r="K14" s="19">
        <f t="shared" si="4"/>
        <v>9316.415180612712</v>
      </c>
      <c r="L14" s="19">
        <f t="shared" si="5"/>
        <v>29446.730681298581</v>
      </c>
      <c r="N14" s="19"/>
      <c r="O14" s="19" t="s">
        <v>120</v>
      </c>
      <c r="P14" s="19" t="s">
        <v>7</v>
      </c>
      <c r="Q14" s="19">
        <v>1</v>
      </c>
      <c r="R14" s="19">
        <v>44</v>
      </c>
      <c r="S14" s="19">
        <f t="shared" si="0"/>
        <v>409922.26794695936</v>
      </c>
      <c r="T14" s="19">
        <f t="shared" si="1"/>
        <v>1295656.1499771376</v>
      </c>
      <c r="U14" s="19">
        <v>39</v>
      </c>
      <c r="V14" s="19">
        <f>T14+(U14*M45)</f>
        <v>29677057.61316872</v>
      </c>
      <c r="W14" s="19">
        <f t="shared" si="6"/>
        <v>4938.8225053850529</v>
      </c>
      <c r="X14" s="19">
        <f t="shared" si="7"/>
        <v>357554.91100203275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46" customFormat="1" x14ac:dyDescent="0.3">
      <c r="A15" s="19" t="s">
        <v>129</v>
      </c>
      <c r="B15" s="19" t="s">
        <v>116</v>
      </c>
      <c r="C15" s="19" t="s">
        <v>2</v>
      </c>
      <c r="D15" s="19">
        <v>8.6870000000000003E-2</v>
      </c>
      <c r="E15" s="19">
        <v>1</v>
      </c>
      <c r="F15" s="19">
        <v>59</v>
      </c>
      <c r="G15" s="19">
        <v>0.98333333333333328</v>
      </c>
      <c r="H15" s="19">
        <v>2</v>
      </c>
      <c r="I15" s="19">
        <v>682</v>
      </c>
      <c r="J15" s="19">
        <v>3574</v>
      </c>
      <c r="K15" s="19">
        <f t="shared" si="4"/>
        <v>7983.8761601691995</v>
      </c>
      <c r="L15" s="19">
        <f t="shared" si="5"/>
        <v>41839.257179537708</v>
      </c>
      <c r="N15" s="19"/>
      <c r="O15" s="19" t="s">
        <v>116</v>
      </c>
      <c r="P15" s="19" t="s">
        <v>2</v>
      </c>
      <c r="Q15" s="19">
        <v>2</v>
      </c>
      <c r="R15" s="19">
        <v>69</v>
      </c>
      <c r="S15" s="19">
        <f t="shared" si="0"/>
        <v>550887.45505167474</v>
      </c>
      <c r="T15" s="19">
        <f t="shared" si="1"/>
        <v>2886908.7453881018</v>
      </c>
      <c r="U15" s="19">
        <v>43</v>
      </c>
      <c r="V15" s="19">
        <f>T15+(U15*M48)</f>
        <v>44930748.198977754</v>
      </c>
      <c r="W15" s="19">
        <f t="shared" si="6"/>
        <v>4918.6379915328098</v>
      </c>
      <c r="X15" s="19">
        <f t="shared" si="7"/>
        <v>401167.39463372994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46" customFormat="1" x14ac:dyDescent="0.3">
      <c r="A16" s="19" t="s">
        <v>130</v>
      </c>
      <c r="B16" s="19" t="s">
        <v>116</v>
      </c>
      <c r="C16" s="19" t="s">
        <v>5</v>
      </c>
      <c r="D16" s="19">
        <v>8.6870000000000003E-2</v>
      </c>
      <c r="E16" s="19">
        <v>1</v>
      </c>
      <c r="F16" s="19">
        <v>60</v>
      </c>
      <c r="G16" s="19">
        <v>1</v>
      </c>
      <c r="H16" s="19">
        <v>2</v>
      </c>
      <c r="I16" s="19">
        <v>573</v>
      </c>
      <c r="J16" s="19">
        <v>3497</v>
      </c>
      <c r="K16" s="19">
        <f t="shared" si="4"/>
        <v>6596.0630827673531</v>
      </c>
      <c r="L16" s="19">
        <f t="shared" si="5"/>
        <v>40255.554276505121</v>
      </c>
      <c r="N16" s="19"/>
      <c r="O16" s="19" t="s">
        <v>116</v>
      </c>
      <c r="P16" s="19" t="s">
        <v>5</v>
      </c>
      <c r="Q16" s="19">
        <v>2</v>
      </c>
      <c r="R16" s="19">
        <v>69</v>
      </c>
      <c r="S16" s="19">
        <f t="shared" si="0"/>
        <v>455128.35271094734</v>
      </c>
      <c r="T16" s="19">
        <f t="shared" si="1"/>
        <v>2777633.2450788533</v>
      </c>
      <c r="U16" s="19">
        <v>43</v>
      </c>
      <c r="V16" s="19">
        <f>T16+(U16*M48)</f>
        <v>44821472.69866851</v>
      </c>
      <c r="W16" s="19">
        <f t="shared" si="6"/>
        <v>4063.6460063477439</v>
      </c>
      <c r="X16" s="19">
        <f t="shared" si="7"/>
        <v>400191.72052382596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66" s="46" customFormat="1" x14ac:dyDescent="0.3">
      <c r="A17" s="19" t="s">
        <v>131</v>
      </c>
      <c r="B17" s="19" t="s">
        <v>116</v>
      </c>
      <c r="C17" s="19" t="s">
        <v>7</v>
      </c>
      <c r="D17" s="19">
        <v>8.6870000000000003E-2</v>
      </c>
      <c r="E17" s="19">
        <v>1</v>
      </c>
      <c r="F17" s="19">
        <v>60</v>
      </c>
      <c r="G17" s="19">
        <v>1</v>
      </c>
      <c r="H17" s="19">
        <v>2</v>
      </c>
      <c r="I17" s="19">
        <v>652</v>
      </c>
      <c r="J17" s="19">
        <v>3825</v>
      </c>
      <c r="K17" s="19">
        <f t="shared" si="4"/>
        <v>7505.4679406008972</v>
      </c>
      <c r="L17" s="19">
        <f t="shared" si="5"/>
        <v>44031.311154598821</v>
      </c>
      <c r="N17" s="19"/>
      <c r="O17" s="19" t="s">
        <v>116</v>
      </c>
      <c r="P17" s="19" t="s">
        <v>7</v>
      </c>
      <c r="Q17" s="19">
        <v>2</v>
      </c>
      <c r="R17" s="19">
        <v>69</v>
      </c>
      <c r="S17" s="19">
        <f t="shared" si="0"/>
        <v>517877.28790146188</v>
      </c>
      <c r="T17" s="19">
        <f t="shared" si="1"/>
        <v>3038160.4696673187</v>
      </c>
      <c r="U17" s="19">
        <v>43</v>
      </c>
      <c r="V17" s="19">
        <f>T17+(U17*M48)</f>
        <v>45081999.923256971</v>
      </c>
      <c r="W17" s="19">
        <f t="shared" si="6"/>
        <v>4623.9043562630523</v>
      </c>
      <c r="X17" s="19">
        <f t="shared" si="7"/>
        <v>402517.85645765153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66" s="46" customFormat="1" x14ac:dyDescent="0.3">
      <c r="A18" s="19" t="s">
        <v>132</v>
      </c>
      <c r="B18" s="19" t="s">
        <v>120</v>
      </c>
      <c r="C18" s="19" t="s">
        <v>2</v>
      </c>
      <c r="D18" s="19">
        <v>8.6870000000000003E-2</v>
      </c>
      <c r="E18" s="19">
        <v>1</v>
      </c>
      <c r="F18" s="19">
        <v>60</v>
      </c>
      <c r="G18" s="19">
        <v>1</v>
      </c>
      <c r="H18" s="19">
        <v>2</v>
      </c>
      <c r="I18" s="19">
        <v>590</v>
      </c>
      <c r="J18" s="19">
        <v>894</v>
      </c>
      <c r="K18" s="19">
        <f t="shared" si="4"/>
        <v>6791.7577990100144</v>
      </c>
      <c r="L18" s="19">
        <f t="shared" si="5"/>
        <v>10291.239783584666</v>
      </c>
      <c r="N18" s="19"/>
      <c r="O18" s="19" t="s">
        <v>120</v>
      </c>
      <c r="P18" s="19" t="s">
        <v>2</v>
      </c>
      <c r="Q18" s="19">
        <v>2</v>
      </c>
      <c r="R18" s="19">
        <v>78</v>
      </c>
      <c r="S18" s="19">
        <f t="shared" si="0"/>
        <v>529757.10832278116</v>
      </c>
      <c r="T18" s="19">
        <f t="shared" si="1"/>
        <v>802716.70311960392</v>
      </c>
      <c r="U18" s="19">
        <v>55</v>
      </c>
      <c r="V18" s="19">
        <f>T18+(U18*M51)</f>
        <v>51779175.779901005</v>
      </c>
      <c r="W18" s="19">
        <f t="shared" si="6"/>
        <v>3983.136152802866</v>
      </c>
      <c r="X18" s="19">
        <f t="shared" si="7"/>
        <v>389317.11112707522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66" s="46" customFormat="1" x14ac:dyDescent="0.3">
      <c r="A19" s="19" t="s">
        <v>133</v>
      </c>
      <c r="B19" s="19" t="s">
        <v>120</v>
      </c>
      <c r="C19" s="19" t="s">
        <v>5</v>
      </c>
      <c r="D19" s="19">
        <v>8.6870000000000003E-2</v>
      </c>
      <c r="E19" s="19">
        <v>1</v>
      </c>
      <c r="F19" s="19">
        <v>60</v>
      </c>
      <c r="G19" s="19">
        <v>1</v>
      </c>
      <c r="H19" s="19">
        <v>2</v>
      </c>
      <c r="I19" s="19">
        <v>570</v>
      </c>
      <c r="J19" s="19">
        <v>990</v>
      </c>
      <c r="K19" s="19">
        <f t="shared" si="4"/>
        <v>6561.5287210774723</v>
      </c>
      <c r="L19" s="19">
        <f t="shared" si="5"/>
        <v>11396.339357660872</v>
      </c>
      <c r="N19" s="19"/>
      <c r="O19" s="19" t="s">
        <v>120</v>
      </c>
      <c r="P19" s="19" t="s">
        <v>5</v>
      </c>
      <c r="Q19" s="19">
        <v>2</v>
      </c>
      <c r="R19" s="19">
        <v>78</v>
      </c>
      <c r="S19" s="19">
        <f t="shared" si="0"/>
        <v>511799.24024404283</v>
      </c>
      <c r="T19" s="19">
        <f t="shared" si="1"/>
        <v>888914.46989754809</v>
      </c>
      <c r="U19" s="19">
        <v>55</v>
      </c>
      <c r="V19" s="19">
        <f>T19+(U19*M51)</f>
        <v>51865373.546678945</v>
      </c>
      <c r="W19" s="19">
        <f t="shared" si="6"/>
        <v>3848.114588301074</v>
      </c>
      <c r="X19" s="19">
        <f t="shared" si="7"/>
        <v>389965.21463668381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66" s="46" customFormat="1" x14ac:dyDescent="0.3">
      <c r="A20" s="19" t="s">
        <v>134</v>
      </c>
      <c r="B20" s="19" t="s">
        <v>120</v>
      </c>
      <c r="C20" s="19" t="s">
        <v>7</v>
      </c>
      <c r="D20" s="19">
        <v>8.6870000000000003E-2</v>
      </c>
      <c r="E20" s="19">
        <v>1</v>
      </c>
      <c r="F20" s="19">
        <v>60</v>
      </c>
      <c r="G20" s="19">
        <v>1</v>
      </c>
      <c r="H20" s="19">
        <v>2</v>
      </c>
      <c r="I20" s="19">
        <v>580</v>
      </c>
      <c r="J20" s="19">
        <v>990</v>
      </c>
      <c r="K20" s="19">
        <f t="shared" si="4"/>
        <v>6676.6432600437429</v>
      </c>
      <c r="L20" s="19">
        <f t="shared" si="5"/>
        <v>11396.339357660872</v>
      </c>
      <c r="N20" s="19"/>
      <c r="O20" s="19" t="s">
        <v>120</v>
      </c>
      <c r="P20" s="19" t="s">
        <v>7</v>
      </c>
      <c r="Q20" s="19">
        <v>2</v>
      </c>
      <c r="R20" s="19">
        <v>78</v>
      </c>
      <c r="S20" s="19">
        <f t="shared" si="0"/>
        <v>520778.17428341194</v>
      </c>
      <c r="T20" s="19">
        <f t="shared" si="1"/>
        <v>888914.46989754809</v>
      </c>
      <c r="U20" s="19">
        <v>55</v>
      </c>
      <c r="V20" s="19">
        <f>T20+(U20*M51)</f>
        <v>51865373.546678945</v>
      </c>
      <c r="W20" s="19">
        <f t="shared" si="6"/>
        <v>3915.6253705519694</v>
      </c>
      <c r="X20" s="19">
        <f t="shared" si="7"/>
        <v>389965.21463668381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66" s="46" customFormat="1" x14ac:dyDescent="0.3">
      <c r="A21" s="19" t="s">
        <v>135</v>
      </c>
      <c r="B21" s="19" t="s">
        <v>116</v>
      </c>
      <c r="C21" s="19" t="s">
        <v>2</v>
      </c>
      <c r="D21" s="19">
        <v>8.7340000000000001E-2</v>
      </c>
      <c r="E21" s="19">
        <v>1</v>
      </c>
      <c r="F21" s="19">
        <v>60</v>
      </c>
      <c r="G21" s="19">
        <v>1</v>
      </c>
      <c r="H21" s="19">
        <v>3</v>
      </c>
      <c r="I21" s="19">
        <v>628</v>
      </c>
      <c r="J21" s="19">
        <v>3398</v>
      </c>
      <c r="K21" s="19">
        <f t="shared" si="4"/>
        <v>7190.2908174948479</v>
      </c>
      <c r="L21" s="19">
        <f t="shared" si="5"/>
        <v>38905.427066636134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spans="1:66" s="46" customFormat="1" x14ac:dyDescent="0.3">
      <c r="A22" s="19" t="s">
        <v>136</v>
      </c>
      <c r="B22" s="19" t="s">
        <v>116</v>
      </c>
      <c r="C22" s="19" t="s">
        <v>5</v>
      </c>
      <c r="D22" s="19">
        <v>8.7340000000000001E-2</v>
      </c>
      <c r="E22" s="19">
        <v>1</v>
      </c>
      <c r="F22" s="19">
        <v>60</v>
      </c>
      <c r="G22" s="19">
        <v>1</v>
      </c>
      <c r="H22" s="19">
        <v>3</v>
      </c>
      <c r="I22" s="19">
        <v>632</v>
      </c>
      <c r="J22" s="19">
        <v>3863</v>
      </c>
      <c r="K22" s="19">
        <f t="shared" si="4"/>
        <v>7236.0888481795282</v>
      </c>
      <c r="L22" s="19">
        <f t="shared" si="5"/>
        <v>44229.44813373025</v>
      </c>
      <c r="N22" s="19"/>
      <c r="O22" s="19"/>
      <c r="P22" s="19"/>
      <c r="Q22" s="19"/>
      <c r="R22" s="98" t="s">
        <v>367</v>
      </c>
      <c r="S22" s="9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66" s="46" customFormat="1" x14ac:dyDescent="0.3">
      <c r="A23" s="19" t="s">
        <v>137</v>
      </c>
      <c r="B23" s="19" t="s">
        <v>116</v>
      </c>
      <c r="C23" s="19" t="s">
        <v>7</v>
      </c>
      <c r="D23" s="19">
        <v>8.7340000000000001E-2</v>
      </c>
      <c r="E23" s="19">
        <v>1</v>
      </c>
      <c r="F23" s="19">
        <v>60</v>
      </c>
      <c r="G23" s="19">
        <v>1</v>
      </c>
      <c r="H23" s="19">
        <v>3</v>
      </c>
      <c r="I23" s="19">
        <v>567</v>
      </c>
      <c r="J23" s="19">
        <v>4272</v>
      </c>
      <c r="K23" s="19">
        <f t="shared" si="4"/>
        <v>6491.8708495534693</v>
      </c>
      <c r="L23" s="19">
        <f t="shared" si="5"/>
        <v>48912.296771238834</v>
      </c>
      <c r="N23" s="19"/>
      <c r="O23" s="19"/>
      <c r="P23" s="19"/>
      <c r="Q23" s="19"/>
      <c r="R23" s="99"/>
      <c r="S23" s="9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66" s="46" customFormat="1" x14ac:dyDescent="0.3">
      <c r="A24" s="19" t="s">
        <v>138</v>
      </c>
      <c r="B24" s="19" t="s">
        <v>120</v>
      </c>
      <c r="C24" s="19" t="s">
        <v>2</v>
      </c>
      <c r="D24" s="19">
        <v>8.7340000000000001E-2</v>
      </c>
      <c r="E24" s="19">
        <v>1</v>
      </c>
      <c r="F24" s="19">
        <v>60</v>
      </c>
      <c r="G24" s="19">
        <v>1</v>
      </c>
      <c r="H24" s="19">
        <v>3</v>
      </c>
      <c r="I24" s="19">
        <v>664</v>
      </c>
      <c r="J24" s="19">
        <v>704</v>
      </c>
      <c r="K24" s="19">
        <f t="shared" si="4"/>
        <v>7602.4730936569731</v>
      </c>
      <c r="L24" s="19">
        <f t="shared" si="5"/>
        <v>8060.4534005037785</v>
      </c>
      <c r="N24" s="19"/>
      <c r="O24" s="19"/>
      <c r="P24" s="19"/>
      <c r="Q24" s="19"/>
      <c r="R24" s="99"/>
      <c r="S24" s="9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66" s="46" customFormat="1" x14ac:dyDescent="0.3">
      <c r="A25" s="19" t="s">
        <v>139</v>
      </c>
      <c r="B25" s="19" t="s">
        <v>120</v>
      </c>
      <c r="C25" s="19" t="s">
        <v>5</v>
      </c>
      <c r="D25" s="19">
        <v>8.7340000000000001E-2</v>
      </c>
      <c r="E25" s="19">
        <v>1</v>
      </c>
      <c r="F25" s="19">
        <v>60</v>
      </c>
      <c r="G25" s="19">
        <v>1</v>
      </c>
      <c r="H25" s="19">
        <v>3</v>
      </c>
      <c r="I25" s="19">
        <v>658</v>
      </c>
      <c r="J25" s="19">
        <v>723</v>
      </c>
      <c r="K25" s="19">
        <f t="shared" si="4"/>
        <v>7533.7760476299518</v>
      </c>
      <c r="L25" s="19">
        <f t="shared" si="5"/>
        <v>8277.9940462560116</v>
      </c>
      <c r="N25" s="19"/>
      <c r="O25" s="19"/>
      <c r="P25" s="19"/>
      <c r="Q25" s="19"/>
      <c r="R25" s="100"/>
      <c r="S25" s="10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66" s="46" customFormat="1" x14ac:dyDescent="0.3">
      <c r="A26" s="19" t="s">
        <v>140</v>
      </c>
      <c r="B26" s="19" t="s">
        <v>120</v>
      </c>
      <c r="C26" s="19" t="s">
        <v>7</v>
      </c>
      <c r="D26" s="19">
        <v>8.7340000000000001E-2</v>
      </c>
      <c r="E26" s="19">
        <v>1</v>
      </c>
      <c r="F26" s="19">
        <v>60</v>
      </c>
      <c r="G26" s="19">
        <v>1</v>
      </c>
      <c r="H26" s="19">
        <v>3</v>
      </c>
      <c r="I26" s="19">
        <v>742</v>
      </c>
      <c r="J26" s="19">
        <v>806</v>
      </c>
      <c r="K26" s="19">
        <f t="shared" si="4"/>
        <v>8495.5346920082429</v>
      </c>
      <c r="L26" s="19">
        <f t="shared" si="5"/>
        <v>9228.3031829631327</v>
      </c>
      <c r="N26" s="19"/>
      <c r="O26" s="19"/>
      <c r="P26" s="19"/>
      <c r="Q26" s="19"/>
      <c r="R26" s="100"/>
      <c r="S26" s="10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66" s="46" customForma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1:66" s="46" customFormat="1" x14ac:dyDescent="0.3">
      <c r="A28" s="101" t="s">
        <v>371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6" s="46" customFormat="1" ht="45" x14ac:dyDescent="0.3">
      <c r="A29" s="41" t="s">
        <v>344</v>
      </c>
      <c r="B29" s="41" t="s">
        <v>346</v>
      </c>
      <c r="C29" s="41" t="s">
        <v>375</v>
      </c>
      <c r="D29" s="41" t="s">
        <v>345</v>
      </c>
      <c r="E29" s="41" t="s">
        <v>360</v>
      </c>
      <c r="F29" s="41" t="s">
        <v>348</v>
      </c>
      <c r="G29" s="41" t="s">
        <v>349</v>
      </c>
      <c r="H29" s="41" t="s">
        <v>361</v>
      </c>
      <c r="I29" s="41"/>
      <c r="J29" s="41" t="s">
        <v>355</v>
      </c>
      <c r="K29" s="41"/>
      <c r="L29" s="41" t="s">
        <v>357</v>
      </c>
      <c r="M29" s="41" t="s">
        <v>377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spans="1:66" s="46" customFormat="1" x14ac:dyDescent="0.3">
      <c r="A30" s="19" t="s">
        <v>195</v>
      </c>
      <c r="B30" s="19" t="s">
        <v>191</v>
      </c>
      <c r="C30" s="19">
        <v>0</v>
      </c>
      <c r="D30" s="19">
        <v>8.7249999999999994E-2</v>
      </c>
      <c r="E30" s="19">
        <v>5</v>
      </c>
      <c r="F30" s="19">
        <v>60</v>
      </c>
      <c r="G30" s="19">
        <v>1</v>
      </c>
      <c r="H30" s="19">
        <v>0</v>
      </c>
      <c r="J30" s="19">
        <v>18656</v>
      </c>
      <c r="K30" s="19"/>
      <c r="L30" s="19">
        <f t="shared" ref="L30:L65" si="8">(J30*E30)/(G30*D30)</f>
        <v>1069111.747851003</v>
      </c>
      <c r="M30" s="19">
        <f>AVERAGE(L30:L32)</f>
        <v>1072015.2817574022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66" s="46" customFormat="1" x14ac:dyDescent="0.3">
      <c r="A31" s="19" t="s">
        <v>196</v>
      </c>
      <c r="B31" s="19" t="s">
        <v>191</v>
      </c>
      <c r="C31" s="19">
        <v>0</v>
      </c>
      <c r="D31" s="19">
        <v>8.7249999999999994E-2</v>
      </c>
      <c r="E31" s="19">
        <v>5</v>
      </c>
      <c r="F31" s="19">
        <v>60</v>
      </c>
      <c r="G31" s="19">
        <v>1</v>
      </c>
      <c r="H31" s="19">
        <v>0</v>
      </c>
      <c r="J31" s="19">
        <v>18987</v>
      </c>
      <c r="K31" s="19"/>
      <c r="L31" s="19">
        <f t="shared" si="8"/>
        <v>1088080.229226361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</row>
    <row r="32" spans="1:66" s="46" customFormat="1" x14ac:dyDescent="0.3">
      <c r="A32" s="19" t="s">
        <v>197</v>
      </c>
      <c r="B32" s="19" t="s">
        <v>191</v>
      </c>
      <c r="C32" s="19">
        <v>0</v>
      </c>
      <c r="D32" s="19">
        <v>8.7249999999999994E-2</v>
      </c>
      <c r="E32" s="19">
        <v>5</v>
      </c>
      <c r="F32" s="19">
        <v>60</v>
      </c>
      <c r="G32" s="19">
        <v>1</v>
      </c>
      <c r="H32" s="19">
        <v>0</v>
      </c>
      <c r="J32" s="19">
        <v>18477</v>
      </c>
      <c r="K32" s="19"/>
      <c r="L32" s="19">
        <f t="shared" si="8"/>
        <v>1058853.8681948425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1:66" s="46" customFormat="1" x14ac:dyDescent="0.3">
      <c r="A33" s="19" t="s">
        <v>198</v>
      </c>
      <c r="B33" s="19" t="s">
        <v>192</v>
      </c>
      <c r="C33" s="19">
        <v>0</v>
      </c>
      <c r="D33" s="19">
        <v>8.7249999999999994E-2</v>
      </c>
      <c r="E33" s="19">
        <v>5</v>
      </c>
      <c r="F33" s="19">
        <v>60</v>
      </c>
      <c r="G33" s="19">
        <v>1</v>
      </c>
      <c r="H33" s="19">
        <v>0</v>
      </c>
      <c r="J33" s="19">
        <v>15802</v>
      </c>
      <c r="K33" s="19"/>
      <c r="L33" s="19">
        <f t="shared" si="8"/>
        <v>905558.73925501434</v>
      </c>
      <c r="M33" s="19">
        <f>AVERAGE(L33:L35)</f>
        <v>975128.93982808024</v>
      </c>
      <c r="N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</row>
    <row r="34" spans="1:66" s="46" customFormat="1" x14ac:dyDescent="0.3">
      <c r="A34" s="19" t="s">
        <v>199</v>
      </c>
      <c r="B34" s="19" t="s">
        <v>192</v>
      </c>
      <c r="C34" s="19">
        <v>0</v>
      </c>
      <c r="D34" s="19">
        <v>8.7249999999999994E-2</v>
      </c>
      <c r="E34" s="19">
        <v>5</v>
      </c>
      <c r="F34" s="19">
        <v>60</v>
      </c>
      <c r="G34" s="19">
        <v>1</v>
      </c>
      <c r="H34" s="19">
        <v>0</v>
      </c>
      <c r="J34" s="19">
        <v>17245</v>
      </c>
      <c r="K34" s="19"/>
      <c r="L34" s="19">
        <f t="shared" si="8"/>
        <v>988252.14899713476</v>
      </c>
      <c r="M34" s="19"/>
      <c r="N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s="46" customFormat="1" x14ac:dyDescent="0.3">
      <c r="A35" s="19" t="s">
        <v>200</v>
      </c>
      <c r="B35" s="19" t="s">
        <v>192</v>
      </c>
      <c r="C35" s="19">
        <v>0</v>
      </c>
      <c r="D35" s="19">
        <v>8.7249999999999994E-2</v>
      </c>
      <c r="E35" s="19">
        <v>5</v>
      </c>
      <c r="F35" s="19">
        <v>60</v>
      </c>
      <c r="G35" s="19">
        <v>1</v>
      </c>
      <c r="H35" s="19">
        <v>0</v>
      </c>
      <c r="J35" s="19">
        <v>18001</v>
      </c>
      <c r="K35" s="19"/>
      <c r="L35" s="19">
        <f t="shared" si="8"/>
        <v>1031575.9312320917</v>
      </c>
      <c r="M35" s="19"/>
      <c r="N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s="46" customFormat="1" x14ac:dyDescent="0.3">
      <c r="A36" s="19" t="s">
        <v>201</v>
      </c>
      <c r="B36" s="19" t="s">
        <v>191</v>
      </c>
      <c r="C36" s="19">
        <v>1</v>
      </c>
      <c r="D36" s="19">
        <v>8.7480000000000002E-2</v>
      </c>
      <c r="E36" s="19">
        <v>5</v>
      </c>
      <c r="F36" s="19">
        <v>60</v>
      </c>
      <c r="G36" s="19">
        <v>1</v>
      </c>
      <c r="H36" s="19">
        <v>1</v>
      </c>
      <c r="J36" s="19">
        <v>21737</v>
      </c>
      <c r="K36" s="19"/>
      <c r="L36" s="19">
        <f t="shared" si="8"/>
        <v>1242398.2624599908</v>
      </c>
      <c r="M36" s="19">
        <f>AVERAGE(L36:L38)</f>
        <v>1223784.48407255</v>
      </c>
      <c r="N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s="46" customFormat="1" x14ac:dyDescent="0.3">
      <c r="A37" s="19" t="s">
        <v>202</v>
      </c>
      <c r="B37" s="19" t="s">
        <v>191</v>
      </c>
      <c r="C37" s="19">
        <v>1</v>
      </c>
      <c r="D37" s="19">
        <v>8.7480000000000002E-2</v>
      </c>
      <c r="E37" s="19">
        <v>5</v>
      </c>
      <c r="F37" s="19">
        <v>60</v>
      </c>
      <c r="G37" s="19">
        <v>1</v>
      </c>
      <c r="H37" s="19">
        <v>1</v>
      </c>
      <c r="J37" s="19">
        <v>22166</v>
      </c>
      <c r="K37" s="19"/>
      <c r="L37" s="19">
        <f t="shared" si="8"/>
        <v>1266918.1527206218</v>
      </c>
      <c r="M37" s="19"/>
      <c r="N37" s="19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6" s="46" customFormat="1" x14ac:dyDescent="0.3">
      <c r="A38" s="19" t="s">
        <v>203</v>
      </c>
      <c r="B38" s="19" t="s">
        <v>191</v>
      </c>
      <c r="C38" s="19">
        <v>1</v>
      </c>
      <c r="D38" s="19">
        <v>8.7480000000000002E-2</v>
      </c>
      <c r="E38" s="19">
        <v>5</v>
      </c>
      <c r="F38" s="19">
        <v>60</v>
      </c>
      <c r="G38" s="19">
        <v>1</v>
      </c>
      <c r="H38" s="19">
        <v>1</v>
      </c>
      <c r="J38" s="19">
        <v>20331</v>
      </c>
      <c r="K38" s="19"/>
      <c r="L38" s="19">
        <f t="shared" si="8"/>
        <v>1162037.0370370371</v>
      </c>
      <c r="M38" s="19"/>
      <c r="N38" s="1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1:66" s="46" customFormat="1" x14ac:dyDescent="0.3">
      <c r="A39" s="19" t="s">
        <v>204</v>
      </c>
      <c r="B39" s="19" t="s">
        <v>192</v>
      </c>
      <c r="C39" s="19">
        <v>1</v>
      </c>
      <c r="D39" s="19">
        <v>8.7480000000000002E-2</v>
      </c>
      <c r="E39" s="19">
        <v>5</v>
      </c>
      <c r="F39" s="19">
        <v>60</v>
      </c>
      <c r="G39" s="19">
        <v>1</v>
      </c>
      <c r="H39" s="19">
        <v>1</v>
      </c>
      <c r="J39" s="19">
        <v>7528</v>
      </c>
      <c r="K39" s="19"/>
      <c r="L39" s="19">
        <f t="shared" si="8"/>
        <v>430269.77594878827</v>
      </c>
      <c r="M39" s="19">
        <f>AVERAGE(L39:L41)</f>
        <v>435528.12071330589</v>
      </c>
      <c r="N39" s="19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</row>
    <row r="40" spans="1:66" s="46" customFormat="1" x14ac:dyDescent="0.3">
      <c r="A40" s="19" t="s">
        <v>205</v>
      </c>
      <c r="B40" s="19" t="s">
        <v>192</v>
      </c>
      <c r="C40" s="19">
        <v>1</v>
      </c>
      <c r="D40" s="19">
        <v>8.7480000000000002E-2</v>
      </c>
      <c r="E40" s="19">
        <v>5</v>
      </c>
      <c r="F40" s="19">
        <v>60</v>
      </c>
      <c r="G40" s="19">
        <v>1</v>
      </c>
      <c r="H40" s="19">
        <v>1</v>
      </c>
      <c r="J40" s="19">
        <v>7563</v>
      </c>
      <c r="K40" s="19"/>
      <c r="L40" s="19">
        <f t="shared" si="8"/>
        <v>432270.23319615913</v>
      </c>
      <c r="M40" s="19"/>
      <c r="N40" s="1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</row>
    <row r="41" spans="1:66" s="46" customFormat="1" x14ac:dyDescent="0.3">
      <c r="A41" s="19" t="s">
        <v>206</v>
      </c>
      <c r="B41" s="19" t="s">
        <v>192</v>
      </c>
      <c r="C41" s="19">
        <v>1</v>
      </c>
      <c r="D41" s="19">
        <v>8.7480000000000002E-2</v>
      </c>
      <c r="E41" s="19">
        <v>5</v>
      </c>
      <c r="F41" s="19">
        <v>60</v>
      </c>
      <c r="G41" s="19">
        <v>1</v>
      </c>
      <c r="H41" s="19">
        <v>1</v>
      </c>
      <c r="J41" s="19">
        <v>7769</v>
      </c>
      <c r="K41" s="19"/>
      <c r="L41" s="19">
        <f t="shared" si="8"/>
        <v>444044.35299497028</v>
      </c>
      <c r="M41" s="19"/>
      <c r="N41" s="19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</row>
    <row r="42" spans="1:66" s="46" customFormat="1" x14ac:dyDescent="0.3">
      <c r="A42" s="19" t="s">
        <v>207</v>
      </c>
      <c r="B42" s="19" t="s">
        <v>191</v>
      </c>
      <c r="C42" s="19">
        <v>0</v>
      </c>
      <c r="D42" s="19">
        <v>8.7480000000000002E-2</v>
      </c>
      <c r="E42" s="19">
        <v>5</v>
      </c>
      <c r="F42" s="19">
        <v>60</v>
      </c>
      <c r="G42" s="19">
        <v>1</v>
      </c>
      <c r="H42" s="19">
        <v>1</v>
      </c>
      <c r="J42" s="19">
        <v>12761</v>
      </c>
      <c r="K42" s="19"/>
      <c r="L42" s="19">
        <f t="shared" si="8"/>
        <v>729366.71239140374</v>
      </c>
      <c r="M42" s="19">
        <f>AVERAGE(L42:L44)</f>
        <v>754648.68160341401</v>
      </c>
      <c r="N42" s="19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</row>
    <row r="43" spans="1:66" s="46" customFormat="1" x14ac:dyDescent="0.3">
      <c r="A43" s="19" t="s">
        <v>208</v>
      </c>
      <c r="B43" s="19" t="s">
        <v>191</v>
      </c>
      <c r="C43" s="19">
        <v>0</v>
      </c>
      <c r="D43" s="19">
        <v>8.7480000000000002E-2</v>
      </c>
      <c r="E43" s="19">
        <v>5</v>
      </c>
      <c r="F43" s="19">
        <v>60</v>
      </c>
      <c r="G43" s="19">
        <v>1</v>
      </c>
      <c r="H43" s="19">
        <v>1</v>
      </c>
      <c r="J43" s="19">
        <v>13562</v>
      </c>
      <c r="K43" s="19"/>
      <c r="L43" s="19">
        <f t="shared" si="8"/>
        <v>775148.60539551894</v>
      </c>
      <c r="M43" s="19"/>
      <c r="N43" s="19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</row>
    <row r="44" spans="1:66" s="46" customFormat="1" x14ac:dyDescent="0.3">
      <c r="A44" s="19" t="s">
        <v>209</v>
      </c>
      <c r="B44" s="19" t="s">
        <v>191</v>
      </c>
      <c r="C44" s="19">
        <v>0</v>
      </c>
      <c r="D44" s="19">
        <v>8.7480000000000002E-2</v>
      </c>
      <c r="E44" s="19">
        <v>5</v>
      </c>
      <c r="F44" s="19">
        <v>60</v>
      </c>
      <c r="G44" s="19">
        <v>1</v>
      </c>
      <c r="H44" s="19">
        <v>1</v>
      </c>
      <c r="J44" s="19">
        <v>13287</v>
      </c>
      <c r="K44" s="19"/>
      <c r="L44" s="19">
        <f t="shared" si="8"/>
        <v>759430.72702331957</v>
      </c>
      <c r="M44" s="19"/>
      <c r="N44" s="19"/>
      <c r="O44" s="40"/>
      <c r="P44" s="40"/>
      <c r="Q44" s="40"/>
      <c r="R44" s="40"/>
      <c r="S44" s="40"/>
      <c r="T44" s="40"/>
      <c r="U44" s="40"/>
      <c r="V44" s="40"/>
      <c r="W44" s="40"/>
      <c r="X44" s="40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</row>
    <row r="45" spans="1:66" s="46" customFormat="1" x14ac:dyDescent="0.3">
      <c r="A45" s="19" t="s">
        <v>210</v>
      </c>
      <c r="B45" s="19" t="s">
        <v>192</v>
      </c>
      <c r="C45" s="19">
        <v>0</v>
      </c>
      <c r="D45" s="19">
        <v>8.7480000000000002E-2</v>
      </c>
      <c r="E45" s="19">
        <v>5</v>
      </c>
      <c r="F45" s="19">
        <v>60</v>
      </c>
      <c r="G45" s="19">
        <v>1</v>
      </c>
      <c r="H45" s="19">
        <v>1</v>
      </c>
      <c r="J45" s="19">
        <v>12944</v>
      </c>
      <c r="K45" s="19"/>
      <c r="L45" s="19">
        <f t="shared" si="8"/>
        <v>739826.24599908548</v>
      </c>
      <c r="M45" s="19">
        <f>AVERAGE(L45:L47)</f>
        <v>727728.24264593807</v>
      </c>
      <c r="N45" s="19"/>
      <c r="O45" s="40"/>
      <c r="P45" s="40"/>
      <c r="Q45" s="40"/>
      <c r="R45" s="40"/>
      <c r="S45" s="40"/>
      <c r="T45" s="40"/>
      <c r="U45" s="40"/>
      <c r="V45" s="40"/>
      <c r="W45" s="40"/>
      <c r="X45" s="40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1:66" s="46" customFormat="1" x14ac:dyDescent="0.3">
      <c r="A46" s="19" t="s">
        <v>211</v>
      </c>
      <c r="B46" s="19" t="s">
        <v>192</v>
      </c>
      <c r="C46" s="19">
        <v>0</v>
      </c>
      <c r="D46" s="19">
        <v>8.7480000000000002E-2</v>
      </c>
      <c r="E46" s="19">
        <v>5</v>
      </c>
      <c r="F46" s="19">
        <v>60</v>
      </c>
      <c r="G46" s="19">
        <v>1</v>
      </c>
      <c r="H46" s="19">
        <v>1</v>
      </c>
      <c r="J46" s="19">
        <v>12778</v>
      </c>
      <c r="K46" s="19"/>
      <c r="L46" s="19">
        <f t="shared" si="8"/>
        <v>730338.36305441242</v>
      </c>
      <c r="M46" s="19"/>
      <c r="N46" s="19"/>
      <c r="O46" s="40"/>
      <c r="P46" s="40"/>
      <c r="Q46" s="40"/>
      <c r="R46" s="40"/>
      <c r="S46" s="40"/>
      <c r="T46" s="40"/>
      <c r="U46" s="40"/>
      <c r="V46" s="40"/>
      <c r="W46" s="40"/>
      <c r="X46" s="40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:66" s="46" customFormat="1" x14ac:dyDescent="0.3">
      <c r="A47" s="19" t="s">
        <v>212</v>
      </c>
      <c r="B47" s="19" t="s">
        <v>192</v>
      </c>
      <c r="C47" s="19">
        <v>0</v>
      </c>
      <c r="D47" s="19">
        <v>8.7480000000000002E-2</v>
      </c>
      <c r="E47" s="19">
        <v>5</v>
      </c>
      <c r="F47" s="19">
        <v>60</v>
      </c>
      <c r="G47" s="19">
        <v>1</v>
      </c>
      <c r="H47" s="19">
        <v>1</v>
      </c>
      <c r="J47" s="19">
        <v>12475</v>
      </c>
      <c r="K47" s="19"/>
      <c r="L47" s="19">
        <f t="shared" si="8"/>
        <v>713020.11888431641</v>
      </c>
      <c r="M47" s="19"/>
      <c r="N47" s="19"/>
      <c r="O47" s="40"/>
      <c r="P47" s="40"/>
      <c r="Q47" s="40"/>
      <c r="R47" s="40"/>
      <c r="S47" s="40"/>
      <c r="T47" s="40"/>
      <c r="U47" s="40"/>
      <c r="V47" s="40"/>
      <c r="W47" s="40"/>
      <c r="X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1:66" s="46" customFormat="1" x14ac:dyDescent="0.3">
      <c r="A48" s="19" t="s">
        <v>213</v>
      </c>
      <c r="B48" s="19" t="s">
        <v>191</v>
      </c>
      <c r="C48" s="19">
        <f>C36+1</f>
        <v>2</v>
      </c>
      <c r="D48" s="19">
        <v>8.6870000000000003E-2</v>
      </c>
      <c r="E48" s="19">
        <v>5</v>
      </c>
      <c r="F48" s="19">
        <v>60</v>
      </c>
      <c r="G48" s="19">
        <v>1</v>
      </c>
      <c r="H48" s="19">
        <v>2</v>
      </c>
      <c r="J48" s="19">
        <v>17222</v>
      </c>
      <c r="K48" s="19"/>
      <c r="L48" s="19">
        <f t="shared" si="8"/>
        <v>991251.29503856332</v>
      </c>
      <c r="M48" s="19">
        <f>AVERAGE(L48:L50)</f>
        <v>977763.70822301519</v>
      </c>
      <c r="N48" s="19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s="46" customFormat="1" x14ac:dyDescent="0.3">
      <c r="A49" s="19" t="s">
        <v>214</v>
      </c>
      <c r="B49" s="19" t="s">
        <v>191</v>
      </c>
      <c r="C49" s="19">
        <f t="shared" ref="C49:C59" si="9">C37+1</f>
        <v>2</v>
      </c>
      <c r="D49" s="19">
        <v>8.6870000000000003E-2</v>
      </c>
      <c r="E49" s="19">
        <v>5</v>
      </c>
      <c r="F49" s="19">
        <v>60</v>
      </c>
      <c r="G49" s="19">
        <v>1</v>
      </c>
      <c r="H49" s="19">
        <v>2</v>
      </c>
      <c r="J49" s="19">
        <v>17281</v>
      </c>
      <c r="K49" s="19"/>
      <c r="L49" s="19">
        <f t="shared" si="8"/>
        <v>994647.17393806833</v>
      </c>
      <c r="M49" s="19"/>
      <c r="N49" s="19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s="46" customFormat="1" x14ac:dyDescent="0.3">
      <c r="A50" s="19" t="s">
        <v>215</v>
      </c>
      <c r="B50" s="19" t="s">
        <v>191</v>
      </c>
      <c r="C50" s="19">
        <f t="shared" si="9"/>
        <v>2</v>
      </c>
      <c r="D50" s="19">
        <v>8.6870000000000003E-2</v>
      </c>
      <c r="E50" s="19">
        <v>5</v>
      </c>
      <c r="F50" s="19">
        <v>60</v>
      </c>
      <c r="G50" s="19">
        <v>1</v>
      </c>
      <c r="H50" s="19">
        <v>2</v>
      </c>
      <c r="J50" s="19">
        <v>16460</v>
      </c>
      <c r="K50" s="19"/>
      <c r="L50" s="19">
        <f t="shared" si="8"/>
        <v>947392.65569241391</v>
      </c>
      <c r="M50" s="19"/>
      <c r="N50" s="1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s="46" customFormat="1" x14ac:dyDescent="0.3">
      <c r="A51" s="19" t="s">
        <v>216</v>
      </c>
      <c r="B51" s="19" t="s">
        <v>192</v>
      </c>
      <c r="C51" s="19">
        <f t="shared" si="9"/>
        <v>2</v>
      </c>
      <c r="D51" s="19">
        <v>8.6870000000000003E-2</v>
      </c>
      <c r="E51" s="19">
        <v>5</v>
      </c>
      <c r="F51" s="19">
        <v>60</v>
      </c>
      <c r="G51" s="19">
        <v>1</v>
      </c>
      <c r="H51" s="19">
        <v>2</v>
      </c>
      <c r="J51" s="19">
        <v>16542</v>
      </c>
      <c r="K51" s="19"/>
      <c r="L51" s="19">
        <f t="shared" si="8"/>
        <v>952112.35179003107</v>
      </c>
      <c r="M51" s="19">
        <f>AVERAGE(L51:L53)</f>
        <v>926844.71048693452</v>
      </c>
      <c r="N51" s="1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s="46" customFormat="1" x14ac:dyDescent="0.3">
      <c r="A52" s="19" t="s">
        <v>217</v>
      </c>
      <c r="B52" s="19" t="s">
        <v>192</v>
      </c>
      <c r="C52" s="19">
        <f t="shared" si="9"/>
        <v>2</v>
      </c>
      <c r="D52" s="19">
        <v>8.6870000000000003E-2</v>
      </c>
      <c r="E52" s="19">
        <v>5</v>
      </c>
      <c r="F52" s="19">
        <v>60</v>
      </c>
      <c r="G52" s="19">
        <v>1</v>
      </c>
      <c r="H52" s="19">
        <v>2</v>
      </c>
      <c r="J52" s="19">
        <v>15721</v>
      </c>
      <c r="K52" s="19"/>
      <c r="L52" s="19">
        <f t="shared" si="8"/>
        <v>904857.83354437666</v>
      </c>
      <c r="M52" s="19"/>
      <c r="N52" s="1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s="46" customFormat="1" x14ac:dyDescent="0.3">
      <c r="A53" s="19" t="s">
        <v>218</v>
      </c>
      <c r="B53" s="19" t="s">
        <v>192</v>
      </c>
      <c r="C53" s="19">
        <f t="shared" si="9"/>
        <v>2</v>
      </c>
      <c r="D53" s="19">
        <v>8.6870000000000003E-2</v>
      </c>
      <c r="E53" s="19">
        <v>5</v>
      </c>
      <c r="F53" s="19">
        <v>60</v>
      </c>
      <c r="G53" s="19">
        <v>1</v>
      </c>
      <c r="H53" s="19">
        <v>2</v>
      </c>
      <c r="J53" s="19">
        <v>16046</v>
      </c>
      <c r="K53" s="19"/>
      <c r="L53" s="19">
        <f t="shared" si="8"/>
        <v>923563.94612639572</v>
      </c>
      <c r="M53" s="19"/>
      <c r="N53" s="1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s="46" customFormat="1" x14ac:dyDescent="0.3">
      <c r="A54" s="19" t="s">
        <v>219</v>
      </c>
      <c r="B54" s="19" t="s">
        <v>191</v>
      </c>
      <c r="C54" s="19">
        <f t="shared" si="9"/>
        <v>1</v>
      </c>
      <c r="D54" s="19">
        <v>8.6870000000000003E-2</v>
      </c>
      <c r="E54" s="19">
        <v>5</v>
      </c>
      <c r="F54" s="19">
        <v>60</v>
      </c>
      <c r="G54" s="19">
        <v>1</v>
      </c>
      <c r="H54" s="19">
        <v>2</v>
      </c>
      <c r="J54" s="19">
        <v>15714</v>
      </c>
      <c r="K54" s="19"/>
      <c r="L54" s="19">
        <f t="shared" si="8"/>
        <v>904454.93265799468</v>
      </c>
      <c r="M54" s="19">
        <f>AVERAGE(L54:L56)</f>
        <v>932215.09639379324</v>
      </c>
      <c r="N54" s="1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s="46" customFormat="1" x14ac:dyDescent="0.3">
      <c r="A55" s="19" t="s">
        <v>220</v>
      </c>
      <c r="B55" s="19" t="s">
        <v>191</v>
      </c>
      <c r="C55" s="19">
        <f t="shared" si="9"/>
        <v>1</v>
      </c>
      <c r="D55" s="19">
        <v>8.6870000000000003E-2</v>
      </c>
      <c r="E55" s="19">
        <v>5</v>
      </c>
      <c r="F55" s="19">
        <v>60</v>
      </c>
      <c r="G55" s="19">
        <v>1</v>
      </c>
      <c r="H55" s="19">
        <v>2</v>
      </c>
      <c r="J55" s="19">
        <v>16380</v>
      </c>
      <c r="K55" s="19"/>
      <c r="L55" s="19">
        <f t="shared" si="8"/>
        <v>942788.07413376309</v>
      </c>
      <c r="M55" s="19"/>
      <c r="N55" s="1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s="46" customFormat="1" x14ac:dyDescent="0.3">
      <c r="A56" s="19" t="s">
        <v>221</v>
      </c>
      <c r="B56" s="19" t="s">
        <v>191</v>
      </c>
      <c r="C56" s="19">
        <f t="shared" si="9"/>
        <v>1</v>
      </c>
      <c r="D56" s="19">
        <v>8.6870000000000003E-2</v>
      </c>
      <c r="E56" s="19">
        <v>5</v>
      </c>
      <c r="F56" s="19">
        <v>59</v>
      </c>
      <c r="G56" s="19">
        <v>0.98333333333333328</v>
      </c>
      <c r="H56" s="19">
        <v>2</v>
      </c>
      <c r="J56" s="19">
        <v>16220</v>
      </c>
      <c r="K56" s="19"/>
      <c r="L56" s="19">
        <f t="shared" si="8"/>
        <v>949402.28238962183</v>
      </c>
      <c r="M56" s="19"/>
      <c r="N56" s="1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s="46" customFormat="1" x14ac:dyDescent="0.3">
      <c r="A57" s="19" t="s">
        <v>222</v>
      </c>
      <c r="B57" s="19" t="s">
        <v>192</v>
      </c>
      <c r="C57" s="19">
        <f t="shared" si="9"/>
        <v>1</v>
      </c>
      <c r="D57" s="19">
        <v>8.6870000000000003E-2</v>
      </c>
      <c r="E57" s="19">
        <v>5</v>
      </c>
      <c r="F57" s="19">
        <v>60</v>
      </c>
      <c r="G57" s="19">
        <v>1</v>
      </c>
      <c r="H57" s="19">
        <v>2</v>
      </c>
      <c r="J57" s="19">
        <v>2316</v>
      </c>
      <c r="K57" s="19"/>
      <c r="L57" s="19">
        <f t="shared" si="8"/>
        <v>133302.63612294232</v>
      </c>
      <c r="M57" s="19">
        <f>AVERAGE(L57:L59)</f>
        <v>129043.39818119029</v>
      </c>
      <c r="N57" s="1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s="46" customFormat="1" x14ac:dyDescent="0.3">
      <c r="A58" s="19" t="s">
        <v>223</v>
      </c>
      <c r="B58" s="19" t="s">
        <v>192</v>
      </c>
      <c r="C58" s="19">
        <f t="shared" si="9"/>
        <v>1</v>
      </c>
      <c r="D58" s="19">
        <v>8.6870000000000003E-2</v>
      </c>
      <c r="E58" s="19">
        <v>5</v>
      </c>
      <c r="F58" s="19">
        <v>60</v>
      </c>
      <c r="G58" s="19">
        <v>1</v>
      </c>
      <c r="H58" s="19">
        <v>2</v>
      </c>
      <c r="J58" s="19">
        <v>2541</v>
      </c>
      <c r="K58" s="19"/>
      <c r="L58" s="19">
        <f t="shared" si="8"/>
        <v>146253.02175664785</v>
      </c>
      <c r="M58" s="19"/>
      <c r="N58" s="19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s="46" customFormat="1" x14ac:dyDescent="0.3">
      <c r="A59" s="19" t="s">
        <v>224</v>
      </c>
      <c r="B59" s="19" t="s">
        <v>192</v>
      </c>
      <c r="C59" s="19">
        <f t="shared" si="9"/>
        <v>1</v>
      </c>
      <c r="D59" s="19">
        <v>8.6870000000000003E-2</v>
      </c>
      <c r="E59" s="19">
        <v>5</v>
      </c>
      <c r="F59" s="19">
        <v>60</v>
      </c>
      <c r="G59" s="19">
        <v>1</v>
      </c>
      <c r="H59" s="19">
        <v>2</v>
      </c>
      <c r="J59" s="19">
        <v>1869</v>
      </c>
      <c r="K59" s="19"/>
      <c r="L59" s="19">
        <f t="shared" si="8"/>
        <v>107574.53666398066</v>
      </c>
      <c r="M59" s="19"/>
      <c r="N59" s="1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s="46" customFormat="1" x14ac:dyDescent="0.3">
      <c r="A60" s="19" t="s">
        <v>225</v>
      </c>
      <c r="B60" s="19" t="s">
        <v>191</v>
      </c>
      <c r="C60" s="19">
        <f t="shared" ref="C60:C65" si="10">C48</f>
        <v>2</v>
      </c>
      <c r="D60" s="19">
        <v>8.7340000000000001E-2</v>
      </c>
      <c r="E60" s="19">
        <v>5</v>
      </c>
      <c r="F60" s="19">
        <v>60</v>
      </c>
      <c r="G60" s="19">
        <v>1</v>
      </c>
      <c r="H60" s="19">
        <v>3</v>
      </c>
      <c r="J60" s="19">
        <v>19597</v>
      </c>
      <c r="K60" s="19"/>
      <c r="L60" s="19">
        <f t="shared" si="8"/>
        <v>1121880.0091596062</v>
      </c>
      <c r="M60" s="19">
        <f>AVERAGE(L60:L62)</f>
        <v>1088332.9516830775</v>
      </c>
      <c r="N60" s="19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s="46" customFormat="1" x14ac:dyDescent="0.3">
      <c r="A61" s="19" t="s">
        <v>226</v>
      </c>
      <c r="B61" s="19" t="s">
        <v>191</v>
      </c>
      <c r="C61" s="19">
        <f t="shared" si="10"/>
        <v>2</v>
      </c>
      <c r="D61" s="19">
        <v>8.7340000000000001E-2</v>
      </c>
      <c r="E61" s="19">
        <v>5</v>
      </c>
      <c r="F61" s="19">
        <v>60</v>
      </c>
      <c r="G61" s="19">
        <v>1</v>
      </c>
      <c r="H61" s="19">
        <v>3</v>
      </c>
      <c r="J61" s="19">
        <v>18364</v>
      </c>
      <c r="K61" s="19"/>
      <c r="L61" s="19">
        <f t="shared" si="8"/>
        <v>1051293.7943668421</v>
      </c>
      <c r="M61" s="19"/>
      <c r="N61" s="19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s="46" customFormat="1" x14ac:dyDescent="0.3">
      <c r="A62" s="19" t="s">
        <v>227</v>
      </c>
      <c r="B62" s="19" t="s">
        <v>191</v>
      </c>
      <c r="C62" s="19">
        <f t="shared" si="10"/>
        <v>2</v>
      </c>
      <c r="D62" s="19">
        <v>8.7340000000000001E-2</v>
      </c>
      <c r="E62" s="19">
        <v>5</v>
      </c>
      <c r="F62" s="19">
        <v>60</v>
      </c>
      <c r="G62" s="19">
        <v>1</v>
      </c>
      <c r="H62" s="19">
        <v>3</v>
      </c>
      <c r="J62" s="19">
        <v>19072</v>
      </c>
      <c r="K62" s="19"/>
      <c r="L62" s="19">
        <f t="shared" si="8"/>
        <v>1091825.0515227844</v>
      </c>
      <c r="M62" s="19"/>
      <c r="N62" s="19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s="46" customFormat="1" x14ac:dyDescent="0.3">
      <c r="A63" s="19" t="s">
        <v>228</v>
      </c>
      <c r="B63" s="19" t="s">
        <v>192</v>
      </c>
      <c r="C63" s="19">
        <f t="shared" si="10"/>
        <v>2</v>
      </c>
      <c r="D63" s="19">
        <v>8.7340000000000001E-2</v>
      </c>
      <c r="E63" s="19">
        <v>5</v>
      </c>
      <c r="F63" s="19">
        <v>60</v>
      </c>
      <c r="G63" s="19">
        <v>1</v>
      </c>
      <c r="H63" s="19">
        <v>3</v>
      </c>
      <c r="J63" s="19">
        <v>9121</v>
      </c>
      <c r="K63" s="19"/>
      <c r="L63" s="19">
        <f t="shared" si="8"/>
        <v>522154.79734371422</v>
      </c>
      <c r="M63" s="19">
        <f>AVERAGE(L63:L65)</f>
        <v>516983.43637890235</v>
      </c>
      <c r="N63" s="19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s="46" customFormat="1" x14ac:dyDescent="0.3">
      <c r="A64" s="19" t="s">
        <v>229</v>
      </c>
      <c r="B64" s="19" t="s">
        <v>192</v>
      </c>
      <c r="C64" s="19">
        <f t="shared" si="10"/>
        <v>2</v>
      </c>
      <c r="D64" s="19">
        <v>8.7340000000000001E-2</v>
      </c>
      <c r="E64" s="19">
        <v>5</v>
      </c>
      <c r="F64" s="19">
        <v>60</v>
      </c>
      <c r="G64" s="19">
        <v>1</v>
      </c>
      <c r="H64" s="19">
        <v>3</v>
      </c>
      <c r="J64" s="19">
        <v>9105</v>
      </c>
      <c r="K64" s="19"/>
      <c r="L64" s="19">
        <f t="shared" si="8"/>
        <v>521238.83673002059</v>
      </c>
      <c r="M64" s="19"/>
      <c r="N64" s="19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s="46" customFormat="1" x14ac:dyDescent="0.3">
      <c r="A65" s="19" t="s">
        <v>230</v>
      </c>
      <c r="B65" s="19" t="s">
        <v>192</v>
      </c>
      <c r="C65" s="19">
        <f t="shared" si="10"/>
        <v>2</v>
      </c>
      <c r="D65" s="19">
        <v>8.7340000000000001E-2</v>
      </c>
      <c r="E65" s="19">
        <v>5</v>
      </c>
      <c r="F65" s="19">
        <v>60</v>
      </c>
      <c r="G65" s="19">
        <v>1</v>
      </c>
      <c r="H65" s="19">
        <v>3</v>
      </c>
      <c r="J65" s="19">
        <v>8866</v>
      </c>
      <c r="K65" s="19"/>
      <c r="L65" s="19">
        <f t="shared" si="8"/>
        <v>507556.6750629723</v>
      </c>
      <c r="M65" s="19"/>
      <c r="N65" s="19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s="46" customFormat="1" x14ac:dyDescent="0.3">
      <c r="M66" s="19"/>
      <c r="N66" s="19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</row>
    <row r="67" spans="1:64" s="46" customFormat="1" x14ac:dyDescent="0.3"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64" s="46" customFormat="1" x14ac:dyDescent="0.3"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</row>
    <row r="69" spans="1:64" s="46" customFormat="1" x14ac:dyDescent="0.3"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64" s="46" customFormat="1" x14ac:dyDescent="0.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64" s="40" customFormat="1" x14ac:dyDescent="0.3"/>
    <row r="72" spans="1:64" s="40" customFormat="1" x14ac:dyDescent="0.3"/>
    <row r="73" spans="1:64" s="40" customFormat="1" x14ac:dyDescent="0.3"/>
    <row r="74" spans="1:64" s="40" customFormat="1" x14ac:dyDescent="0.3"/>
    <row r="75" spans="1:64" s="40" customFormat="1" x14ac:dyDescent="0.3"/>
    <row r="76" spans="1:64" s="40" customFormat="1" x14ac:dyDescent="0.3"/>
    <row r="77" spans="1:64" s="40" customFormat="1" x14ac:dyDescent="0.3"/>
    <row r="78" spans="1:64" s="40" customFormat="1" x14ac:dyDescent="0.3"/>
    <row r="79" spans="1:64" s="40" customFormat="1" x14ac:dyDescent="0.3"/>
    <row r="80" spans="1:64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pans="15:52" s="40" customFormat="1" x14ac:dyDescent="0.3"/>
    <row r="130" spans="15:52" s="40" customFormat="1" x14ac:dyDescent="0.3"/>
    <row r="131" spans="15:52" s="40" customFormat="1" x14ac:dyDescent="0.3"/>
    <row r="132" spans="15:52" s="40" customFormat="1" x14ac:dyDescent="0.3"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5:52" s="40" customFormat="1" x14ac:dyDescent="0.3"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5:52" s="40" customFormat="1" x14ac:dyDescent="0.3"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5:52" s="40" customFormat="1" x14ac:dyDescent="0.3"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5:52" s="40" customFormat="1" x14ac:dyDescent="0.3"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5:52" s="40" customFormat="1" x14ac:dyDescent="0.3"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5:52" s="40" customFormat="1" x14ac:dyDescent="0.3"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5:52" s="40" customFormat="1" x14ac:dyDescent="0.3"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5:52" s="40" customFormat="1" x14ac:dyDescent="0.3"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5:52" s="40" customFormat="1" x14ac:dyDescent="0.3"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5:52" s="40" customFormat="1" x14ac:dyDescent="0.3"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15:52" s="40" customFormat="1" x14ac:dyDescent="0.3"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15:52" s="40" customFormat="1" x14ac:dyDescent="0.3"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15:52" s="40" customFormat="1" x14ac:dyDescent="0.3"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15:52" s="40" customFormat="1" x14ac:dyDescent="0.3"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15:52" s="40" customFormat="1" x14ac:dyDescent="0.3"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5:52" s="40" customFormat="1" x14ac:dyDescent="0.3"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15:52" s="40" customFormat="1" x14ac:dyDescent="0.3"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15:52" s="40" customFormat="1" x14ac:dyDescent="0.3"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15:52" s="40" customFormat="1" x14ac:dyDescent="0.3"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15:52" s="40" customFormat="1" x14ac:dyDescent="0.3"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15:52" s="40" customFormat="1" x14ac:dyDescent="0.3"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15:52" s="40" customFormat="1" x14ac:dyDescent="0.3"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15:52" s="40" customFormat="1" x14ac:dyDescent="0.3"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15:52" s="40" customFormat="1" x14ac:dyDescent="0.3"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15:52" s="40" customFormat="1" x14ac:dyDescent="0.3"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15:52" s="40" customFormat="1" x14ac:dyDescent="0.3"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15:52" s="40" customFormat="1" x14ac:dyDescent="0.3"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15:52" s="40" customFormat="1" x14ac:dyDescent="0.3"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  <row r="161" spans="1:64" s="40" customFormat="1" x14ac:dyDescent="0.3"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</row>
    <row r="162" spans="1:64" s="40" customFormat="1" x14ac:dyDescent="0.3"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1:64" s="40" customFormat="1" x14ac:dyDescent="0.3"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</row>
    <row r="164" spans="1:64" s="40" customFormat="1" x14ac:dyDescent="0.3"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</row>
    <row r="165" spans="1:64" s="40" customFormat="1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</sheetData>
  <mergeCells count="4">
    <mergeCell ref="R22:S26"/>
    <mergeCell ref="A1:E1"/>
    <mergeCell ref="A28:M28"/>
    <mergeCell ref="P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zoomScale="70" zoomScaleNormal="70" workbookViewId="0">
      <selection activeCell="L41" sqref="L41"/>
    </sheetView>
  </sheetViews>
  <sheetFormatPr defaultColWidth="13.33203125" defaultRowHeight="14.4" x14ac:dyDescent="0.3"/>
  <cols>
    <col min="2" max="2" width="14.88671875" bestFit="1" customWidth="1"/>
    <col min="4" max="4" width="16.109375" bestFit="1" customWidth="1"/>
    <col min="8" max="8" width="16.109375" bestFit="1" customWidth="1"/>
    <col min="12" max="12" width="16.109375" bestFit="1" customWidth="1"/>
    <col min="16" max="16" width="16.109375" bestFit="1" customWidth="1"/>
    <col min="20" max="20" width="16.109375" bestFit="1" customWidth="1"/>
    <col min="24" max="24" width="16.109375" bestFit="1" customWidth="1"/>
    <col min="28" max="28" width="16.109375" bestFit="1" customWidth="1"/>
    <col min="32" max="32" width="16.109375" bestFit="1" customWidth="1"/>
    <col min="36" max="36" width="16.109375" bestFit="1" customWidth="1"/>
    <col min="40" max="40" width="16.109375" bestFit="1" customWidth="1"/>
    <col min="44" max="44" width="16.109375" bestFit="1" customWidth="1"/>
    <col min="48" max="48" width="16.109375" bestFit="1" customWidth="1"/>
    <col min="52" max="52" width="16.109375" bestFit="1" customWidth="1"/>
    <col min="56" max="56" width="16.109375" bestFit="1" customWidth="1"/>
    <col min="60" max="60" width="16.109375" bestFit="1" customWidth="1"/>
  </cols>
  <sheetData>
    <row r="1" spans="1:60" ht="18" x14ac:dyDescent="0.3">
      <c r="A1" s="60" t="s">
        <v>457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60" ht="15.6" x14ac:dyDescent="0.3">
      <c r="A2" s="64" t="s">
        <v>458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M2" s="62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60" ht="15.6" x14ac:dyDescent="0.3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M3" s="62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60" x14ac:dyDescent="0.3">
      <c r="A4" s="65"/>
      <c r="B4" s="6" t="s">
        <v>459</v>
      </c>
      <c r="C4" s="65"/>
      <c r="D4" s="65"/>
      <c r="E4" s="65"/>
      <c r="F4" s="65" t="s">
        <v>460</v>
      </c>
      <c r="G4" s="65"/>
      <c r="H4" s="65"/>
      <c r="I4" s="65"/>
      <c r="J4" s="65" t="s">
        <v>461</v>
      </c>
      <c r="K4" s="65"/>
      <c r="L4" s="65"/>
      <c r="M4" s="65"/>
      <c r="N4" s="66" t="s">
        <v>462</v>
      </c>
      <c r="O4" s="65"/>
      <c r="P4" s="65"/>
      <c r="Q4" s="65"/>
      <c r="R4" s="65" t="s">
        <v>463</v>
      </c>
      <c r="S4" s="65"/>
      <c r="T4" s="65"/>
      <c r="U4" s="65"/>
      <c r="V4" s="65" t="s">
        <v>464</v>
      </c>
      <c r="W4" s="65"/>
      <c r="X4" s="65"/>
      <c r="Y4" s="65"/>
      <c r="Z4" s="65" t="s">
        <v>465</v>
      </c>
      <c r="AA4" s="65"/>
      <c r="AB4" s="65"/>
      <c r="AC4" s="65"/>
      <c r="AD4" s="65" t="s">
        <v>466</v>
      </c>
      <c r="AE4" s="65"/>
      <c r="AF4" s="65"/>
      <c r="AG4" s="65"/>
      <c r="AH4" s="65" t="s">
        <v>467</v>
      </c>
      <c r="AI4" s="65"/>
      <c r="AJ4" s="65"/>
      <c r="AK4" s="65"/>
      <c r="AL4" s="65" t="s">
        <v>468</v>
      </c>
      <c r="AM4" s="65"/>
      <c r="AN4" s="65"/>
      <c r="AO4" s="65"/>
      <c r="AP4" s="67" t="s">
        <v>469</v>
      </c>
      <c r="AQ4" s="65"/>
      <c r="AR4" s="67"/>
      <c r="AS4" s="67"/>
      <c r="AT4" s="67" t="s">
        <v>470</v>
      </c>
      <c r="AU4" s="65"/>
      <c r="AV4" s="67"/>
      <c r="AW4" s="67"/>
      <c r="AX4" s="67" t="s">
        <v>471</v>
      </c>
      <c r="AY4" s="65"/>
      <c r="AZ4" s="67"/>
      <c r="BA4" s="67"/>
      <c r="BB4" s="67" t="s">
        <v>472</v>
      </c>
      <c r="BC4" s="65"/>
      <c r="BD4" s="67"/>
      <c r="BE4" s="65"/>
      <c r="BF4" s="65" t="s">
        <v>473</v>
      </c>
      <c r="BG4" s="65"/>
      <c r="BH4" s="65"/>
    </row>
    <row r="5" spans="1:60" x14ac:dyDescent="0.3">
      <c r="A5" s="28"/>
      <c r="B5" s="68" t="s">
        <v>474</v>
      </c>
      <c r="C5" s="28"/>
      <c r="D5" s="28"/>
      <c r="E5" s="28"/>
      <c r="F5" s="68" t="s">
        <v>474</v>
      </c>
      <c r="G5" s="28"/>
      <c r="H5" s="28"/>
      <c r="I5" s="28"/>
      <c r="J5" s="68" t="s">
        <v>475</v>
      </c>
      <c r="K5" s="28"/>
      <c r="L5" s="28"/>
      <c r="M5" s="28"/>
      <c r="N5" s="69" t="s">
        <v>475</v>
      </c>
      <c r="O5" s="28"/>
      <c r="P5" s="28"/>
      <c r="Q5" s="28"/>
      <c r="R5" s="68" t="s">
        <v>476</v>
      </c>
      <c r="S5" s="28"/>
      <c r="T5" s="28"/>
      <c r="U5" s="28"/>
      <c r="V5" s="68" t="s">
        <v>476</v>
      </c>
      <c r="W5" s="28"/>
      <c r="X5" s="28"/>
      <c r="Y5" s="28"/>
      <c r="Z5" s="68" t="s">
        <v>476</v>
      </c>
      <c r="AA5" s="28"/>
      <c r="AB5" s="28"/>
      <c r="AC5" s="28"/>
      <c r="AD5" s="68" t="s">
        <v>477</v>
      </c>
      <c r="AE5" s="28"/>
      <c r="AF5" s="28"/>
      <c r="AG5" s="28"/>
      <c r="AH5" s="68" t="s">
        <v>477</v>
      </c>
      <c r="AI5" s="28"/>
      <c r="AJ5" s="28"/>
      <c r="AK5" s="28"/>
      <c r="AL5" s="68" t="s">
        <v>477</v>
      </c>
      <c r="AM5" s="28"/>
      <c r="AN5" s="28"/>
      <c r="AO5" s="28"/>
      <c r="AP5" s="70" t="s">
        <v>478</v>
      </c>
      <c r="AQ5" s="70"/>
      <c r="AR5" s="70"/>
      <c r="AS5" s="70"/>
      <c r="AT5" s="70" t="s">
        <v>478</v>
      </c>
      <c r="AU5" s="70"/>
      <c r="AV5" s="70"/>
      <c r="AW5" s="70"/>
      <c r="AX5" s="70" t="s">
        <v>479</v>
      </c>
      <c r="AY5" s="70"/>
      <c r="AZ5" s="70"/>
      <c r="BA5" s="70"/>
      <c r="BB5" s="70" t="s">
        <v>479</v>
      </c>
      <c r="BC5" s="70"/>
      <c r="BD5" s="70"/>
      <c r="BE5" s="28"/>
      <c r="BF5" s="28" t="s">
        <v>480</v>
      </c>
      <c r="BG5" s="28"/>
      <c r="BH5" s="28"/>
    </row>
    <row r="6" spans="1:60" x14ac:dyDescent="0.3">
      <c r="A6" s="6" t="s">
        <v>481</v>
      </c>
      <c r="B6" s="6" t="s">
        <v>482</v>
      </c>
      <c r="C6" s="6" t="s">
        <v>483</v>
      </c>
      <c r="D6" s="6" t="s">
        <v>484</v>
      </c>
      <c r="E6" s="65"/>
      <c r="F6" s="6" t="s">
        <v>482</v>
      </c>
      <c r="G6" s="6" t="s">
        <v>483</v>
      </c>
      <c r="H6" s="6" t="s">
        <v>484</v>
      </c>
      <c r="I6" s="65"/>
      <c r="J6" s="6" t="s">
        <v>482</v>
      </c>
      <c r="K6" s="6" t="s">
        <v>483</v>
      </c>
      <c r="L6" s="6" t="s">
        <v>484</v>
      </c>
      <c r="M6" s="65"/>
      <c r="N6" s="6" t="s">
        <v>482</v>
      </c>
      <c r="O6" s="6" t="s">
        <v>483</v>
      </c>
      <c r="P6" s="6" t="s">
        <v>484</v>
      </c>
      <c r="Q6" s="65"/>
      <c r="R6" s="6" t="s">
        <v>482</v>
      </c>
      <c r="S6" s="6" t="s">
        <v>483</v>
      </c>
      <c r="T6" s="6" t="s">
        <v>484</v>
      </c>
      <c r="U6" s="65"/>
      <c r="V6" s="6" t="s">
        <v>482</v>
      </c>
      <c r="W6" s="6" t="s">
        <v>483</v>
      </c>
      <c r="X6" s="6" t="s">
        <v>484</v>
      </c>
      <c r="Y6" s="65"/>
      <c r="Z6" s="6" t="s">
        <v>482</v>
      </c>
      <c r="AA6" s="6" t="s">
        <v>483</v>
      </c>
      <c r="AB6" s="6" t="s">
        <v>484</v>
      </c>
      <c r="AC6" s="65"/>
      <c r="AD6" s="6" t="s">
        <v>482</v>
      </c>
      <c r="AE6" s="6" t="s">
        <v>483</v>
      </c>
      <c r="AF6" s="6" t="s">
        <v>484</v>
      </c>
      <c r="AG6" s="65"/>
      <c r="AH6" s="6" t="s">
        <v>482</v>
      </c>
      <c r="AI6" s="6" t="s">
        <v>483</v>
      </c>
      <c r="AJ6" s="6" t="s">
        <v>484</v>
      </c>
      <c r="AK6" s="65"/>
      <c r="AL6" s="6" t="s">
        <v>482</v>
      </c>
      <c r="AM6" s="6" t="s">
        <v>483</v>
      </c>
      <c r="AN6" s="6" t="s">
        <v>484</v>
      </c>
      <c r="AO6" s="6"/>
      <c r="AP6" s="6" t="s">
        <v>482</v>
      </c>
      <c r="AQ6" s="6" t="s">
        <v>483</v>
      </c>
      <c r="AR6" s="6" t="s">
        <v>484</v>
      </c>
      <c r="AS6" s="71"/>
      <c r="AT6" s="6" t="s">
        <v>482</v>
      </c>
      <c r="AU6" s="6" t="s">
        <v>483</v>
      </c>
      <c r="AV6" s="6" t="s">
        <v>484</v>
      </c>
      <c r="AW6" s="71"/>
      <c r="AX6" s="6" t="s">
        <v>482</v>
      </c>
      <c r="AY6" s="6" t="s">
        <v>483</v>
      </c>
      <c r="AZ6" s="6" t="s">
        <v>484</v>
      </c>
      <c r="BA6" s="71"/>
      <c r="BB6" s="6" t="s">
        <v>482</v>
      </c>
      <c r="BC6" s="6" t="s">
        <v>483</v>
      </c>
      <c r="BD6" s="6" t="s">
        <v>484</v>
      </c>
      <c r="BE6" s="65"/>
      <c r="BF6" s="6" t="s">
        <v>482</v>
      </c>
      <c r="BG6" s="6" t="s">
        <v>483</v>
      </c>
      <c r="BH6" s="6" t="s">
        <v>484</v>
      </c>
    </row>
    <row r="7" spans="1:60" x14ac:dyDescent="0.3">
      <c r="A7" s="28"/>
      <c r="B7" s="39" t="s">
        <v>485</v>
      </c>
      <c r="C7" s="28"/>
      <c r="D7" s="28" t="s">
        <v>486</v>
      </c>
      <c r="E7" s="28"/>
      <c r="F7" s="39" t="s">
        <v>485</v>
      </c>
      <c r="G7" s="28"/>
      <c r="H7" s="28" t="s">
        <v>486</v>
      </c>
      <c r="I7" s="28"/>
      <c r="J7" s="39" t="s">
        <v>485</v>
      </c>
      <c r="K7" s="28"/>
      <c r="L7" s="28" t="s">
        <v>486</v>
      </c>
      <c r="M7" s="28"/>
      <c r="N7" s="39" t="s">
        <v>485</v>
      </c>
      <c r="O7" s="28"/>
      <c r="P7" s="28" t="s">
        <v>486</v>
      </c>
      <c r="Q7" s="28"/>
      <c r="R7" s="39" t="s">
        <v>485</v>
      </c>
      <c r="S7" s="28"/>
      <c r="T7" s="28" t="s">
        <v>486</v>
      </c>
      <c r="U7" s="28"/>
      <c r="V7" s="39" t="s">
        <v>485</v>
      </c>
      <c r="W7" s="28"/>
      <c r="X7" s="28" t="s">
        <v>486</v>
      </c>
      <c r="Y7" s="28"/>
      <c r="Z7" s="39" t="s">
        <v>485</v>
      </c>
      <c r="AA7" s="28"/>
      <c r="AB7" s="28" t="s">
        <v>486</v>
      </c>
      <c r="AC7" s="28"/>
      <c r="AD7" s="39" t="s">
        <v>485</v>
      </c>
      <c r="AE7" s="28"/>
      <c r="AF7" s="28" t="s">
        <v>486</v>
      </c>
      <c r="AG7" s="28"/>
      <c r="AH7" s="39" t="s">
        <v>485</v>
      </c>
      <c r="AI7" s="28"/>
      <c r="AJ7" s="28" t="s">
        <v>486</v>
      </c>
      <c r="AK7" s="28"/>
      <c r="AL7" s="39" t="s">
        <v>485</v>
      </c>
      <c r="AM7" s="28"/>
      <c r="AN7" s="28" t="s">
        <v>486</v>
      </c>
      <c r="AO7" s="28"/>
      <c r="AP7" s="39" t="s">
        <v>485</v>
      </c>
      <c r="AQ7" s="28"/>
      <c r="AR7" s="28" t="s">
        <v>486</v>
      </c>
      <c r="AS7" s="28"/>
      <c r="AT7" s="39" t="s">
        <v>485</v>
      </c>
      <c r="AU7" s="28"/>
      <c r="AV7" s="28" t="s">
        <v>486</v>
      </c>
      <c r="AW7" s="28"/>
      <c r="AX7" s="39" t="s">
        <v>485</v>
      </c>
      <c r="AY7" s="28"/>
      <c r="AZ7" s="28" t="s">
        <v>486</v>
      </c>
      <c r="BA7" s="28"/>
      <c r="BB7" s="39" t="s">
        <v>485</v>
      </c>
      <c r="BC7" s="28"/>
      <c r="BD7" s="28" t="s">
        <v>486</v>
      </c>
      <c r="BE7" s="28"/>
      <c r="BF7" s="39" t="s">
        <v>485</v>
      </c>
      <c r="BG7" s="28"/>
      <c r="BH7" s="28" t="s">
        <v>486</v>
      </c>
    </row>
    <row r="8" spans="1:60" ht="15.6" x14ac:dyDescent="0.3">
      <c r="A8" s="72" t="s">
        <v>487</v>
      </c>
      <c r="B8" s="73">
        <v>23.681999999999999</v>
      </c>
      <c r="C8" s="30">
        <v>1867</v>
      </c>
      <c r="D8" s="74">
        <v>5.573752848543715E-2</v>
      </c>
      <c r="F8" s="73">
        <v>0</v>
      </c>
      <c r="G8">
        <v>0</v>
      </c>
      <c r="H8" s="74">
        <v>0</v>
      </c>
      <c r="J8" s="73">
        <v>23.683</v>
      </c>
      <c r="K8">
        <v>1280</v>
      </c>
      <c r="L8" s="74">
        <v>3.3933639745263346E-2</v>
      </c>
      <c r="N8" s="73">
        <v>23.68</v>
      </c>
      <c r="O8">
        <v>456</v>
      </c>
      <c r="P8" s="74">
        <v>1.3760329847176902E-2</v>
      </c>
      <c r="R8" s="75">
        <v>23.667000000000002</v>
      </c>
      <c r="S8">
        <v>606</v>
      </c>
      <c r="T8" s="74">
        <v>1.7769865463351589E-2</v>
      </c>
      <c r="V8" s="75">
        <v>23.672000000000001</v>
      </c>
      <c r="W8">
        <v>1228</v>
      </c>
      <c r="X8" s="74">
        <v>3.3344247600697423E-2</v>
      </c>
      <c r="Z8" s="75">
        <v>23.678000000000001</v>
      </c>
      <c r="AA8">
        <v>1614</v>
      </c>
      <c r="AB8" s="74">
        <v>4.6968557897070412E-2</v>
      </c>
      <c r="AD8" s="75">
        <v>23.677</v>
      </c>
      <c r="AE8">
        <v>3041</v>
      </c>
      <c r="AF8" s="74">
        <v>7.858719704987642E-2</v>
      </c>
      <c r="AH8" s="75">
        <v>23.673999999999999</v>
      </c>
      <c r="AI8">
        <v>3796</v>
      </c>
      <c r="AJ8" s="74">
        <v>0.10484932202262892</v>
      </c>
      <c r="AL8" s="75">
        <v>23.672000000000001</v>
      </c>
      <c r="AM8">
        <v>553</v>
      </c>
      <c r="AN8" s="74">
        <v>1.4240020557542588E-2</v>
      </c>
      <c r="AO8" s="63"/>
      <c r="AP8" s="75">
        <v>23.65</v>
      </c>
      <c r="AQ8">
        <v>327</v>
      </c>
      <c r="AR8" s="74">
        <v>1.5128047121784942E-2</v>
      </c>
      <c r="AT8" s="75">
        <v>23.667000000000002</v>
      </c>
      <c r="AU8">
        <v>321</v>
      </c>
      <c r="AV8" s="74">
        <v>1.5746508487674667E-2</v>
      </c>
      <c r="AX8" s="75">
        <v>23.687999999999999</v>
      </c>
      <c r="AY8">
        <v>373</v>
      </c>
      <c r="AZ8" s="74">
        <v>1.8153393940036955E-2</v>
      </c>
      <c r="BB8" s="75">
        <v>23.681999999999999</v>
      </c>
      <c r="BC8">
        <v>577</v>
      </c>
      <c r="BD8" s="74">
        <v>3.0207002778991902E-2</v>
      </c>
      <c r="BF8" s="75">
        <v>23.667000000000002</v>
      </c>
      <c r="BG8">
        <v>116</v>
      </c>
      <c r="BH8" s="74">
        <v>3.5744097700402245E-3</v>
      </c>
    </row>
    <row r="9" spans="1:60" ht="15.6" x14ac:dyDescent="0.3">
      <c r="A9" s="72" t="s">
        <v>488</v>
      </c>
      <c r="B9" s="73">
        <v>25.95</v>
      </c>
      <c r="C9">
        <v>3772</v>
      </c>
      <c r="D9" s="74">
        <v>0.10563948344589105</v>
      </c>
      <c r="F9" s="73">
        <v>0</v>
      </c>
      <c r="G9">
        <v>0</v>
      </c>
      <c r="H9" s="74">
        <v>0</v>
      </c>
      <c r="J9" s="73">
        <v>25.959</v>
      </c>
      <c r="K9">
        <v>2098</v>
      </c>
      <c r="L9" s="74">
        <v>5.2176765670330347E-2</v>
      </c>
      <c r="N9" s="73">
        <v>25.954000000000001</v>
      </c>
      <c r="O9">
        <v>1387</v>
      </c>
      <c r="P9" s="74">
        <v>3.9263739380987921E-2</v>
      </c>
      <c r="R9" s="75">
        <v>25.948</v>
      </c>
      <c r="S9">
        <v>1492</v>
      </c>
      <c r="T9" s="74">
        <v>4.1042285228279671E-2</v>
      </c>
      <c r="V9" s="75">
        <v>25.952999999999999</v>
      </c>
      <c r="W9">
        <v>1458</v>
      </c>
      <c r="X9" s="74">
        <v>3.7139091422389831E-2</v>
      </c>
      <c r="Z9" s="75">
        <v>25.948</v>
      </c>
      <c r="AA9">
        <v>1547</v>
      </c>
      <c r="AB9" s="74">
        <v>4.2232345779293905E-2</v>
      </c>
      <c r="AD9" s="75">
        <v>25.952999999999999</v>
      </c>
      <c r="AE9">
        <v>3536</v>
      </c>
      <c r="AF9" s="74">
        <v>8.5723290053763015E-2</v>
      </c>
      <c r="AH9" s="75">
        <v>25.951000000000001</v>
      </c>
      <c r="AI9">
        <v>1899</v>
      </c>
      <c r="AJ9" s="74">
        <v>4.9170284844858317E-2</v>
      </c>
      <c r="AL9" s="75">
        <v>25.94</v>
      </c>
      <c r="AM9">
        <v>1355</v>
      </c>
      <c r="AN9" s="74">
        <v>3.2708687442592477E-2</v>
      </c>
      <c r="AO9" s="63"/>
      <c r="AP9" s="75">
        <v>25.942</v>
      </c>
      <c r="AQ9">
        <v>724</v>
      </c>
      <c r="AR9" s="74">
        <v>3.1421352701385692E-2</v>
      </c>
      <c r="AT9" s="75">
        <v>25.954000000000001</v>
      </c>
      <c r="AU9">
        <v>525</v>
      </c>
      <c r="AV9" s="74">
        <v>2.4159599918497934E-2</v>
      </c>
      <c r="AX9" s="75">
        <v>25.965</v>
      </c>
      <c r="AY9">
        <v>634</v>
      </c>
      <c r="AZ9" s="74">
        <v>2.8946059720816441E-2</v>
      </c>
      <c r="BB9" s="75">
        <v>25.954000000000001</v>
      </c>
      <c r="BC9">
        <v>1057</v>
      </c>
      <c r="BD9" s="74">
        <v>5.1910833865677214E-2</v>
      </c>
      <c r="BF9" s="75">
        <v>25.942</v>
      </c>
      <c r="BG9">
        <v>135</v>
      </c>
      <c r="BH9" s="74">
        <v>3.899585567644213E-3</v>
      </c>
    </row>
    <row r="10" spans="1:60" ht="15.6" x14ac:dyDescent="0.3">
      <c r="A10" s="72" t="s">
        <v>489</v>
      </c>
      <c r="B10" s="73">
        <v>27.63</v>
      </c>
      <c r="C10">
        <v>745</v>
      </c>
      <c r="D10" s="74">
        <v>0.53935089662561808</v>
      </c>
      <c r="F10" s="73">
        <v>0</v>
      </c>
      <c r="G10">
        <v>0</v>
      </c>
      <c r="H10" s="74">
        <v>0</v>
      </c>
      <c r="J10" s="73">
        <v>0</v>
      </c>
      <c r="K10">
        <v>0</v>
      </c>
      <c r="L10" s="74">
        <v>0</v>
      </c>
      <c r="N10" s="73">
        <v>0</v>
      </c>
      <c r="O10">
        <v>0</v>
      </c>
      <c r="P10" s="74">
        <v>0</v>
      </c>
      <c r="R10" s="75">
        <v>0</v>
      </c>
      <c r="S10">
        <v>0</v>
      </c>
      <c r="T10" s="74">
        <v>0</v>
      </c>
      <c r="V10" s="75">
        <v>0</v>
      </c>
      <c r="W10">
        <v>0</v>
      </c>
      <c r="X10" s="74">
        <v>0</v>
      </c>
      <c r="Z10" s="75">
        <v>0</v>
      </c>
      <c r="AA10">
        <v>0</v>
      </c>
      <c r="AB10" s="74">
        <v>0</v>
      </c>
      <c r="AD10" s="75">
        <v>0</v>
      </c>
      <c r="AE10">
        <v>0</v>
      </c>
      <c r="AF10" s="74">
        <v>0</v>
      </c>
      <c r="AH10" s="75">
        <v>0</v>
      </c>
      <c r="AI10">
        <v>0</v>
      </c>
      <c r="AJ10" s="74">
        <v>0</v>
      </c>
      <c r="AL10" s="75">
        <v>0</v>
      </c>
      <c r="AM10">
        <v>0</v>
      </c>
      <c r="AN10" s="74">
        <v>0</v>
      </c>
      <c r="AO10" s="63"/>
      <c r="AP10" s="75">
        <v>0</v>
      </c>
      <c r="AQ10">
        <v>0</v>
      </c>
      <c r="AR10" s="74">
        <v>0</v>
      </c>
      <c r="AT10" s="75">
        <v>0</v>
      </c>
      <c r="AU10">
        <v>0</v>
      </c>
      <c r="AV10" s="74">
        <v>0</v>
      </c>
      <c r="AX10" s="75">
        <v>0</v>
      </c>
      <c r="AY10">
        <v>0</v>
      </c>
      <c r="AZ10" s="74">
        <v>0</v>
      </c>
      <c r="BB10" s="75">
        <v>0</v>
      </c>
      <c r="BC10">
        <v>0</v>
      </c>
      <c r="BD10" s="74">
        <v>0</v>
      </c>
      <c r="BF10" s="75">
        <v>0</v>
      </c>
      <c r="BG10">
        <v>0</v>
      </c>
      <c r="BH10" s="74">
        <v>0</v>
      </c>
    </row>
    <row r="11" spans="1:60" ht="15.6" x14ac:dyDescent="0.3">
      <c r="A11" s="72" t="s">
        <v>490</v>
      </c>
      <c r="B11" s="73">
        <v>28.11</v>
      </c>
      <c r="C11">
        <v>184106</v>
      </c>
      <c r="D11" s="74">
        <v>5.3421062890428388</v>
      </c>
      <c r="F11" s="73">
        <v>28.105</v>
      </c>
      <c r="G11">
        <v>64617</v>
      </c>
      <c r="H11" s="74">
        <v>1.7010796328614353</v>
      </c>
      <c r="J11" s="73">
        <v>28.108000000000001</v>
      </c>
      <c r="K11">
        <v>143220</v>
      </c>
      <c r="L11" s="74">
        <v>3.6903311371079019</v>
      </c>
      <c r="N11" s="73">
        <v>28.108000000000001</v>
      </c>
      <c r="O11">
        <v>134027</v>
      </c>
      <c r="P11" s="74">
        <v>3.9309497428513853</v>
      </c>
      <c r="R11" s="75">
        <v>28.106000000000002</v>
      </c>
      <c r="S11">
        <v>81500</v>
      </c>
      <c r="T11" s="74">
        <v>2.3227919770320504</v>
      </c>
      <c r="V11" s="75">
        <v>28.105</v>
      </c>
      <c r="W11">
        <v>78410</v>
      </c>
      <c r="X11" s="74">
        <v>2.0693559600794131</v>
      </c>
      <c r="Z11" s="75">
        <v>28.106000000000002</v>
      </c>
      <c r="AA11">
        <v>117426</v>
      </c>
      <c r="AB11" s="74">
        <v>3.3213080331870359</v>
      </c>
      <c r="AD11" s="75">
        <v>28.100999999999999</v>
      </c>
      <c r="AE11">
        <v>121030</v>
      </c>
      <c r="AF11" s="74">
        <v>3.0399721525188315</v>
      </c>
      <c r="AH11" s="75">
        <v>28.094999999999999</v>
      </c>
      <c r="AI11">
        <v>37020</v>
      </c>
      <c r="AJ11" s="74">
        <v>0.99358996518581011</v>
      </c>
      <c r="AL11" s="75">
        <v>28.1</v>
      </c>
      <c r="AM11">
        <v>66777</v>
      </c>
      <c r="AN11" s="74">
        <v>1.6708741825960491</v>
      </c>
      <c r="AO11" s="63"/>
      <c r="AP11" s="75">
        <v>28.102</v>
      </c>
      <c r="AQ11">
        <v>41450</v>
      </c>
      <c r="AR11" s="74">
        <v>1.8638065936216355</v>
      </c>
      <c r="AT11" s="75">
        <v>28.103999999999999</v>
      </c>
      <c r="AU11">
        <v>40296</v>
      </c>
      <c r="AV11" s="74">
        <v>1.9212433179092085</v>
      </c>
      <c r="AX11" s="75">
        <v>28.106999999999999</v>
      </c>
      <c r="AY11">
        <v>48174</v>
      </c>
      <c r="AZ11" s="74">
        <v>2.2787826367945545</v>
      </c>
      <c r="BB11" s="75">
        <v>28.111000000000001</v>
      </c>
      <c r="BC11">
        <v>182798</v>
      </c>
      <c r="BD11" s="74">
        <v>9.3013171979562888</v>
      </c>
      <c r="BF11" s="75">
        <v>0</v>
      </c>
      <c r="BG11">
        <v>0</v>
      </c>
      <c r="BH11" s="74">
        <v>0</v>
      </c>
    </row>
    <row r="12" spans="1:60" ht="15.6" x14ac:dyDescent="0.3">
      <c r="A12" s="72" t="s">
        <v>491</v>
      </c>
      <c r="B12" s="73">
        <v>30.152000000000001</v>
      </c>
      <c r="C12">
        <v>14554</v>
      </c>
      <c r="D12" s="74">
        <v>0.43449597727747846</v>
      </c>
      <c r="F12" s="73">
        <v>30.154</v>
      </c>
      <c r="G12">
        <v>7078</v>
      </c>
      <c r="H12" s="74">
        <v>0.1917110823523421</v>
      </c>
      <c r="J12" s="73">
        <v>30.155000000000001</v>
      </c>
      <c r="K12">
        <v>10896</v>
      </c>
      <c r="L12" s="74">
        <v>0.28886010833155423</v>
      </c>
      <c r="N12" s="73">
        <v>30.151</v>
      </c>
      <c r="O12">
        <v>11051</v>
      </c>
      <c r="P12" s="74">
        <v>0.33347676566042095</v>
      </c>
      <c r="R12" s="75">
        <v>30.149000000000001</v>
      </c>
      <c r="S12">
        <v>7675</v>
      </c>
      <c r="T12" s="74">
        <v>0.2250556393254512</v>
      </c>
      <c r="V12" s="75">
        <v>30.154</v>
      </c>
      <c r="W12">
        <v>8112</v>
      </c>
      <c r="X12" s="74">
        <v>0.22026753789646372</v>
      </c>
      <c r="Z12" s="75">
        <v>30.154</v>
      </c>
      <c r="AA12">
        <v>9440</v>
      </c>
      <c r="AB12" s="74">
        <v>0.27471077233478608</v>
      </c>
      <c r="AD12" s="75">
        <v>30.149000000000001</v>
      </c>
      <c r="AE12">
        <v>13435</v>
      </c>
      <c r="AF12" s="74">
        <v>0.34719467029434053</v>
      </c>
      <c r="AH12" s="75">
        <v>30.146000000000001</v>
      </c>
      <c r="AI12">
        <v>4633</v>
      </c>
      <c r="AJ12" s="74">
        <v>0.12781298750168024</v>
      </c>
      <c r="AL12" s="75">
        <v>30.145</v>
      </c>
      <c r="AM12">
        <v>9549</v>
      </c>
      <c r="AN12" s="74">
        <v>0.24559337167948866</v>
      </c>
      <c r="AO12" s="63"/>
      <c r="AP12" s="75">
        <v>30.149000000000001</v>
      </c>
      <c r="AQ12">
        <v>3989</v>
      </c>
      <c r="AR12" s="74">
        <v>0.18454366962935823</v>
      </c>
      <c r="AT12" s="75">
        <v>30.152999999999999</v>
      </c>
      <c r="AU12">
        <v>4657</v>
      </c>
      <c r="AV12" s="74">
        <v>0.22844700943022092</v>
      </c>
      <c r="AX12" s="75">
        <v>30.154</v>
      </c>
      <c r="AY12">
        <v>5652</v>
      </c>
      <c r="AZ12" s="74">
        <v>0.27507502023884417</v>
      </c>
      <c r="BB12" s="75">
        <v>30.155999999999999</v>
      </c>
      <c r="BC12">
        <v>10222</v>
      </c>
      <c r="BD12" s="74">
        <v>0.5351403507917768</v>
      </c>
      <c r="BF12" s="75">
        <v>30.146000000000001</v>
      </c>
      <c r="BG12">
        <v>199</v>
      </c>
      <c r="BH12" s="74">
        <v>6.1245289075456191E-3</v>
      </c>
    </row>
    <row r="13" spans="1:60" ht="15.6" x14ac:dyDescent="0.3">
      <c r="A13" s="76" t="s">
        <v>492</v>
      </c>
      <c r="B13" s="73">
        <v>31.53</v>
      </c>
      <c r="C13">
        <v>4554</v>
      </c>
      <c r="D13" s="74">
        <v>0.65938361965988312</v>
      </c>
      <c r="F13" s="73">
        <v>31.524999999999999</v>
      </c>
      <c r="G13">
        <v>1653</v>
      </c>
      <c r="H13" s="74">
        <v>0.21714570963165361</v>
      </c>
      <c r="J13" s="73">
        <v>31.513999999999999</v>
      </c>
      <c r="K13">
        <v>600</v>
      </c>
      <c r="L13" s="74">
        <v>7.7146009108372146E-2</v>
      </c>
      <c r="N13" s="73">
        <v>31.521999999999998</v>
      </c>
      <c r="O13">
        <v>2399</v>
      </c>
      <c r="P13" s="74">
        <v>0.35110417066092175</v>
      </c>
      <c r="R13" s="75">
        <v>0</v>
      </c>
      <c r="S13">
        <v>0</v>
      </c>
      <c r="T13" s="74">
        <v>0</v>
      </c>
      <c r="V13" s="75">
        <v>0</v>
      </c>
      <c r="W13">
        <v>0</v>
      </c>
      <c r="X13" s="74">
        <v>0</v>
      </c>
      <c r="Z13" s="75">
        <v>0</v>
      </c>
      <c r="AA13">
        <v>0</v>
      </c>
      <c r="AB13" s="74">
        <v>0</v>
      </c>
      <c r="AD13" s="75">
        <v>0</v>
      </c>
      <c r="AE13">
        <v>0</v>
      </c>
      <c r="AF13" s="74">
        <v>0</v>
      </c>
      <c r="AH13" s="75">
        <v>31.495000000000001</v>
      </c>
      <c r="AI13">
        <v>133</v>
      </c>
      <c r="AJ13" s="74">
        <v>1.7911484058435775E-2</v>
      </c>
      <c r="AL13" s="75">
        <v>0</v>
      </c>
      <c r="AM13">
        <v>0</v>
      </c>
      <c r="AN13" s="74">
        <v>0</v>
      </c>
      <c r="AO13" s="63"/>
      <c r="AP13" s="75">
        <v>0</v>
      </c>
      <c r="AQ13">
        <v>0</v>
      </c>
      <c r="AR13" s="74">
        <v>0</v>
      </c>
      <c r="AT13" s="75">
        <v>0</v>
      </c>
      <c r="AU13">
        <v>0</v>
      </c>
      <c r="AV13" s="74">
        <v>0</v>
      </c>
      <c r="AX13" s="75">
        <v>0</v>
      </c>
      <c r="AY13">
        <v>0</v>
      </c>
      <c r="AZ13" s="74">
        <v>0</v>
      </c>
      <c r="BB13" s="75">
        <v>0</v>
      </c>
      <c r="BC13">
        <v>0</v>
      </c>
      <c r="BD13" s="74">
        <v>0</v>
      </c>
      <c r="BF13" s="75">
        <v>0</v>
      </c>
      <c r="BG13">
        <v>0</v>
      </c>
      <c r="BH13" s="74">
        <v>0</v>
      </c>
    </row>
    <row r="14" spans="1:60" ht="15.6" x14ac:dyDescent="0.3">
      <c r="A14" s="76" t="s">
        <v>493</v>
      </c>
      <c r="B14" s="73">
        <v>31.632000000000001</v>
      </c>
      <c r="C14">
        <v>17136</v>
      </c>
      <c r="D14" s="74">
        <v>1.6216724945521941</v>
      </c>
      <c r="F14" s="73">
        <v>31.629000000000001</v>
      </c>
      <c r="G14">
        <v>5123</v>
      </c>
      <c r="H14" s="74">
        <v>0.43985681428615092</v>
      </c>
      <c r="J14" s="73">
        <v>0</v>
      </c>
      <c r="K14">
        <v>0</v>
      </c>
      <c r="L14" s="74">
        <v>0</v>
      </c>
      <c r="N14" s="73">
        <v>31.632000000000001</v>
      </c>
      <c r="O14">
        <v>5364</v>
      </c>
      <c r="P14" s="74">
        <v>0.51310125717556188</v>
      </c>
      <c r="R14" s="75">
        <v>0</v>
      </c>
      <c r="S14">
        <v>0</v>
      </c>
      <c r="T14" s="74">
        <v>0</v>
      </c>
      <c r="V14" s="75">
        <v>31.631</v>
      </c>
      <c r="W14">
        <v>2574</v>
      </c>
      <c r="X14" s="74">
        <v>0.22155492358175607</v>
      </c>
      <c r="Z14" s="75">
        <v>31.628</v>
      </c>
      <c r="AA14">
        <v>2068</v>
      </c>
      <c r="AB14" s="74">
        <v>0.19076756566158729</v>
      </c>
      <c r="AD14" s="75">
        <v>31.629000000000001</v>
      </c>
      <c r="AE14">
        <v>4292</v>
      </c>
      <c r="AF14" s="74">
        <v>0.35159719373994142</v>
      </c>
      <c r="AH14" s="75">
        <v>0</v>
      </c>
      <c r="AI14">
        <v>0</v>
      </c>
      <c r="AJ14" s="74">
        <v>0</v>
      </c>
      <c r="AL14" s="75">
        <v>31.626000000000001</v>
      </c>
      <c r="AM14">
        <v>1677</v>
      </c>
      <c r="AN14" s="74">
        <v>0.13633433745158149</v>
      </c>
      <c r="AO14" s="63"/>
      <c r="AP14" s="75">
        <v>0</v>
      </c>
      <c r="AQ14">
        <v>0</v>
      </c>
      <c r="AR14" s="74">
        <v>0</v>
      </c>
      <c r="AT14" s="75">
        <v>0</v>
      </c>
      <c r="AU14">
        <v>0</v>
      </c>
      <c r="AV14" s="74">
        <v>0</v>
      </c>
      <c r="AX14" s="75">
        <v>0</v>
      </c>
      <c r="AY14">
        <v>0</v>
      </c>
      <c r="AZ14" s="74">
        <v>0</v>
      </c>
      <c r="BB14" s="75">
        <v>0</v>
      </c>
      <c r="BC14">
        <v>0</v>
      </c>
      <c r="BD14" s="74">
        <v>0</v>
      </c>
      <c r="BF14" s="75">
        <v>0</v>
      </c>
      <c r="BG14">
        <v>0</v>
      </c>
      <c r="BH14" s="74">
        <v>0</v>
      </c>
    </row>
    <row r="15" spans="1:60" ht="15.6" x14ac:dyDescent="0.3">
      <c r="A15" s="76" t="s">
        <v>494</v>
      </c>
      <c r="B15" s="73">
        <v>31.741</v>
      </c>
      <c r="C15">
        <v>13921</v>
      </c>
      <c r="D15" s="74">
        <v>0.75776392308878537</v>
      </c>
      <c r="F15" s="73">
        <v>31.739000000000001</v>
      </c>
      <c r="G15">
        <v>12768</v>
      </c>
      <c r="H15" s="74">
        <v>0.63055015501024658</v>
      </c>
      <c r="J15" s="73">
        <v>31.736000000000001</v>
      </c>
      <c r="K15">
        <v>2419</v>
      </c>
      <c r="L15" s="74">
        <v>0.11692744112352896</v>
      </c>
      <c r="N15" s="73">
        <v>31.738</v>
      </c>
      <c r="O15">
        <v>8404</v>
      </c>
      <c r="P15" s="74">
        <v>0.46239182526466016</v>
      </c>
      <c r="R15" s="75">
        <v>0</v>
      </c>
      <c r="S15">
        <v>0</v>
      </c>
      <c r="T15" s="74">
        <v>0</v>
      </c>
      <c r="V15" s="75">
        <v>31.736999999999998</v>
      </c>
      <c r="W15">
        <v>5275</v>
      </c>
      <c r="X15" s="74">
        <v>0.2611590747698877</v>
      </c>
      <c r="Z15" s="75">
        <v>31.741</v>
      </c>
      <c r="AA15">
        <v>3630</v>
      </c>
      <c r="AB15" s="74">
        <v>0.19260627080174256</v>
      </c>
      <c r="AD15" s="75">
        <v>31.736999999999998</v>
      </c>
      <c r="AE15">
        <v>5713</v>
      </c>
      <c r="AF15" s="74">
        <v>0.26919048507710769</v>
      </c>
      <c r="AH15" s="75">
        <v>0</v>
      </c>
      <c r="AI15">
        <v>0</v>
      </c>
      <c r="AJ15" s="74">
        <v>0</v>
      </c>
      <c r="AL15" s="75">
        <v>31.73</v>
      </c>
      <c r="AM15">
        <v>2520</v>
      </c>
      <c r="AN15" s="74">
        <v>0.11829729187267375</v>
      </c>
      <c r="AO15" s="63"/>
      <c r="AP15" s="75">
        <v>0</v>
      </c>
      <c r="AQ15">
        <v>0</v>
      </c>
      <c r="AR15" s="74">
        <v>0</v>
      </c>
      <c r="AT15" s="75">
        <v>0</v>
      </c>
      <c r="AU15">
        <v>0</v>
      </c>
      <c r="AV15" s="74">
        <v>0</v>
      </c>
      <c r="AX15" s="75">
        <v>0</v>
      </c>
      <c r="AY15">
        <v>0</v>
      </c>
      <c r="AZ15" s="74">
        <v>0</v>
      </c>
      <c r="BB15" s="75">
        <v>0</v>
      </c>
      <c r="BC15">
        <v>0</v>
      </c>
      <c r="BD15" s="74">
        <v>0</v>
      </c>
      <c r="BF15" s="75">
        <v>0</v>
      </c>
      <c r="BG15">
        <v>0</v>
      </c>
      <c r="BH15" s="74">
        <v>0</v>
      </c>
    </row>
    <row r="16" spans="1:60" ht="15.6" x14ac:dyDescent="0.3">
      <c r="A16" s="76" t="s">
        <v>495</v>
      </c>
      <c r="B16" s="73">
        <v>32.115000000000002</v>
      </c>
      <c r="C16">
        <v>204548</v>
      </c>
      <c r="D16" s="74">
        <v>4.6348908089601801</v>
      </c>
      <c r="F16" s="73">
        <v>32.11</v>
      </c>
      <c r="G16">
        <v>94092</v>
      </c>
      <c r="H16" s="74">
        <v>1.9343285467274423</v>
      </c>
      <c r="J16" s="73">
        <v>32.116</v>
      </c>
      <c r="K16">
        <v>269136</v>
      </c>
      <c r="L16" s="74">
        <v>5.4154325267060113</v>
      </c>
      <c r="N16" s="73">
        <v>32.113999999999997</v>
      </c>
      <c r="O16">
        <v>201986</v>
      </c>
      <c r="P16" s="74">
        <v>4.6262186066779876</v>
      </c>
      <c r="R16" s="75">
        <v>32.112000000000002</v>
      </c>
      <c r="S16">
        <v>204102</v>
      </c>
      <c r="T16" s="74">
        <v>4.5425493737339124</v>
      </c>
      <c r="V16" s="75">
        <v>32.110999999999997</v>
      </c>
      <c r="W16">
        <v>169037</v>
      </c>
      <c r="X16" s="74">
        <v>3.4837358060415533</v>
      </c>
      <c r="Z16" s="75">
        <v>32.110999999999997</v>
      </c>
      <c r="AA16">
        <v>195128</v>
      </c>
      <c r="AB16" s="74">
        <v>4.3098699865900336</v>
      </c>
      <c r="AD16" s="75">
        <v>32.110999999999997</v>
      </c>
      <c r="AE16">
        <v>285102</v>
      </c>
      <c r="AF16" s="74">
        <v>5.5921205295274579</v>
      </c>
      <c r="AH16" s="75">
        <v>32.106000000000002</v>
      </c>
      <c r="AI16">
        <v>106304</v>
      </c>
      <c r="AJ16" s="74">
        <v>2.2258028638371776</v>
      </c>
      <c r="AL16" s="75">
        <v>32.11</v>
      </c>
      <c r="AM16">
        <v>249418</v>
      </c>
      <c r="AN16" s="74">
        <v>4.8686767945937337</v>
      </c>
      <c r="AO16" s="63"/>
      <c r="AP16" s="75">
        <v>32.103999999999999</v>
      </c>
      <c r="AQ16">
        <v>87784</v>
      </c>
      <c r="AR16" s="74">
        <v>3.08241679679786</v>
      </c>
      <c r="AT16" s="75">
        <v>32.11</v>
      </c>
      <c r="AU16">
        <v>150510</v>
      </c>
      <c r="AV16" s="74">
        <v>5.6038367550190786</v>
      </c>
      <c r="AX16" s="75">
        <v>32.110999999999997</v>
      </c>
      <c r="AY16">
        <v>130872</v>
      </c>
      <c r="AZ16" s="74">
        <v>4.8343336449984706</v>
      </c>
      <c r="BB16" s="75">
        <v>32.128</v>
      </c>
      <c r="BC16">
        <v>544129</v>
      </c>
      <c r="BD16" s="74">
        <v>21.620940199396507</v>
      </c>
      <c r="BF16" s="75">
        <v>32.106000000000002</v>
      </c>
      <c r="BG16">
        <v>365</v>
      </c>
      <c r="BH16" s="74">
        <v>8.5258341721703018E-3</v>
      </c>
    </row>
    <row r="17" spans="1:60" ht="15.6" x14ac:dyDescent="0.3">
      <c r="A17" s="72" t="s">
        <v>496</v>
      </c>
      <c r="B17" s="73">
        <v>34.758000000000003</v>
      </c>
      <c r="C17">
        <v>4227</v>
      </c>
      <c r="D17" s="74">
        <v>0.24191168952823702</v>
      </c>
      <c r="F17" s="73">
        <v>34.752000000000002</v>
      </c>
      <c r="G17">
        <v>3754</v>
      </c>
      <c r="H17" s="74">
        <v>0.19491808974872077</v>
      </c>
      <c r="J17" s="73">
        <v>0</v>
      </c>
      <c r="K17">
        <v>0</v>
      </c>
      <c r="L17" s="74">
        <v>0</v>
      </c>
      <c r="N17" s="73">
        <v>34.75</v>
      </c>
      <c r="O17">
        <v>1193</v>
      </c>
      <c r="P17" s="74">
        <v>6.9012166729299218E-2</v>
      </c>
      <c r="R17" s="75">
        <v>0</v>
      </c>
      <c r="S17">
        <v>0</v>
      </c>
      <c r="T17" s="74">
        <v>0</v>
      </c>
      <c r="V17" s="75">
        <v>34.76</v>
      </c>
      <c r="W17">
        <v>839</v>
      </c>
      <c r="X17" s="74">
        <v>4.3672266716141779E-2</v>
      </c>
      <c r="Z17" s="75">
        <v>0</v>
      </c>
      <c r="AA17">
        <v>0</v>
      </c>
      <c r="AB17" s="74">
        <v>0</v>
      </c>
      <c r="AD17" s="75">
        <v>34.741</v>
      </c>
      <c r="AE17">
        <v>1302</v>
      </c>
      <c r="AF17" s="74">
        <v>6.4501168251401411E-2</v>
      </c>
      <c r="AH17" s="75">
        <v>0</v>
      </c>
      <c r="AI17">
        <v>0</v>
      </c>
      <c r="AJ17" s="74">
        <v>0</v>
      </c>
      <c r="AL17" s="75">
        <v>34.744999999999997</v>
      </c>
      <c r="AM17">
        <v>323</v>
      </c>
      <c r="AN17" s="74">
        <v>1.5938474920859057E-2</v>
      </c>
      <c r="AO17" s="63"/>
      <c r="AP17" s="75">
        <v>34.853999999999999</v>
      </c>
      <c r="AQ17">
        <v>163</v>
      </c>
      <c r="AR17" s="74">
        <v>1.4455860139641837E-2</v>
      </c>
      <c r="AT17" s="75">
        <v>0</v>
      </c>
      <c r="AU17">
        <v>0</v>
      </c>
      <c r="AV17" s="74">
        <v>0</v>
      </c>
      <c r="AX17" s="75">
        <v>0</v>
      </c>
      <c r="AY17">
        <v>0</v>
      </c>
      <c r="AZ17" s="74">
        <v>0</v>
      </c>
      <c r="BB17" s="75">
        <v>0</v>
      </c>
      <c r="BC17">
        <v>0</v>
      </c>
      <c r="BD17" s="74">
        <v>0</v>
      </c>
      <c r="BF17" s="75">
        <v>0</v>
      </c>
      <c r="BG17">
        <v>0</v>
      </c>
      <c r="BH17" s="74">
        <v>0</v>
      </c>
    </row>
    <row r="18" spans="1:60" ht="15.6" x14ac:dyDescent="0.3">
      <c r="A18" s="76" t="s">
        <v>497</v>
      </c>
      <c r="B18" s="73">
        <v>35.220999999999997</v>
      </c>
      <c r="C18">
        <v>1776</v>
      </c>
      <c r="D18" s="74">
        <v>0.25210874915307219</v>
      </c>
      <c r="F18" s="73">
        <v>35.216999999999999</v>
      </c>
      <c r="G18">
        <v>778</v>
      </c>
      <c r="H18" s="74">
        <v>0.10019771662540272</v>
      </c>
      <c r="J18" s="73">
        <v>35.229999999999997</v>
      </c>
      <c r="K18">
        <v>5310</v>
      </c>
      <c r="L18" s="74">
        <v>0.66935507902852298</v>
      </c>
      <c r="N18" s="73">
        <v>35.216999999999999</v>
      </c>
      <c r="O18">
        <v>2062</v>
      </c>
      <c r="P18" s="74">
        <v>0.29586543408725069</v>
      </c>
      <c r="R18" s="75">
        <v>35.22</v>
      </c>
      <c r="S18">
        <v>2776</v>
      </c>
      <c r="T18" s="74">
        <v>0.38705487713126968</v>
      </c>
      <c r="V18" s="75">
        <v>35.228000000000002</v>
      </c>
      <c r="W18">
        <v>5341</v>
      </c>
      <c r="X18" s="74">
        <v>0.68958324408517424</v>
      </c>
      <c r="Z18" s="75">
        <v>35.225999999999999</v>
      </c>
      <c r="AA18">
        <v>5883</v>
      </c>
      <c r="AB18" s="74">
        <v>0.81403693577402159</v>
      </c>
      <c r="AD18" s="75">
        <v>35.216999999999999</v>
      </c>
      <c r="AE18">
        <v>3249</v>
      </c>
      <c r="AF18" s="74">
        <v>0.39923320682469815</v>
      </c>
      <c r="AH18" s="75">
        <v>35.212000000000003</v>
      </c>
      <c r="AI18">
        <v>1296</v>
      </c>
      <c r="AJ18" s="74">
        <v>0.17050045131969391</v>
      </c>
      <c r="AL18" s="75">
        <v>35.216000000000001</v>
      </c>
      <c r="AM18">
        <v>1142</v>
      </c>
      <c r="AN18" s="74">
        <v>0.14006599070557899</v>
      </c>
      <c r="AO18" s="63"/>
      <c r="AP18" s="75">
        <v>35.223999999999997</v>
      </c>
      <c r="AQ18">
        <v>2215</v>
      </c>
      <c r="AR18" s="74">
        <v>0.48724839065046227</v>
      </c>
      <c r="AT18" s="75">
        <v>35.213999999999999</v>
      </c>
      <c r="AU18">
        <v>1319</v>
      </c>
      <c r="AV18" s="74">
        <v>0.30765615042431121</v>
      </c>
      <c r="AX18" s="75">
        <v>35.228000000000002</v>
      </c>
      <c r="AY18">
        <v>2799</v>
      </c>
      <c r="AZ18" s="74">
        <v>0.64772918505254862</v>
      </c>
      <c r="BB18" s="75">
        <v>35.21</v>
      </c>
      <c r="BC18">
        <v>574</v>
      </c>
      <c r="BD18" s="74">
        <v>0.14288455336329825</v>
      </c>
      <c r="BF18" s="75">
        <v>0</v>
      </c>
      <c r="BG18">
        <v>0</v>
      </c>
      <c r="BH18" s="74">
        <v>0</v>
      </c>
    </row>
    <row r="19" spans="1:60" ht="15.6" x14ac:dyDescent="0.3">
      <c r="A19" s="72" t="s">
        <v>498</v>
      </c>
      <c r="B19" s="73">
        <v>35.776000000000003</v>
      </c>
      <c r="C19">
        <v>9500</v>
      </c>
      <c r="D19" s="74">
        <v>0.20139469643178523</v>
      </c>
      <c r="F19" s="73">
        <v>35.774000000000001</v>
      </c>
      <c r="G19">
        <v>3634</v>
      </c>
      <c r="H19" s="74">
        <v>6.989443824143593E-2</v>
      </c>
      <c r="J19" s="73">
        <v>35.774000000000001</v>
      </c>
      <c r="K19">
        <v>6437</v>
      </c>
      <c r="L19" s="74">
        <v>0.12117834568828488</v>
      </c>
      <c r="N19" s="73">
        <v>35.771000000000001</v>
      </c>
      <c r="O19">
        <v>6797</v>
      </c>
      <c r="P19" s="74">
        <v>0.14564725590166505</v>
      </c>
      <c r="R19" s="75">
        <v>35.770000000000003</v>
      </c>
      <c r="S19">
        <v>4276</v>
      </c>
      <c r="T19" s="74">
        <v>8.903694434335592E-2</v>
      </c>
      <c r="V19" s="75">
        <v>35.771999999999998</v>
      </c>
      <c r="W19">
        <v>4660</v>
      </c>
      <c r="X19" s="74">
        <v>8.9852363831649323E-2</v>
      </c>
      <c r="Z19" s="75">
        <v>35.770000000000003</v>
      </c>
      <c r="AA19">
        <v>10245</v>
      </c>
      <c r="AB19" s="74">
        <v>0.21170771914571701</v>
      </c>
      <c r="AD19" s="75">
        <v>35.768999999999998</v>
      </c>
      <c r="AE19">
        <v>5783</v>
      </c>
      <c r="AF19" s="74">
        <v>0.10612302142155121</v>
      </c>
      <c r="AH19" s="75">
        <v>35.765999999999998</v>
      </c>
      <c r="AI19">
        <v>3281</v>
      </c>
      <c r="AJ19" s="74">
        <v>6.4263849495153499E-2</v>
      </c>
      <c r="AL19" s="75">
        <v>35.768999999999998</v>
      </c>
      <c r="AM19">
        <v>4273</v>
      </c>
      <c r="AN19" s="74">
        <v>7.8026021205131607E-2</v>
      </c>
      <c r="AO19" s="63"/>
      <c r="AP19" s="75">
        <v>35.765999999999998</v>
      </c>
      <c r="AQ19">
        <v>2114</v>
      </c>
      <c r="AR19" s="74">
        <v>6.9448222375179142E-2</v>
      </c>
      <c r="AT19" s="75">
        <v>35.768000000000001</v>
      </c>
      <c r="AU19">
        <v>3271</v>
      </c>
      <c r="AV19" s="74">
        <v>0.11394120766749295</v>
      </c>
      <c r="AX19" s="75">
        <v>35.771000000000001</v>
      </c>
      <c r="AY19">
        <v>4159</v>
      </c>
      <c r="AZ19" s="74">
        <v>0.14373381594902493</v>
      </c>
      <c r="BB19" s="75">
        <v>35.774000000000001</v>
      </c>
      <c r="BC19">
        <v>8754</v>
      </c>
      <c r="BD19" s="74">
        <v>0.32543135882001401</v>
      </c>
      <c r="BF19" s="75">
        <v>0</v>
      </c>
      <c r="BG19">
        <v>0</v>
      </c>
      <c r="BH19" s="74">
        <v>0</v>
      </c>
    </row>
    <row r="20" spans="1:60" ht="15.6" x14ac:dyDescent="0.3">
      <c r="A20" s="77" t="s">
        <v>499</v>
      </c>
      <c r="B20" s="73">
        <v>38.253999999999998</v>
      </c>
      <c r="C20">
        <v>27610</v>
      </c>
      <c r="D20" s="74">
        <v>1.599084913378074</v>
      </c>
      <c r="F20" s="73">
        <v>38.25</v>
      </c>
      <c r="G20">
        <v>24817</v>
      </c>
      <c r="H20" s="74">
        <v>1.3040302664074404</v>
      </c>
      <c r="J20" s="73">
        <v>38.256999999999998</v>
      </c>
      <c r="K20">
        <v>1643</v>
      </c>
      <c r="L20" s="74">
        <v>8.4500595310036952E-2</v>
      </c>
      <c r="N20" s="73">
        <v>38.250999999999998</v>
      </c>
      <c r="O20">
        <v>10701</v>
      </c>
      <c r="P20" s="74">
        <v>0.62645531142017896</v>
      </c>
      <c r="R20" s="75">
        <v>0</v>
      </c>
      <c r="S20">
        <v>0</v>
      </c>
      <c r="T20" s="74">
        <v>0</v>
      </c>
      <c r="V20" s="75">
        <v>38.244999999999997</v>
      </c>
      <c r="W20">
        <v>12665</v>
      </c>
      <c r="X20" s="74">
        <v>0.66715920030447529</v>
      </c>
      <c r="Z20" s="75">
        <v>38.244</v>
      </c>
      <c r="AA20">
        <v>6796</v>
      </c>
      <c r="AB20" s="74">
        <v>0.38367084248381145</v>
      </c>
      <c r="AD20" s="75">
        <v>38.244999999999997</v>
      </c>
      <c r="AE20">
        <v>16733</v>
      </c>
      <c r="AF20" s="74">
        <v>0.83890140163664229</v>
      </c>
      <c r="AH20" s="75">
        <v>38.234000000000002</v>
      </c>
      <c r="AI20">
        <v>593</v>
      </c>
      <c r="AJ20" s="74">
        <v>3.1756482934706017E-2</v>
      </c>
      <c r="AL20" s="75">
        <v>38.232999999999997</v>
      </c>
      <c r="AM20">
        <v>5460</v>
      </c>
      <c r="AN20" s="74">
        <v>0.27259407335052188</v>
      </c>
      <c r="AO20" s="63"/>
      <c r="AP20" s="75">
        <v>0</v>
      </c>
      <c r="AQ20">
        <v>0</v>
      </c>
      <c r="AR20" s="74">
        <v>0</v>
      </c>
      <c r="AT20" s="75">
        <v>0</v>
      </c>
      <c r="AU20">
        <v>0</v>
      </c>
      <c r="AV20" s="74">
        <v>0</v>
      </c>
      <c r="AX20" s="75">
        <v>0</v>
      </c>
      <c r="AY20">
        <v>0</v>
      </c>
      <c r="AZ20" s="74">
        <v>0</v>
      </c>
      <c r="BB20" s="75">
        <v>0</v>
      </c>
      <c r="BC20">
        <v>0</v>
      </c>
      <c r="BD20" s="74">
        <v>0</v>
      </c>
      <c r="BF20" s="75">
        <v>0</v>
      </c>
      <c r="BG20">
        <v>0</v>
      </c>
      <c r="BH20" s="74">
        <v>0</v>
      </c>
    </row>
    <row r="21" spans="1:60" ht="15.6" x14ac:dyDescent="0.3">
      <c r="A21" s="72" t="s">
        <v>500</v>
      </c>
      <c r="B21" s="73">
        <v>39.292999999999999</v>
      </c>
      <c r="C21">
        <v>3941</v>
      </c>
      <c r="D21" s="74">
        <v>0.37295817583042701</v>
      </c>
      <c r="F21" s="73">
        <v>39.284999999999997</v>
      </c>
      <c r="G21">
        <v>1136</v>
      </c>
      <c r="H21" s="74">
        <v>9.7536080622499993E-2</v>
      </c>
      <c r="J21" s="73">
        <v>39.273000000000003</v>
      </c>
      <c r="K21">
        <v>191</v>
      </c>
      <c r="L21" s="74">
        <v>1.6051075969171109E-2</v>
      </c>
      <c r="N21" s="73">
        <v>39.26</v>
      </c>
      <c r="O21">
        <v>749</v>
      </c>
      <c r="P21" s="74">
        <v>7.1646689340882891E-2</v>
      </c>
      <c r="R21" s="75">
        <v>0</v>
      </c>
      <c r="S21">
        <v>0</v>
      </c>
      <c r="T21" s="74">
        <v>0</v>
      </c>
      <c r="V21" s="75">
        <v>0</v>
      </c>
      <c r="W21">
        <v>0</v>
      </c>
      <c r="X21" s="74">
        <v>0</v>
      </c>
      <c r="Z21" s="75">
        <v>0</v>
      </c>
      <c r="AA21">
        <v>0</v>
      </c>
      <c r="AB21" s="74">
        <v>0</v>
      </c>
      <c r="AD21" s="75">
        <v>0</v>
      </c>
      <c r="AE21">
        <v>0</v>
      </c>
      <c r="AF21" s="74">
        <v>0</v>
      </c>
      <c r="AH21" s="75">
        <v>0</v>
      </c>
      <c r="AI21">
        <v>0</v>
      </c>
      <c r="AJ21" s="74">
        <v>0</v>
      </c>
      <c r="AL21" s="75">
        <v>0</v>
      </c>
      <c r="AM21">
        <v>0</v>
      </c>
      <c r="AN21" s="74">
        <v>0</v>
      </c>
      <c r="AO21" s="63"/>
      <c r="AP21" s="75">
        <v>0</v>
      </c>
      <c r="AQ21">
        <v>0</v>
      </c>
      <c r="AR21" s="74">
        <v>0</v>
      </c>
      <c r="AT21" s="75">
        <v>39.302</v>
      </c>
      <c r="AU21">
        <v>120</v>
      </c>
      <c r="AV21" s="74">
        <v>1.8659963634529875E-2</v>
      </c>
      <c r="AX21" s="75">
        <v>0</v>
      </c>
      <c r="AY21">
        <v>0</v>
      </c>
      <c r="AZ21" s="74">
        <v>0</v>
      </c>
      <c r="BB21" s="75">
        <v>0</v>
      </c>
      <c r="BC21">
        <v>0</v>
      </c>
      <c r="BD21" s="74">
        <v>0</v>
      </c>
      <c r="BF21" s="75">
        <v>39.305</v>
      </c>
      <c r="BG21">
        <v>202</v>
      </c>
      <c r="BH21" s="74">
        <v>1.9650989476934048E-2</v>
      </c>
    </row>
    <row r="22" spans="1:60" ht="15.6" x14ac:dyDescent="0.3">
      <c r="A22" s="77" t="s">
        <v>501</v>
      </c>
      <c r="B22" s="73">
        <v>39.856999999999999</v>
      </c>
      <c r="C22">
        <v>7762</v>
      </c>
      <c r="D22" s="74">
        <v>0.16724359458325533</v>
      </c>
      <c r="F22" s="73">
        <v>39.850999999999999</v>
      </c>
      <c r="G22">
        <v>2144</v>
      </c>
      <c r="H22" s="74">
        <v>4.1911567842942969E-2</v>
      </c>
      <c r="J22" s="73">
        <v>39.838999999999999</v>
      </c>
      <c r="K22">
        <v>4775</v>
      </c>
      <c r="L22" s="74">
        <v>9.1362151163808775E-2</v>
      </c>
      <c r="N22" s="73">
        <v>39.86</v>
      </c>
      <c r="O22">
        <v>5074</v>
      </c>
      <c r="P22" s="74">
        <v>0.11050627257472839</v>
      </c>
      <c r="R22" s="75">
        <v>39.841999999999999</v>
      </c>
      <c r="S22">
        <v>7557</v>
      </c>
      <c r="T22" s="74">
        <v>0.15993127640675525</v>
      </c>
      <c r="V22" s="75">
        <v>39.844000000000001</v>
      </c>
      <c r="W22">
        <v>9780</v>
      </c>
      <c r="X22" s="74">
        <v>0.19166105558349342</v>
      </c>
      <c r="Z22" s="75">
        <v>39.845999999999997</v>
      </c>
      <c r="AA22">
        <v>25103</v>
      </c>
      <c r="AB22" s="74">
        <v>0.52723203112251338</v>
      </c>
      <c r="AD22" s="75">
        <v>39.841000000000001</v>
      </c>
      <c r="AE22">
        <v>8819</v>
      </c>
      <c r="AF22" s="74">
        <v>0.16448533633090187</v>
      </c>
      <c r="AH22" s="75">
        <v>39.841999999999999</v>
      </c>
      <c r="AI22">
        <v>5610</v>
      </c>
      <c r="AJ22" s="74">
        <v>0.11170773995988903</v>
      </c>
      <c r="AL22" s="75">
        <v>39.834000000000003</v>
      </c>
      <c r="AM22">
        <v>4585</v>
      </c>
      <c r="AN22" s="74">
        <v>8.5114941751297232E-2</v>
      </c>
      <c r="AO22" s="63"/>
      <c r="AP22" s="75">
        <v>39.85</v>
      </c>
      <c r="AQ22">
        <v>832</v>
      </c>
      <c r="AR22" s="74">
        <v>2.7779914694292727E-2</v>
      </c>
      <c r="AT22" s="75">
        <v>39.853999999999999</v>
      </c>
      <c r="AU22">
        <v>780</v>
      </c>
      <c r="AV22" s="74">
        <v>2.7615080110922556E-2</v>
      </c>
      <c r="AX22" s="75">
        <v>39.850999999999999</v>
      </c>
      <c r="AY22">
        <v>3901</v>
      </c>
      <c r="AZ22" s="74">
        <v>0.1370242445169508</v>
      </c>
      <c r="BB22" s="75">
        <v>39.854999999999997</v>
      </c>
      <c r="BC22">
        <v>3457</v>
      </c>
      <c r="BD22" s="74">
        <v>0.1306181918337431</v>
      </c>
      <c r="BF22" s="75">
        <v>39.854999999999997</v>
      </c>
      <c r="BG22">
        <v>158</v>
      </c>
      <c r="BH22" s="74">
        <v>3.509816550374671E-3</v>
      </c>
    </row>
    <row r="23" spans="1:60" ht="15.6" x14ac:dyDescent="0.3">
      <c r="A23" s="78" t="s">
        <v>502</v>
      </c>
      <c r="B23" s="79">
        <v>46.005000000000003</v>
      </c>
      <c r="C23" s="28">
        <v>8966</v>
      </c>
      <c r="D23" s="80">
        <v>0.19318552808985667</v>
      </c>
      <c r="E23" s="28"/>
      <c r="F23" s="79">
        <v>45.951999999999998</v>
      </c>
      <c r="G23" s="28">
        <v>539</v>
      </c>
      <c r="H23" s="80">
        <v>1.0536536878426428E-2</v>
      </c>
      <c r="I23" s="28"/>
      <c r="J23" s="79">
        <v>45.98</v>
      </c>
      <c r="K23" s="28">
        <v>2741</v>
      </c>
      <c r="L23" s="80">
        <v>5.2444744783246046E-2</v>
      </c>
      <c r="M23" s="28"/>
      <c r="N23" s="79">
        <v>45.991999999999997</v>
      </c>
      <c r="O23" s="28">
        <v>5791</v>
      </c>
      <c r="P23" s="80">
        <v>0.12612176280651399</v>
      </c>
      <c r="Q23" s="28"/>
      <c r="R23" s="81">
        <v>45.991</v>
      </c>
      <c r="S23" s="28">
        <v>622</v>
      </c>
      <c r="T23" s="80">
        <v>1.3163590568347464E-2</v>
      </c>
      <c r="U23" s="28"/>
      <c r="V23" s="81">
        <v>45.973999999999997</v>
      </c>
      <c r="W23" s="28">
        <v>3343</v>
      </c>
      <c r="X23" s="80">
        <v>6.5513589858447699E-2</v>
      </c>
      <c r="Y23" s="28"/>
      <c r="Z23" s="81">
        <v>45.98</v>
      </c>
      <c r="AA23" s="28">
        <v>4288</v>
      </c>
      <c r="AB23" s="80">
        <v>9.0059791636590739E-2</v>
      </c>
      <c r="AC23" s="28"/>
      <c r="AD23" s="81">
        <v>45.975000000000001</v>
      </c>
      <c r="AE23" s="28">
        <v>1824</v>
      </c>
      <c r="AF23" s="80">
        <v>3.4019872260751226E-2</v>
      </c>
      <c r="AG23" s="28"/>
      <c r="AH23" s="81">
        <v>45.970999999999997</v>
      </c>
      <c r="AI23" s="28">
        <v>1451</v>
      </c>
      <c r="AJ23" s="80">
        <v>2.8892679265917823E-2</v>
      </c>
      <c r="AK23" s="28"/>
      <c r="AL23" s="81">
        <v>45.984999999999999</v>
      </c>
      <c r="AM23" s="28">
        <v>878</v>
      </c>
      <c r="AN23" s="80">
        <v>1.6299000841360736E-2</v>
      </c>
      <c r="AO23" s="82"/>
      <c r="AP23" s="81">
        <v>45.963999999999999</v>
      </c>
      <c r="AQ23" s="28">
        <v>2987</v>
      </c>
      <c r="AR23" s="80">
        <v>9.9733900470976411E-2</v>
      </c>
      <c r="AS23" s="28"/>
      <c r="AT23" s="81">
        <v>45.981000000000002</v>
      </c>
      <c r="AU23" s="28">
        <v>900</v>
      </c>
      <c r="AV23" s="80">
        <v>3.1863553974141416E-2</v>
      </c>
      <c r="AW23" s="28"/>
      <c r="AX23" s="81">
        <v>45.985999999999997</v>
      </c>
      <c r="AY23" s="28">
        <v>5223</v>
      </c>
      <c r="AZ23" s="80">
        <v>0.18346004335094437</v>
      </c>
      <c r="BA23" s="28"/>
      <c r="BB23" s="81">
        <v>45.997</v>
      </c>
      <c r="BC23" s="28">
        <v>1314</v>
      </c>
      <c r="BD23" s="80">
        <v>4.9647759349013137E-2</v>
      </c>
      <c r="BE23" s="28"/>
      <c r="BF23" s="81">
        <v>45.96</v>
      </c>
      <c r="BG23" s="28">
        <v>197</v>
      </c>
      <c r="BH23" s="80">
        <v>4.3761636735684187E-3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8"/>
  <sheetViews>
    <sheetView topLeftCell="F1" zoomScale="70" zoomScaleNormal="70" workbookViewId="0">
      <selection activeCell="AD37" sqref="AD37"/>
    </sheetView>
  </sheetViews>
  <sheetFormatPr defaultRowHeight="14.4" x14ac:dyDescent="0.3"/>
  <cols>
    <col min="1" max="1" width="17.88671875" customWidth="1"/>
    <col min="2" max="2" width="11.6640625" customWidth="1"/>
    <col min="3" max="3" width="11.33203125" customWidth="1"/>
    <col min="4" max="4" width="11.5546875" customWidth="1"/>
    <col min="5" max="5" width="10.21875" customWidth="1"/>
    <col min="6" max="6" width="14.21875" customWidth="1"/>
    <col min="7" max="7" width="15.109375" customWidth="1"/>
    <col min="8" max="8" width="15" customWidth="1"/>
    <col min="9" max="9" width="12.109375" customWidth="1"/>
    <col min="11" max="12" width="14.109375" customWidth="1"/>
    <col min="13" max="14" width="10" customWidth="1"/>
    <col min="15" max="15" width="11" customWidth="1"/>
    <col min="16" max="16" width="10.44140625" customWidth="1"/>
    <col min="17" max="17" width="11.44140625" customWidth="1"/>
    <col min="18" max="18" width="14" customWidth="1"/>
    <col min="19" max="19" width="13.109375" customWidth="1"/>
    <col min="21" max="21" width="10.88671875" customWidth="1"/>
    <col min="22" max="23" width="10" customWidth="1"/>
    <col min="24" max="24" width="10.109375" customWidth="1"/>
    <col min="25" max="25" width="12.5546875" customWidth="1"/>
    <col min="26" max="26" width="13.33203125" customWidth="1"/>
    <col min="27" max="27" width="11.109375" customWidth="1"/>
    <col min="28" max="28" width="10.109375" customWidth="1"/>
    <col min="29" max="29" width="9.6640625" customWidth="1"/>
    <col min="30" max="30" width="13" customWidth="1"/>
    <col min="33" max="33" width="10.6640625" customWidth="1"/>
    <col min="35" max="35" width="11.109375" customWidth="1"/>
    <col min="44" max="44" width="12" bestFit="1" customWidth="1"/>
  </cols>
  <sheetData>
    <row r="1" spans="1:68" ht="15" customHeight="1" x14ac:dyDescent="0.3">
      <c r="A1" s="94" t="s">
        <v>383</v>
      </c>
      <c r="B1" s="94"/>
      <c r="C1" s="94"/>
      <c r="D1" s="94"/>
      <c r="E1" s="94"/>
      <c r="O1" s="1"/>
      <c r="P1" s="108" t="s">
        <v>374</v>
      </c>
      <c r="Q1" s="108"/>
      <c r="R1" s="108"/>
      <c r="S1" s="108"/>
      <c r="T1" s="108"/>
      <c r="U1" s="109"/>
      <c r="V1" s="109"/>
      <c r="W1" s="110"/>
      <c r="X1" s="110"/>
    </row>
    <row r="2" spans="1:68" s="22" customFormat="1" ht="115.2" x14ac:dyDescent="0.3">
      <c r="A2" s="17" t="s">
        <v>344</v>
      </c>
      <c r="B2" s="17" t="s">
        <v>346</v>
      </c>
      <c r="C2" s="17" t="s">
        <v>347</v>
      </c>
      <c r="D2" s="17" t="s">
        <v>345</v>
      </c>
      <c r="E2" s="17" t="s">
        <v>360</v>
      </c>
      <c r="F2" s="17" t="s">
        <v>348</v>
      </c>
      <c r="G2" s="17" t="s">
        <v>349</v>
      </c>
      <c r="H2" s="17" t="s">
        <v>361</v>
      </c>
      <c r="I2" s="17" t="s">
        <v>354</v>
      </c>
      <c r="J2" s="17" t="s">
        <v>355</v>
      </c>
      <c r="K2" s="17" t="s">
        <v>356</v>
      </c>
      <c r="L2" s="17" t="s">
        <v>357</v>
      </c>
      <c r="M2" s="20"/>
      <c r="N2" s="21"/>
      <c r="O2" s="10"/>
      <c r="P2" s="17" t="s">
        <v>346</v>
      </c>
      <c r="Q2" s="17" t="s">
        <v>347</v>
      </c>
      <c r="R2" s="17" t="s">
        <v>361</v>
      </c>
      <c r="S2" s="29" t="s">
        <v>363</v>
      </c>
      <c r="T2" s="17" t="s">
        <v>364</v>
      </c>
      <c r="U2" s="17" t="s">
        <v>365</v>
      </c>
      <c r="V2" s="17" t="s">
        <v>366</v>
      </c>
      <c r="W2" s="17" t="s">
        <v>381</v>
      </c>
      <c r="X2" s="17" t="s">
        <v>376</v>
      </c>
      <c r="Y2" s="17" t="s">
        <v>369</v>
      </c>
      <c r="Z2" s="17" t="s">
        <v>357</v>
      </c>
    </row>
    <row r="3" spans="1:68" x14ac:dyDescent="0.3">
      <c r="A3" s="23" t="s">
        <v>141</v>
      </c>
      <c r="B3" s="24" t="s">
        <v>9</v>
      </c>
      <c r="C3" s="24" t="s">
        <v>2</v>
      </c>
      <c r="D3" s="24">
        <v>8.7569999999999995E-2</v>
      </c>
      <c r="E3" s="24">
        <v>1</v>
      </c>
      <c r="F3" s="24">
        <v>60</v>
      </c>
      <c r="G3" s="24">
        <v>1</v>
      </c>
      <c r="H3" s="24">
        <v>0</v>
      </c>
      <c r="I3" s="24">
        <v>347</v>
      </c>
      <c r="J3" s="24">
        <v>30051</v>
      </c>
      <c r="K3" s="26">
        <f>(I3/D3)/G3</f>
        <v>3962.5442503140348</v>
      </c>
      <c r="L3" s="26">
        <f>(J3/D3)/G3</f>
        <v>343165.4676258993</v>
      </c>
      <c r="O3" s="1"/>
      <c r="P3" s="1" t="s">
        <v>116</v>
      </c>
      <c r="Q3" s="1" t="s">
        <v>2</v>
      </c>
      <c r="R3" s="1">
        <v>0</v>
      </c>
      <c r="S3" s="24">
        <v>55</v>
      </c>
      <c r="T3" s="1">
        <f t="shared" ref="T3:T44" si="0">K3*S3</f>
        <v>217939.93376727193</v>
      </c>
      <c r="U3" s="1">
        <f t="shared" ref="U3:U44" si="1">L3*S3</f>
        <v>18874100.71942446</v>
      </c>
      <c r="V3" s="1">
        <v>0</v>
      </c>
      <c r="W3" s="1">
        <v>0</v>
      </c>
      <c r="X3" s="1">
        <f>SUM(V3,S3)</f>
        <v>55</v>
      </c>
      <c r="Y3" s="1">
        <f t="shared" ref="Y3:Y44" si="2">T3/(S3+V3)</f>
        <v>3962.5442503140353</v>
      </c>
      <c r="Z3" s="1">
        <f t="shared" ref="Z3:Z44" si="3">(U3+W3)/(S3+V3)</f>
        <v>343165.4676258993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3">
      <c r="A4" s="25" t="s">
        <v>142</v>
      </c>
      <c r="B4" s="26" t="s">
        <v>9</v>
      </c>
      <c r="C4" s="26" t="s">
        <v>5</v>
      </c>
      <c r="D4" s="26">
        <v>8.7569999999999995E-2</v>
      </c>
      <c r="E4" s="26">
        <v>1</v>
      </c>
      <c r="F4" s="26">
        <v>60</v>
      </c>
      <c r="G4" s="26">
        <v>1</v>
      </c>
      <c r="H4" s="26">
        <v>0</v>
      </c>
      <c r="I4" s="26">
        <v>359</v>
      </c>
      <c r="J4" s="26">
        <v>28494</v>
      </c>
      <c r="K4" s="26">
        <f t="shared" ref="K4:K50" si="4">(I4/D4)/G4</f>
        <v>4099.5774808724454</v>
      </c>
      <c r="L4" s="26">
        <f t="shared" ref="L4:L50" si="5">(J4/D4)/G4</f>
        <v>325385.40596094553</v>
      </c>
      <c r="P4" s="1" t="s">
        <v>116</v>
      </c>
      <c r="Q4" s="1" t="s">
        <v>5</v>
      </c>
      <c r="R4" s="1">
        <v>0</v>
      </c>
      <c r="S4" s="26">
        <v>55</v>
      </c>
      <c r="T4" s="1">
        <f t="shared" si="0"/>
        <v>225476.76144798449</v>
      </c>
      <c r="U4" s="1">
        <f t="shared" si="1"/>
        <v>17896197.327852003</v>
      </c>
      <c r="V4" s="1">
        <v>0</v>
      </c>
      <c r="W4" s="1">
        <v>0</v>
      </c>
      <c r="X4" s="1">
        <f t="shared" ref="X4:X44" si="6">SUM(V4,S4)</f>
        <v>55</v>
      </c>
      <c r="Y4" s="1">
        <f t="shared" si="2"/>
        <v>4099.5774808724454</v>
      </c>
      <c r="Z4" s="1">
        <f t="shared" si="3"/>
        <v>325385.40596094553</v>
      </c>
    </row>
    <row r="5" spans="1:68" x14ac:dyDescent="0.3">
      <c r="A5" s="25" t="s">
        <v>143</v>
      </c>
      <c r="B5" s="26" t="s">
        <v>9</v>
      </c>
      <c r="C5" s="26" t="s">
        <v>7</v>
      </c>
      <c r="D5" s="26">
        <v>8.7569999999999995E-2</v>
      </c>
      <c r="E5" s="26">
        <v>1</v>
      </c>
      <c r="F5" s="26">
        <v>60</v>
      </c>
      <c r="G5" s="26">
        <v>1</v>
      </c>
      <c r="H5" s="26">
        <v>0</v>
      </c>
      <c r="I5" s="26">
        <v>324</v>
      </c>
      <c r="J5" s="26">
        <v>27070</v>
      </c>
      <c r="K5" s="26">
        <f t="shared" si="4"/>
        <v>3699.8972250770812</v>
      </c>
      <c r="L5" s="26">
        <f t="shared" si="5"/>
        <v>309124.12926801416</v>
      </c>
      <c r="P5" s="1" t="s">
        <v>116</v>
      </c>
      <c r="Q5" s="1" t="s">
        <v>7</v>
      </c>
      <c r="R5" s="1">
        <v>0</v>
      </c>
      <c r="S5" s="26">
        <v>55</v>
      </c>
      <c r="T5" s="1">
        <f t="shared" si="0"/>
        <v>203494.34737923948</v>
      </c>
      <c r="U5" s="1">
        <f t="shared" si="1"/>
        <v>17001827.109740779</v>
      </c>
      <c r="V5" s="1">
        <v>0</v>
      </c>
      <c r="W5" s="1">
        <v>0</v>
      </c>
      <c r="X5" s="1">
        <f t="shared" si="6"/>
        <v>55</v>
      </c>
      <c r="Y5" s="1">
        <f t="shared" si="2"/>
        <v>3699.8972250770817</v>
      </c>
      <c r="Z5" s="1">
        <f t="shared" si="3"/>
        <v>309124.12926801416</v>
      </c>
    </row>
    <row r="6" spans="1:68" x14ac:dyDescent="0.3">
      <c r="A6" s="25" t="s">
        <v>144</v>
      </c>
      <c r="B6" s="26" t="s">
        <v>145</v>
      </c>
      <c r="C6" s="26" t="s">
        <v>2</v>
      </c>
      <c r="D6" s="26">
        <v>8.7569999999999995E-2</v>
      </c>
      <c r="E6" s="26">
        <v>1</v>
      </c>
      <c r="F6" s="26">
        <v>60</v>
      </c>
      <c r="G6" s="26">
        <v>1</v>
      </c>
      <c r="H6" s="26">
        <v>0</v>
      </c>
      <c r="I6" s="26">
        <v>319</v>
      </c>
      <c r="J6" s="26">
        <v>29517</v>
      </c>
      <c r="K6" s="26">
        <f t="shared" si="4"/>
        <v>3642.8000456777436</v>
      </c>
      <c r="L6" s="26">
        <f t="shared" si="5"/>
        <v>337067.48886605003</v>
      </c>
      <c r="P6" s="1" t="s">
        <v>120</v>
      </c>
      <c r="Q6" s="1" t="s">
        <v>2</v>
      </c>
      <c r="R6" s="1">
        <v>0</v>
      </c>
      <c r="S6" s="26">
        <v>65</v>
      </c>
      <c r="T6" s="1">
        <f t="shared" si="0"/>
        <v>236782.00296905334</v>
      </c>
      <c r="U6" s="1">
        <f t="shared" si="1"/>
        <v>21909386.776293252</v>
      </c>
      <c r="V6" s="1">
        <v>0</v>
      </c>
      <c r="W6" s="1">
        <v>0</v>
      </c>
      <c r="X6" s="1">
        <f t="shared" si="6"/>
        <v>65</v>
      </c>
      <c r="Y6" s="1">
        <f t="shared" si="2"/>
        <v>3642.8000456777436</v>
      </c>
      <c r="Z6" s="1">
        <f t="shared" si="3"/>
        <v>337067.48886605003</v>
      </c>
    </row>
    <row r="7" spans="1:68" x14ac:dyDescent="0.3">
      <c r="A7" s="25" t="s">
        <v>146</v>
      </c>
      <c r="B7" s="26" t="s">
        <v>145</v>
      </c>
      <c r="C7" s="26" t="s">
        <v>5</v>
      </c>
      <c r="D7" s="26">
        <v>8.7569999999999995E-2</v>
      </c>
      <c r="E7" s="26">
        <v>1</v>
      </c>
      <c r="F7" s="26">
        <v>60</v>
      </c>
      <c r="G7" s="26">
        <v>1</v>
      </c>
      <c r="H7" s="26">
        <v>0</v>
      </c>
      <c r="I7" s="26">
        <v>354</v>
      </c>
      <c r="J7" s="26">
        <v>31536</v>
      </c>
      <c r="K7" s="26">
        <f t="shared" si="4"/>
        <v>4042.4803014731074</v>
      </c>
      <c r="L7" s="26">
        <f t="shared" si="5"/>
        <v>360123.32990750257</v>
      </c>
      <c r="P7" s="1" t="s">
        <v>120</v>
      </c>
      <c r="Q7" s="1" t="s">
        <v>5</v>
      </c>
      <c r="R7" s="1">
        <v>0</v>
      </c>
      <c r="S7" s="26">
        <v>65</v>
      </c>
      <c r="T7" s="1">
        <f t="shared" si="0"/>
        <v>262761.21959575196</v>
      </c>
      <c r="U7" s="1">
        <f t="shared" si="1"/>
        <v>23408016.443987668</v>
      </c>
      <c r="V7" s="1">
        <v>0</v>
      </c>
      <c r="W7" s="1">
        <v>0</v>
      </c>
      <c r="X7" s="1">
        <f t="shared" si="6"/>
        <v>65</v>
      </c>
      <c r="Y7" s="1">
        <f t="shared" si="2"/>
        <v>4042.4803014731069</v>
      </c>
      <c r="Z7" s="1">
        <f t="shared" si="3"/>
        <v>360123.32990750257</v>
      </c>
    </row>
    <row r="8" spans="1:68" x14ac:dyDescent="0.3">
      <c r="A8" s="27" t="s">
        <v>147</v>
      </c>
      <c r="B8" s="9" t="s">
        <v>145</v>
      </c>
      <c r="C8" s="9" t="s">
        <v>7</v>
      </c>
      <c r="D8" s="9">
        <v>8.7569999999999995E-2</v>
      </c>
      <c r="E8" s="9">
        <v>1</v>
      </c>
      <c r="F8" s="9">
        <v>59</v>
      </c>
      <c r="G8" s="9">
        <v>0.98333333333333328</v>
      </c>
      <c r="H8" s="9">
        <v>0</v>
      </c>
      <c r="I8" s="9">
        <v>315</v>
      </c>
      <c r="J8" s="9">
        <v>29721</v>
      </c>
      <c r="K8" s="9">
        <f t="shared" si="4"/>
        <v>3658.0904767711259</v>
      </c>
      <c r="L8" s="9">
        <f t="shared" si="5"/>
        <v>345149.54622258613</v>
      </c>
      <c r="P8" s="1" t="s">
        <v>120</v>
      </c>
      <c r="Q8" s="1" t="s">
        <v>7</v>
      </c>
      <c r="R8" s="1">
        <v>0</v>
      </c>
      <c r="S8" s="26">
        <v>65</v>
      </c>
      <c r="T8" s="1">
        <f t="shared" si="0"/>
        <v>237775.88099012317</v>
      </c>
      <c r="U8" s="1">
        <f t="shared" si="1"/>
        <v>22434720.504468098</v>
      </c>
      <c r="V8" s="1">
        <v>0</v>
      </c>
      <c r="W8" s="1">
        <v>0</v>
      </c>
      <c r="X8" s="1">
        <f t="shared" si="6"/>
        <v>65</v>
      </c>
      <c r="Y8" s="1">
        <f t="shared" si="2"/>
        <v>3658.0904767711259</v>
      </c>
      <c r="Z8" s="1">
        <f t="shared" si="3"/>
        <v>345149.54622258613</v>
      </c>
    </row>
    <row r="9" spans="1:68" x14ac:dyDescent="0.3">
      <c r="A9" s="25" t="s">
        <v>148</v>
      </c>
      <c r="B9" s="26" t="s">
        <v>9</v>
      </c>
      <c r="C9" s="26" t="s">
        <v>2</v>
      </c>
      <c r="D9" s="26">
        <v>8.7300000000000003E-2</v>
      </c>
      <c r="E9" s="26">
        <v>1</v>
      </c>
      <c r="F9" s="26">
        <v>60</v>
      </c>
      <c r="G9" s="26">
        <v>1</v>
      </c>
      <c r="H9" s="26">
        <v>1</v>
      </c>
      <c r="I9" s="26">
        <v>551</v>
      </c>
      <c r="J9" s="26">
        <v>8566</v>
      </c>
      <c r="K9" s="26">
        <f t="shared" si="4"/>
        <v>6311.5693012600232</v>
      </c>
      <c r="L9" s="26">
        <f t="shared" si="5"/>
        <v>98121.420389461622</v>
      </c>
      <c r="P9" s="1" t="s">
        <v>116</v>
      </c>
      <c r="Q9" s="1" t="s">
        <v>2</v>
      </c>
      <c r="R9" s="1">
        <f>R3+1</f>
        <v>1</v>
      </c>
      <c r="S9" s="26">
        <v>54</v>
      </c>
      <c r="T9" s="1">
        <f t="shared" si="0"/>
        <v>340824.74226804124</v>
      </c>
      <c r="U9" s="1">
        <f t="shared" si="1"/>
        <v>5298556.7010309277</v>
      </c>
      <c r="V9" s="26">
        <v>20</v>
      </c>
      <c r="W9" s="1">
        <f>V9*$M$61</f>
        <v>11789996.181748759</v>
      </c>
      <c r="X9" s="1">
        <f t="shared" si="6"/>
        <v>74</v>
      </c>
      <c r="Y9" s="1">
        <f t="shared" si="2"/>
        <v>4605.7397603789359</v>
      </c>
      <c r="Z9" s="1">
        <f t="shared" si="3"/>
        <v>230926.39030783362</v>
      </c>
    </row>
    <row r="10" spans="1:68" x14ac:dyDescent="0.3">
      <c r="A10" s="25" t="s">
        <v>149</v>
      </c>
      <c r="B10" s="26" t="s">
        <v>9</v>
      </c>
      <c r="C10" s="26" t="s">
        <v>5</v>
      </c>
      <c r="D10" s="26">
        <v>8.7300000000000003E-2</v>
      </c>
      <c r="E10" s="26">
        <v>1</v>
      </c>
      <c r="F10" s="26">
        <v>60</v>
      </c>
      <c r="G10" s="26">
        <v>1</v>
      </c>
      <c r="H10" s="26">
        <v>1</v>
      </c>
      <c r="I10" s="26">
        <v>509</v>
      </c>
      <c r="J10" s="26">
        <v>8159</v>
      </c>
      <c r="K10" s="26">
        <f t="shared" si="4"/>
        <v>5830.4696449026342</v>
      </c>
      <c r="L10" s="26">
        <f t="shared" si="5"/>
        <v>93459.335624284082</v>
      </c>
      <c r="P10" s="1" t="s">
        <v>116</v>
      </c>
      <c r="Q10" s="1" t="s">
        <v>5</v>
      </c>
      <c r="R10" s="1">
        <f t="shared" ref="R10:R44" si="7">R4+1</f>
        <v>1</v>
      </c>
      <c r="S10" s="26">
        <v>54</v>
      </c>
      <c r="T10" s="1">
        <f t="shared" si="0"/>
        <v>314845.36082474224</v>
      </c>
      <c r="U10" s="1">
        <f t="shared" si="1"/>
        <v>5046804.1237113401</v>
      </c>
      <c r="V10" s="26">
        <v>20</v>
      </c>
      <c r="W10" s="1">
        <f>V10*$M$61</f>
        <v>11789996.181748759</v>
      </c>
      <c r="X10" s="1">
        <f t="shared" si="6"/>
        <v>74</v>
      </c>
      <c r="Y10" s="1">
        <f t="shared" si="2"/>
        <v>4254.6670381721924</v>
      </c>
      <c r="Z10" s="1">
        <f t="shared" si="3"/>
        <v>227524.32845216349</v>
      </c>
    </row>
    <row r="11" spans="1:68" x14ac:dyDescent="0.3">
      <c r="A11" s="25" t="s">
        <v>150</v>
      </c>
      <c r="B11" s="26" t="s">
        <v>9</v>
      </c>
      <c r="C11" s="26" t="s">
        <v>7</v>
      </c>
      <c r="D11" s="26">
        <v>8.7300000000000003E-2</v>
      </c>
      <c r="E11" s="26">
        <v>1</v>
      </c>
      <c r="F11" s="26">
        <v>60</v>
      </c>
      <c r="G11" s="26">
        <v>1</v>
      </c>
      <c r="H11" s="26">
        <v>1</v>
      </c>
      <c r="I11" s="26">
        <v>504</v>
      </c>
      <c r="J11" s="26">
        <v>6713</v>
      </c>
      <c r="K11" s="26">
        <f t="shared" si="4"/>
        <v>5773.1958762886597</v>
      </c>
      <c r="L11" s="26">
        <f t="shared" si="5"/>
        <v>76895.761741122566</v>
      </c>
      <c r="P11" s="1" t="s">
        <v>116</v>
      </c>
      <c r="Q11" s="1" t="s">
        <v>7</v>
      </c>
      <c r="R11" s="1">
        <f t="shared" si="7"/>
        <v>1</v>
      </c>
      <c r="S11" s="26">
        <v>54</v>
      </c>
      <c r="T11" s="1">
        <f t="shared" si="0"/>
        <v>311752.57731958764</v>
      </c>
      <c r="U11" s="1">
        <f t="shared" si="1"/>
        <v>4152371.1340206186</v>
      </c>
      <c r="V11" s="26">
        <v>20</v>
      </c>
      <c r="W11" s="1">
        <f>V11*$M$61</f>
        <v>11789996.181748759</v>
      </c>
      <c r="X11" s="1">
        <f t="shared" si="6"/>
        <v>74</v>
      </c>
      <c r="Y11" s="1">
        <f t="shared" si="2"/>
        <v>4212.8726664809137</v>
      </c>
      <c r="Z11" s="1">
        <f t="shared" si="3"/>
        <v>215437.39615904566</v>
      </c>
    </row>
    <row r="12" spans="1:68" x14ac:dyDescent="0.3">
      <c r="A12" s="25" t="s">
        <v>151</v>
      </c>
      <c r="B12" s="26" t="s">
        <v>145</v>
      </c>
      <c r="C12" s="26" t="s">
        <v>2</v>
      </c>
      <c r="D12" s="26">
        <v>8.7300000000000003E-2</v>
      </c>
      <c r="E12" s="26">
        <v>1</v>
      </c>
      <c r="F12" s="26">
        <v>60</v>
      </c>
      <c r="G12" s="26">
        <v>1</v>
      </c>
      <c r="H12" s="26">
        <v>1</v>
      </c>
      <c r="I12" s="26">
        <v>626</v>
      </c>
      <c r="J12" s="26">
        <v>2824</v>
      </c>
      <c r="K12" s="26">
        <f t="shared" si="4"/>
        <v>7170.675830469645</v>
      </c>
      <c r="L12" s="26">
        <f t="shared" si="5"/>
        <v>32348.224513172965</v>
      </c>
      <c r="P12" s="1" t="s">
        <v>120</v>
      </c>
      <c r="Q12" s="1" t="s">
        <v>2</v>
      </c>
      <c r="R12" s="1">
        <f t="shared" si="7"/>
        <v>1</v>
      </c>
      <c r="S12" s="26">
        <v>64</v>
      </c>
      <c r="T12" s="1">
        <f t="shared" si="0"/>
        <v>458923.25315005728</v>
      </c>
      <c r="U12" s="1">
        <f t="shared" si="1"/>
        <v>2070286.3688430698</v>
      </c>
      <c r="V12" s="26">
        <v>90</v>
      </c>
      <c r="W12" s="1">
        <f>V12*$M$64</f>
        <v>19882695.55594385</v>
      </c>
      <c r="X12" s="1">
        <f t="shared" si="6"/>
        <v>154</v>
      </c>
      <c r="Y12" s="1">
        <f t="shared" si="2"/>
        <v>2980.0211243510212</v>
      </c>
      <c r="Z12" s="1">
        <f t="shared" si="3"/>
        <v>142551.83068043456</v>
      </c>
    </row>
    <row r="13" spans="1:68" x14ac:dyDescent="0.3">
      <c r="A13" s="25" t="s">
        <v>152</v>
      </c>
      <c r="B13" s="26" t="s">
        <v>145</v>
      </c>
      <c r="C13" s="26" t="s">
        <v>5</v>
      </c>
      <c r="D13" s="26">
        <v>8.7300000000000003E-2</v>
      </c>
      <c r="E13" s="26">
        <v>1</v>
      </c>
      <c r="F13" s="26">
        <v>60</v>
      </c>
      <c r="G13" s="26">
        <v>1</v>
      </c>
      <c r="H13" s="26">
        <v>1</v>
      </c>
      <c r="I13" s="26">
        <v>564</v>
      </c>
      <c r="J13" s="26">
        <v>2621</v>
      </c>
      <c r="K13" s="26">
        <f t="shared" si="4"/>
        <v>6460.4810996563574</v>
      </c>
      <c r="L13" s="26">
        <f t="shared" si="5"/>
        <v>30022.909507445587</v>
      </c>
      <c r="P13" s="1" t="s">
        <v>120</v>
      </c>
      <c r="Q13" s="1" t="s">
        <v>5</v>
      </c>
      <c r="R13" s="1">
        <f t="shared" si="7"/>
        <v>1</v>
      </c>
      <c r="S13" s="26">
        <v>64</v>
      </c>
      <c r="T13" s="1">
        <f t="shared" si="0"/>
        <v>413470.79037800687</v>
      </c>
      <c r="U13" s="1">
        <f t="shared" si="1"/>
        <v>1921466.2084765176</v>
      </c>
      <c r="V13" s="26">
        <v>90</v>
      </c>
      <c r="W13" s="1">
        <f>V13*$M$64</f>
        <v>19882695.55594385</v>
      </c>
      <c r="X13" s="1">
        <f t="shared" si="6"/>
        <v>154</v>
      </c>
      <c r="Y13" s="1">
        <f t="shared" si="2"/>
        <v>2684.8752621948497</v>
      </c>
      <c r="Z13" s="1">
        <f t="shared" si="3"/>
        <v>141585.46600272966</v>
      </c>
    </row>
    <row r="14" spans="1:68" x14ac:dyDescent="0.3">
      <c r="A14" s="27" t="s">
        <v>153</v>
      </c>
      <c r="B14" s="9" t="s">
        <v>145</v>
      </c>
      <c r="C14" s="9" t="s">
        <v>7</v>
      </c>
      <c r="D14" s="9">
        <v>8.7300000000000003E-2</v>
      </c>
      <c r="E14" s="9">
        <v>1</v>
      </c>
      <c r="F14" s="9">
        <v>60</v>
      </c>
      <c r="G14" s="9">
        <v>1</v>
      </c>
      <c r="H14" s="9">
        <v>1</v>
      </c>
      <c r="I14" s="9">
        <v>592</v>
      </c>
      <c r="J14" s="9">
        <v>2846</v>
      </c>
      <c r="K14" s="9">
        <f t="shared" si="4"/>
        <v>6781.2142038946158</v>
      </c>
      <c r="L14" s="9">
        <f t="shared" si="5"/>
        <v>32600.229095074454</v>
      </c>
      <c r="P14" s="1" t="s">
        <v>120</v>
      </c>
      <c r="Q14" s="1" t="s">
        <v>7</v>
      </c>
      <c r="R14" s="1">
        <f t="shared" si="7"/>
        <v>1</v>
      </c>
      <c r="S14" s="26">
        <v>64</v>
      </c>
      <c r="T14" s="1">
        <f t="shared" si="0"/>
        <v>433997.70904925541</v>
      </c>
      <c r="U14" s="1">
        <f t="shared" si="1"/>
        <v>2086414.662084765</v>
      </c>
      <c r="V14" s="26">
        <v>90</v>
      </c>
      <c r="W14" s="1">
        <f>V14*$M$64</f>
        <v>19882695.55594385</v>
      </c>
      <c r="X14" s="1">
        <f t="shared" si="6"/>
        <v>154</v>
      </c>
      <c r="Y14" s="1">
        <f t="shared" si="2"/>
        <v>2818.1669418782817</v>
      </c>
      <c r="Z14" s="1">
        <f t="shared" si="3"/>
        <v>142656.55985732868</v>
      </c>
    </row>
    <row r="15" spans="1:68" x14ac:dyDescent="0.3">
      <c r="A15" s="25" t="s">
        <v>154</v>
      </c>
      <c r="B15" s="26" t="s">
        <v>9</v>
      </c>
      <c r="C15" s="26" t="s">
        <v>2</v>
      </c>
      <c r="D15" s="26">
        <v>8.7279999999999996E-2</v>
      </c>
      <c r="E15" s="26">
        <v>1</v>
      </c>
      <c r="F15" s="26">
        <v>60</v>
      </c>
      <c r="G15" s="26">
        <v>1</v>
      </c>
      <c r="H15" s="26">
        <v>2</v>
      </c>
      <c r="I15" s="26">
        <v>536</v>
      </c>
      <c r="J15" s="26">
        <v>6152</v>
      </c>
      <c r="K15" s="26">
        <f t="shared" si="4"/>
        <v>6141.1549037580207</v>
      </c>
      <c r="L15" s="26">
        <f t="shared" si="5"/>
        <v>70485.792850595783</v>
      </c>
      <c r="P15" s="1" t="s">
        <v>116</v>
      </c>
      <c r="Q15" s="1" t="s">
        <v>2</v>
      </c>
      <c r="R15" s="1">
        <f t="shared" si="7"/>
        <v>2</v>
      </c>
      <c r="S15" s="26">
        <v>30</v>
      </c>
      <c r="T15" s="1">
        <f t="shared" si="0"/>
        <v>184234.64711274061</v>
      </c>
      <c r="U15" s="1">
        <f t="shared" si="1"/>
        <v>2114573.7855178732</v>
      </c>
      <c r="V15" s="26">
        <v>25</v>
      </c>
      <c r="W15" s="1">
        <f>V15*$M$67</f>
        <v>6502062.3281393219</v>
      </c>
      <c r="X15" s="1">
        <f t="shared" si="6"/>
        <v>55</v>
      </c>
      <c r="Y15" s="1">
        <f t="shared" si="2"/>
        <v>3349.7208565952837</v>
      </c>
      <c r="Z15" s="1">
        <f t="shared" si="3"/>
        <v>156666.11115740356</v>
      </c>
    </row>
    <row r="16" spans="1:68" x14ac:dyDescent="0.3">
      <c r="A16" s="25" t="s">
        <v>155</v>
      </c>
      <c r="B16" s="26" t="s">
        <v>9</v>
      </c>
      <c r="C16" s="26" t="s">
        <v>5</v>
      </c>
      <c r="D16" s="26">
        <v>8.7279999999999996E-2</v>
      </c>
      <c r="E16" s="26">
        <v>1</v>
      </c>
      <c r="F16" s="26">
        <v>60</v>
      </c>
      <c r="G16" s="26">
        <v>1</v>
      </c>
      <c r="H16" s="26">
        <v>2</v>
      </c>
      <c r="I16" s="26">
        <v>435</v>
      </c>
      <c r="J16" s="26">
        <v>5216</v>
      </c>
      <c r="K16" s="26">
        <f t="shared" si="4"/>
        <v>4983.9596700274979</v>
      </c>
      <c r="L16" s="26">
        <f t="shared" si="5"/>
        <v>59761.686526122823</v>
      </c>
      <c r="P16" s="1" t="s">
        <v>116</v>
      </c>
      <c r="Q16" s="1" t="s">
        <v>5</v>
      </c>
      <c r="R16" s="1">
        <f t="shared" si="7"/>
        <v>2</v>
      </c>
      <c r="S16" s="26">
        <v>30</v>
      </c>
      <c r="T16" s="1">
        <f t="shared" si="0"/>
        <v>149518.79010082493</v>
      </c>
      <c r="U16" s="1">
        <f t="shared" si="1"/>
        <v>1792850.5957836846</v>
      </c>
      <c r="V16" s="26">
        <v>25</v>
      </c>
      <c r="W16" s="1">
        <f>V16*$M$67</f>
        <v>6502062.3281393219</v>
      </c>
      <c r="X16" s="1">
        <f t="shared" si="6"/>
        <v>55</v>
      </c>
      <c r="Y16" s="1">
        <f t="shared" si="2"/>
        <v>2718.5234563786353</v>
      </c>
      <c r="Z16" s="1">
        <f t="shared" si="3"/>
        <v>150816.59861678194</v>
      </c>
    </row>
    <row r="17" spans="1:26" x14ac:dyDescent="0.3">
      <c r="A17" s="25" t="s">
        <v>156</v>
      </c>
      <c r="B17" s="26" t="s">
        <v>9</v>
      </c>
      <c r="C17" s="26" t="s">
        <v>7</v>
      </c>
      <c r="D17" s="26">
        <v>8.7279999999999996E-2</v>
      </c>
      <c r="E17" s="26">
        <v>1</v>
      </c>
      <c r="F17" s="26">
        <v>60</v>
      </c>
      <c r="G17" s="26">
        <v>1</v>
      </c>
      <c r="H17" s="26">
        <v>2</v>
      </c>
      <c r="I17" s="26">
        <v>488</v>
      </c>
      <c r="J17" s="26">
        <v>5721</v>
      </c>
      <c r="K17" s="26">
        <f t="shared" si="4"/>
        <v>5591.2007332722278</v>
      </c>
      <c r="L17" s="26">
        <f t="shared" si="5"/>
        <v>65547.662694775441</v>
      </c>
      <c r="P17" s="1" t="s">
        <v>116</v>
      </c>
      <c r="Q17" s="1" t="s">
        <v>7</v>
      </c>
      <c r="R17" s="1">
        <f t="shared" si="7"/>
        <v>2</v>
      </c>
      <c r="S17" s="26">
        <v>30</v>
      </c>
      <c r="T17" s="1">
        <f t="shared" si="0"/>
        <v>167736.02199816683</v>
      </c>
      <c r="U17" s="1">
        <f t="shared" si="1"/>
        <v>1966429.8808432631</v>
      </c>
      <c r="V17" s="26">
        <v>25</v>
      </c>
      <c r="W17" s="1">
        <f>V17*$M$67</f>
        <v>6502062.3281393219</v>
      </c>
      <c r="X17" s="1">
        <f t="shared" si="6"/>
        <v>55</v>
      </c>
      <c r="Y17" s="1">
        <f t="shared" si="2"/>
        <v>3049.7458545121244</v>
      </c>
      <c r="Z17" s="1">
        <f t="shared" si="3"/>
        <v>153972.58561786517</v>
      </c>
    </row>
    <row r="18" spans="1:26" x14ac:dyDescent="0.3">
      <c r="A18" s="25" t="s">
        <v>157</v>
      </c>
      <c r="B18" s="26" t="s">
        <v>145</v>
      </c>
      <c r="C18" s="26" t="s">
        <v>2</v>
      </c>
      <c r="D18" s="26">
        <v>8.7279999999999996E-2</v>
      </c>
      <c r="E18" s="26">
        <v>1</v>
      </c>
      <c r="F18" s="26">
        <v>60</v>
      </c>
      <c r="G18" s="26">
        <v>1</v>
      </c>
      <c r="H18" s="26">
        <v>2</v>
      </c>
      <c r="I18" s="26">
        <v>441</v>
      </c>
      <c r="J18" s="26">
        <v>1522</v>
      </c>
      <c r="K18" s="26">
        <f t="shared" si="4"/>
        <v>5052.7039413382217</v>
      </c>
      <c r="L18" s="26">
        <f t="shared" si="5"/>
        <v>17438.130155820349</v>
      </c>
      <c r="P18" s="1" t="s">
        <v>120</v>
      </c>
      <c r="Q18" s="1" t="s">
        <v>2</v>
      </c>
      <c r="R18" s="1">
        <f t="shared" si="7"/>
        <v>2</v>
      </c>
      <c r="S18" s="26">
        <v>30</v>
      </c>
      <c r="T18" s="1">
        <f t="shared" si="0"/>
        <v>151581.11824014666</v>
      </c>
      <c r="U18" s="1">
        <f t="shared" si="1"/>
        <v>523143.90467461047</v>
      </c>
      <c r="V18" s="26">
        <v>17</v>
      </c>
      <c r="W18" s="1">
        <f>V18*$M$70</f>
        <v>6716181.6376413079</v>
      </c>
      <c r="X18" s="1">
        <f t="shared" si="6"/>
        <v>47</v>
      </c>
      <c r="Y18" s="1">
        <f t="shared" si="2"/>
        <v>3225.1301753222697</v>
      </c>
      <c r="Z18" s="1">
        <f t="shared" si="3"/>
        <v>154028.20302799824</v>
      </c>
    </row>
    <row r="19" spans="1:26" x14ac:dyDescent="0.3">
      <c r="A19" s="25" t="s">
        <v>158</v>
      </c>
      <c r="B19" s="26" t="s">
        <v>145</v>
      </c>
      <c r="C19" s="26" t="s">
        <v>5</v>
      </c>
      <c r="D19" s="26">
        <v>8.7279999999999996E-2</v>
      </c>
      <c r="E19" s="26">
        <v>1</v>
      </c>
      <c r="F19" s="26">
        <v>60</v>
      </c>
      <c r="G19" s="26">
        <v>1</v>
      </c>
      <c r="H19" s="26">
        <v>2</v>
      </c>
      <c r="I19" s="26">
        <v>392</v>
      </c>
      <c r="J19" s="26">
        <v>1349</v>
      </c>
      <c r="K19" s="26">
        <f t="shared" si="4"/>
        <v>4491.2923923006419</v>
      </c>
      <c r="L19" s="26">
        <f t="shared" si="5"/>
        <v>15456.003666361137</v>
      </c>
      <c r="P19" s="1" t="s">
        <v>120</v>
      </c>
      <c r="Q19" s="1" t="s">
        <v>5</v>
      </c>
      <c r="R19" s="1">
        <f t="shared" si="7"/>
        <v>2</v>
      </c>
      <c r="S19" s="26">
        <v>30</v>
      </c>
      <c r="T19" s="1">
        <f t="shared" si="0"/>
        <v>134738.77176901925</v>
      </c>
      <c r="U19" s="1">
        <f t="shared" si="1"/>
        <v>463680.10999083414</v>
      </c>
      <c r="V19" s="26">
        <v>17</v>
      </c>
      <c r="W19" s="1">
        <f>V19*$M$70</f>
        <v>6716181.6376413079</v>
      </c>
      <c r="X19" s="1">
        <f t="shared" si="6"/>
        <v>47</v>
      </c>
      <c r="Y19" s="1">
        <f t="shared" si="2"/>
        <v>2866.7823780642393</v>
      </c>
      <c r="Z19" s="1">
        <f t="shared" si="3"/>
        <v>152763.01590706685</v>
      </c>
    </row>
    <row r="20" spans="1:26" x14ac:dyDescent="0.3">
      <c r="A20" s="27" t="s">
        <v>159</v>
      </c>
      <c r="B20" s="9" t="s">
        <v>145</v>
      </c>
      <c r="C20" s="9" t="s">
        <v>7</v>
      </c>
      <c r="D20" s="9">
        <v>8.7279999999999996E-2</v>
      </c>
      <c r="E20" s="9">
        <v>1</v>
      </c>
      <c r="F20" s="9">
        <v>60</v>
      </c>
      <c r="G20" s="9">
        <v>1</v>
      </c>
      <c r="H20" s="9">
        <v>2</v>
      </c>
      <c r="I20" s="9">
        <v>430</v>
      </c>
      <c r="J20" s="9">
        <v>1453</v>
      </c>
      <c r="K20" s="9">
        <f t="shared" si="4"/>
        <v>4926.6727772685608</v>
      </c>
      <c r="L20" s="9">
        <f t="shared" si="5"/>
        <v>16647.571035747023</v>
      </c>
      <c r="P20" s="1" t="s">
        <v>120</v>
      </c>
      <c r="Q20" s="1" t="s">
        <v>7</v>
      </c>
      <c r="R20" s="1">
        <f t="shared" si="7"/>
        <v>2</v>
      </c>
      <c r="S20" s="26">
        <v>30</v>
      </c>
      <c r="T20" s="1">
        <f t="shared" si="0"/>
        <v>147800.18331805684</v>
      </c>
      <c r="U20" s="1">
        <f t="shared" si="1"/>
        <v>499427.13107241073</v>
      </c>
      <c r="V20" s="26">
        <v>17</v>
      </c>
      <c r="W20" s="1">
        <f>V20*$M$70</f>
        <v>6716181.6376413079</v>
      </c>
      <c r="X20" s="1">
        <f t="shared" si="6"/>
        <v>47</v>
      </c>
      <c r="Y20" s="1">
        <f t="shared" si="2"/>
        <v>3144.6847514480178</v>
      </c>
      <c r="Z20" s="1">
        <f t="shared" si="3"/>
        <v>153523.59082369614</v>
      </c>
    </row>
    <row r="21" spans="1:26" x14ac:dyDescent="0.3">
      <c r="A21" s="25" t="s">
        <v>160</v>
      </c>
      <c r="B21" s="26" t="s">
        <v>9</v>
      </c>
      <c r="C21" s="26" t="s">
        <v>2</v>
      </c>
      <c r="D21" s="26">
        <v>8.6840000000000001E-2</v>
      </c>
      <c r="E21" s="26">
        <v>1</v>
      </c>
      <c r="F21" s="26">
        <v>60</v>
      </c>
      <c r="G21" s="26">
        <v>1</v>
      </c>
      <c r="H21" s="26">
        <v>3</v>
      </c>
      <c r="I21" s="26">
        <v>320</v>
      </c>
      <c r="J21" s="26">
        <v>3333</v>
      </c>
      <c r="K21" s="26">
        <f t="shared" si="4"/>
        <v>3684.9378166743436</v>
      </c>
      <c r="L21" s="26">
        <f t="shared" si="5"/>
        <v>38380.930446798709</v>
      </c>
      <c r="P21" s="1" t="s">
        <v>116</v>
      </c>
      <c r="Q21" s="1" t="s">
        <v>2</v>
      </c>
      <c r="R21" s="1">
        <f t="shared" si="7"/>
        <v>3</v>
      </c>
      <c r="S21" s="26">
        <v>30</v>
      </c>
      <c r="T21" s="1">
        <f t="shared" si="0"/>
        <v>110548.13450023031</v>
      </c>
      <c r="U21" s="1">
        <f t="shared" si="1"/>
        <v>1151427.9134039613</v>
      </c>
      <c r="V21" s="26">
        <v>10</v>
      </c>
      <c r="W21" s="1">
        <f>V21*$M$73</f>
        <v>3369223.0922769844</v>
      </c>
      <c r="X21" s="1">
        <f t="shared" si="6"/>
        <v>40</v>
      </c>
      <c r="Y21" s="1">
        <f t="shared" si="2"/>
        <v>2763.7033625057579</v>
      </c>
      <c r="Z21" s="1">
        <f t="shared" si="3"/>
        <v>113016.27514202365</v>
      </c>
    </row>
    <row r="22" spans="1:26" x14ac:dyDescent="0.3">
      <c r="A22" s="25" t="s">
        <v>161</v>
      </c>
      <c r="B22" s="26" t="s">
        <v>9</v>
      </c>
      <c r="C22" s="26" t="s">
        <v>5</v>
      </c>
      <c r="D22" s="26">
        <v>8.6840000000000001E-2</v>
      </c>
      <c r="E22" s="26">
        <v>1</v>
      </c>
      <c r="F22" s="26">
        <v>60</v>
      </c>
      <c r="G22" s="26">
        <v>1</v>
      </c>
      <c r="H22" s="26">
        <v>3</v>
      </c>
      <c r="I22" s="26">
        <v>297</v>
      </c>
      <c r="J22" s="26">
        <v>3367</v>
      </c>
      <c r="K22" s="26">
        <f t="shared" si="4"/>
        <v>3420.0829111008752</v>
      </c>
      <c r="L22" s="26">
        <f t="shared" si="5"/>
        <v>38772.45508982036</v>
      </c>
      <c r="P22" s="1" t="s">
        <v>116</v>
      </c>
      <c r="Q22" s="1" t="s">
        <v>5</v>
      </c>
      <c r="R22" s="1">
        <f t="shared" si="7"/>
        <v>3</v>
      </c>
      <c r="S22" s="26">
        <v>30</v>
      </c>
      <c r="T22" s="1">
        <f t="shared" si="0"/>
        <v>102602.48733302625</v>
      </c>
      <c r="U22" s="1">
        <f t="shared" si="1"/>
        <v>1163173.6526946109</v>
      </c>
      <c r="V22" s="26">
        <v>10</v>
      </c>
      <c r="W22" s="1">
        <f>V22*$M$73</f>
        <v>3369223.0922769844</v>
      </c>
      <c r="X22" s="1">
        <f t="shared" si="6"/>
        <v>40</v>
      </c>
      <c r="Y22" s="1">
        <f t="shared" si="2"/>
        <v>2565.0621833256564</v>
      </c>
      <c r="Z22" s="1">
        <f t="shared" si="3"/>
        <v>113309.91862428989</v>
      </c>
    </row>
    <row r="23" spans="1:26" x14ac:dyDescent="0.3">
      <c r="A23" s="25" t="s">
        <v>162</v>
      </c>
      <c r="B23" s="26" t="s">
        <v>9</v>
      </c>
      <c r="C23" s="26" t="s">
        <v>7</v>
      </c>
      <c r="D23" s="26">
        <v>8.6840000000000001E-2</v>
      </c>
      <c r="E23" s="26">
        <v>1</v>
      </c>
      <c r="F23" s="26">
        <v>60</v>
      </c>
      <c r="G23" s="26">
        <v>1</v>
      </c>
      <c r="H23" s="26">
        <v>3</v>
      </c>
      <c r="I23" s="26">
        <v>282</v>
      </c>
      <c r="J23" s="26">
        <v>3473</v>
      </c>
      <c r="K23" s="26">
        <f t="shared" si="4"/>
        <v>3247.3514509442653</v>
      </c>
      <c r="L23" s="26">
        <f t="shared" si="5"/>
        <v>39993.090741593733</v>
      </c>
      <c r="P23" s="1" t="s">
        <v>116</v>
      </c>
      <c r="Q23" s="1" t="s">
        <v>7</v>
      </c>
      <c r="R23" s="1">
        <f t="shared" si="7"/>
        <v>3</v>
      </c>
      <c r="S23" s="26">
        <v>30</v>
      </c>
      <c r="T23" s="1">
        <f t="shared" si="0"/>
        <v>97420.543528327951</v>
      </c>
      <c r="U23" s="1">
        <f t="shared" si="1"/>
        <v>1199792.722247812</v>
      </c>
      <c r="V23" s="26">
        <v>10</v>
      </c>
      <c r="W23" s="1">
        <f>V23*$M$73</f>
        <v>3369223.0922769844</v>
      </c>
      <c r="X23" s="1">
        <f t="shared" si="6"/>
        <v>40</v>
      </c>
      <c r="Y23" s="1">
        <f t="shared" si="2"/>
        <v>2435.5135882081986</v>
      </c>
      <c r="Z23" s="1">
        <f t="shared" si="3"/>
        <v>114225.3953631199</v>
      </c>
    </row>
    <row r="24" spans="1:26" x14ac:dyDescent="0.3">
      <c r="A24" s="25" t="s">
        <v>163</v>
      </c>
      <c r="B24" s="26" t="s">
        <v>145</v>
      </c>
      <c r="C24" s="26" t="s">
        <v>2</v>
      </c>
      <c r="D24" s="26">
        <v>8.6840000000000001E-2</v>
      </c>
      <c r="E24" s="26">
        <v>1</v>
      </c>
      <c r="F24" s="26">
        <v>60</v>
      </c>
      <c r="G24" s="26">
        <v>1</v>
      </c>
      <c r="H24" s="26">
        <v>3</v>
      </c>
      <c r="I24" s="26">
        <v>391</v>
      </c>
      <c r="J24" s="26">
        <v>774</v>
      </c>
      <c r="K24" s="26">
        <f t="shared" si="4"/>
        <v>4502.5333947489635</v>
      </c>
      <c r="L24" s="26">
        <f t="shared" si="5"/>
        <v>8912.9433440810681</v>
      </c>
      <c r="P24" s="1" t="s">
        <v>120</v>
      </c>
      <c r="Q24" s="1" t="s">
        <v>2</v>
      </c>
      <c r="R24" s="1">
        <f t="shared" si="7"/>
        <v>3</v>
      </c>
      <c r="S24" s="26">
        <v>30</v>
      </c>
      <c r="T24" s="1">
        <f t="shared" si="0"/>
        <v>135076.00184246892</v>
      </c>
      <c r="U24" s="1">
        <f t="shared" si="1"/>
        <v>267388.30032243207</v>
      </c>
      <c r="V24" s="26">
        <v>20</v>
      </c>
      <c r="W24" s="1">
        <f>V24*$M$76</f>
        <v>3381314.2944879476</v>
      </c>
      <c r="X24" s="1">
        <f t="shared" si="6"/>
        <v>50</v>
      </c>
      <c r="Y24" s="1">
        <f t="shared" si="2"/>
        <v>2701.5200368493784</v>
      </c>
      <c r="Z24" s="1">
        <f t="shared" si="3"/>
        <v>72974.051896207588</v>
      </c>
    </row>
    <row r="25" spans="1:26" x14ac:dyDescent="0.3">
      <c r="A25" s="25" t="s">
        <v>164</v>
      </c>
      <c r="B25" s="26" t="s">
        <v>145</v>
      </c>
      <c r="C25" s="26" t="s">
        <v>5</v>
      </c>
      <c r="D25" s="26">
        <v>8.6840000000000001E-2</v>
      </c>
      <c r="E25" s="26">
        <v>1</v>
      </c>
      <c r="F25" s="26">
        <v>60</v>
      </c>
      <c r="G25" s="26">
        <v>1</v>
      </c>
      <c r="H25" s="26">
        <v>3</v>
      </c>
      <c r="I25" s="26">
        <v>325</v>
      </c>
      <c r="J25" s="26">
        <v>804</v>
      </c>
      <c r="K25" s="26">
        <f t="shared" si="4"/>
        <v>3742.5149700598804</v>
      </c>
      <c r="L25" s="26">
        <f t="shared" si="5"/>
        <v>9258.4062643942889</v>
      </c>
      <c r="P25" s="1" t="s">
        <v>120</v>
      </c>
      <c r="Q25" s="1" t="s">
        <v>5</v>
      </c>
      <c r="R25" s="1">
        <f t="shared" si="7"/>
        <v>3</v>
      </c>
      <c r="S25" s="26">
        <v>30</v>
      </c>
      <c r="T25" s="1">
        <f t="shared" si="0"/>
        <v>112275.44910179642</v>
      </c>
      <c r="U25" s="1">
        <f t="shared" si="1"/>
        <v>277752.18793182867</v>
      </c>
      <c r="V25" s="26">
        <v>20</v>
      </c>
      <c r="W25" s="1">
        <f>V25*$M$76</f>
        <v>3381314.2944879476</v>
      </c>
      <c r="X25" s="1">
        <f t="shared" si="6"/>
        <v>50</v>
      </c>
      <c r="Y25" s="1">
        <f t="shared" si="2"/>
        <v>2245.5089820359285</v>
      </c>
      <c r="Z25" s="1">
        <f t="shared" si="3"/>
        <v>73181.32964839552</v>
      </c>
    </row>
    <row r="26" spans="1:26" x14ac:dyDescent="0.3">
      <c r="A26" s="27" t="s">
        <v>165</v>
      </c>
      <c r="B26" s="9" t="s">
        <v>145</v>
      </c>
      <c r="C26" s="9" t="s">
        <v>7</v>
      </c>
      <c r="D26" s="9">
        <v>8.6840000000000001E-2</v>
      </c>
      <c r="E26" s="9">
        <v>1</v>
      </c>
      <c r="F26" s="9">
        <v>60</v>
      </c>
      <c r="G26" s="9">
        <v>1</v>
      </c>
      <c r="H26" s="9">
        <v>3</v>
      </c>
      <c r="I26" s="9">
        <v>356</v>
      </c>
      <c r="J26" s="9">
        <v>875</v>
      </c>
      <c r="K26" s="9">
        <f t="shared" si="4"/>
        <v>4099.4933210502077</v>
      </c>
      <c r="L26" s="9">
        <f t="shared" si="5"/>
        <v>10076.001842468908</v>
      </c>
      <c r="P26" s="1" t="s">
        <v>120</v>
      </c>
      <c r="Q26" s="1" t="s">
        <v>7</v>
      </c>
      <c r="R26" s="1">
        <f t="shared" si="7"/>
        <v>3</v>
      </c>
      <c r="S26" s="26">
        <v>30</v>
      </c>
      <c r="T26" s="1">
        <f t="shared" si="0"/>
        <v>122984.79963150623</v>
      </c>
      <c r="U26" s="1">
        <f t="shared" si="1"/>
        <v>302280.05527406721</v>
      </c>
      <c r="V26" s="26">
        <v>20</v>
      </c>
      <c r="W26" s="1">
        <f>V26*$M$76</f>
        <v>3381314.2944879476</v>
      </c>
      <c r="X26" s="1">
        <f t="shared" si="6"/>
        <v>50</v>
      </c>
      <c r="Y26" s="1">
        <f t="shared" si="2"/>
        <v>2459.6959926301247</v>
      </c>
      <c r="Z26" s="1">
        <f t="shared" si="3"/>
        <v>73671.886995240304</v>
      </c>
    </row>
    <row r="27" spans="1:26" x14ac:dyDescent="0.3">
      <c r="A27" s="25" t="s">
        <v>166</v>
      </c>
      <c r="B27" s="26" t="s">
        <v>9</v>
      </c>
      <c r="C27" s="26" t="s">
        <v>2</v>
      </c>
      <c r="D27" s="26">
        <v>8.8239999999999999E-2</v>
      </c>
      <c r="E27" s="26">
        <v>1</v>
      </c>
      <c r="F27" s="26">
        <v>60</v>
      </c>
      <c r="G27" s="26">
        <v>1</v>
      </c>
      <c r="H27" s="26">
        <v>4</v>
      </c>
      <c r="I27" s="26">
        <v>362</v>
      </c>
      <c r="J27" s="26">
        <v>3395</v>
      </c>
      <c r="K27" s="26">
        <f t="shared" si="4"/>
        <v>4102.4478694469626</v>
      </c>
      <c r="L27" s="26">
        <f t="shared" si="5"/>
        <v>38474.614687216679</v>
      </c>
      <c r="P27" s="1" t="s">
        <v>116</v>
      </c>
      <c r="Q27" s="1" t="s">
        <v>2</v>
      </c>
      <c r="R27" s="1">
        <f t="shared" si="7"/>
        <v>4</v>
      </c>
      <c r="S27" s="26">
        <v>40</v>
      </c>
      <c r="T27" s="1">
        <f t="shared" si="0"/>
        <v>164097.9147778785</v>
      </c>
      <c r="U27" s="1">
        <f t="shared" si="1"/>
        <v>1538984.5874886671</v>
      </c>
      <c r="V27" s="26">
        <v>14</v>
      </c>
      <c r="W27" s="1">
        <f>V27*$M$79</f>
        <v>12976125.717739498</v>
      </c>
      <c r="X27" s="1">
        <f t="shared" si="6"/>
        <v>54</v>
      </c>
      <c r="Y27" s="1">
        <f t="shared" si="2"/>
        <v>3038.8502736644168</v>
      </c>
      <c r="Z27" s="1">
        <f t="shared" si="3"/>
        <v>268798.3389857068</v>
      </c>
    </row>
    <row r="28" spans="1:26" x14ac:dyDescent="0.3">
      <c r="A28" s="25" t="s">
        <v>167</v>
      </c>
      <c r="B28" s="26" t="s">
        <v>9</v>
      </c>
      <c r="C28" s="26" t="s">
        <v>5</v>
      </c>
      <c r="D28" s="26">
        <v>8.8239999999999999E-2</v>
      </c>
      <c r="E28" s="26">
        <v>1</v>
      </c>
      <c r="F28" s="26">
        <v>60</v>
      </c>
      <c r="G28" s="26">
        <v>1</v>
      </c>
      <c r="H28" s="26">
        <v>4</v>
      </c>
      <c r="I28" s="26">
        <v>324</v>
      </c>
      <c r="J28" s="26">
        <v>3393</v>
      </c>
      <c r="K28" s="26">
        <f t="shared" si="4"/>
        <v>3671.804170444243</v>
      </c>
      <c r="L28" s="26">
        <f t="shared" si="5"/>
        <v>38451.949229374433</v>
      </c>
      <c r="P28" s="1" t="s">
        <v>116</v>
      </c>
      <c r="Q28" s="1" t="s">
        <v>5</v>
      </c>
      <c r="R28" s="1">
        <f t="shared" si="7"/>
        <v>4</v>
      </c>
      <c r="S28" s="26">
        <v>40</v>
      </c>
      <c r="T28" s="1">
        <f t="shared" si="0"/>
        <v>146872.16681776973</v>
      </c>
      <c r="U28" s="1">
        <f t="shared" si="1"/>
        <v>1538077.9691749774</v>
      </c>
      <c r="V28" s="26">
        <v>14</v>
      </c>
      <c r="W28" s="1">
        <f>V28*$M$79</f>
        <v>12976125.717739498</v>
      </c>
      <c r="X28" s="1">
        <f t="shared" si="6"/>
        <v>54</v>
      </c>
      <c r="Y28" s="1">
        <f t="shared" si="2"/>
        <v>2719.8549410698097</v>
      </c>
      <c r="Z28" s="1">
        <f t="shared" si="3"/>
        <v>268781.5497576755</v>
      </c>
    </row>
    <row r="29" spans="1:26" x14ac:dyDescent="0.3">
      <c r="A29" s="25" t="s">
        <v>168</v>
      </c>
      <c r="B29" s="26" t="s">
        <v>9</v>
      </c>
      <c r="C29" s="26" t="s">
        <v>7</v>
      </c>
      <c r="D29" s="26">
        <v>8.8239999999999999E-2</v>
      </c>
      <c r="E29" s="26">
        <v>1</v>
      </c>
      <c r="F29" s="26">
        <v>60</v>
      </c>
      <c r="G29" s="26">
        <v>1</v>
      </c>
      <c r="H29" s="26">
        <v>4</v>
      </c>
      <c r="I29" s="26">
        <v>299</v>
      </c>
      <c r="J29" s="26">
        <v>3282</v>
      </c>
      <c r="K29" s="26">
        <f t="shared" si="4"/>
        <v>3388.4859474161381</v>
      </c>
      <c r="L29" s="26">
        <f t="shared" si="5"/>
        <v>37194.016319129645</v>
      </c>
      <c r="P29" s="1" t="s">
        <v>116</v>
      </c>
      <c r="Q29" s="1" t="s">
        <v>7</v>
      </c>
      <c r="R29" s="1">
        <f t="shared" si="7"/>
        <v>4</v>
      </c>
      <c r="S29" s="26">
        <v>40</v>
      </c>
      <c r="T29" s="1">
        <f t="shared" si="0"/>
        <v>135539.43789664551</v>
      </c>
      <c r="U29" s="1">
        <f t="shared" si="1"/>
        <v>1487760.6527651858</v>
      </c>
      <c r="V29" s="26">
        <v>14</v>
      </c>
      <c r="W29" s="1">
        <f>V29*$M$79</f>
        <v>12976125.717739498</v>
      </c>
      <c r="X29" s="1">
        <f t="shared" si="6"/>
        <v>54</v>
      </c>
      <c r="Y29" s="1">
        <f t="shared" si="2"/>
        <v>2509.9895906786205</v>
      </c>
      <c r="Z29" s="1">
        <f t="shared" si="3"/>
        <v>267849.74760193861</v>
      </c>
    </row>
    <row r="30" spans="1:26" x14ac:dyDescent="0.3">
      <c r="A30" s="25" t="s">
        <v>169</v>
      </c>
      <c r="B30" s="26" t="s">
        <v>145</v>
      </c>
      <c r="C30" s="26" t="s">
        <v>2</v>
      </c>
      <c r="D30" s="26">
        <v>8.8239999999999999E-2</v>
      </c>
      <c r="E30" s="26">
        <v>1</v>
      </c>
      <c r="F30" s="26">
        <v>60</v>
      </c>
      <c r="G30" s="26">
        <v>1</v>
      </c>
      <c r="H30" s="26">
        <v>4</v>
      </c>
      <c r="I30" s="26">
        <v>344</v>
      </c>
      <c r="J30" s="26">
        <v>1154</v>
      </c>
      <c r="K30" s="26">
        <f t="shared" si="4"/>
        <v>3898.4587488667271</v>
      </c>
      <c r="L30" s="26">
        <f t="shared" si="5"/>
        <v>13077.969174977336</v>
      </c>
      <c r="P30" s="1" t="s">
        <v>120</v>
      </c>
      <c r="Q30" s="1" t="s">
        <v>2</v>
      </c>
      <c r="R30" s="1">
        <f t="shared" si="7"/>
        <v>4</v>
      </c>
      <c r="S30" s="26">
        <v>40</v>
      </c>
      <c r="T30" s="1">
        <f t="shared" si="0"/>
        <v>155938.34995466907</v>
      </c>
      <c r="U30" s="1">
        <f t="shared" si="1"/>
        <v>523118.76699909341</v>
      </c>
      <c r="V30" s="26">
        <v>18</v>
      </c>
      <c r="W30" s="1">
        <f>V30*$M$82</f>
        <v>14708295.557570262</v>
      </c>
      <c r="X30" s="1">
        <f t="shared" si="6"/>
        <v>58</v>
      </c>
      <c r="Y30" s="1">
        <f t="shared" si="2"/>
        <v>2688.5922405977426</v>
      </c>
      <c r="Z30" s="1">
        <f t="shared" si="3"/>
        <v>262610.59180291992</v>
      </c>
    </row>
    <row r="31" spans="1:26" x14ac:dyDescent="0.3">
      <c r="A31" s="25" t="s">
        <v>170</v>
      </c>
      <c r="B31" s="26" t="s">
        <v>145</v>
      </c>
      <c r="C31" s="26" t="s">
        <v>5</v>
      </c>
      <c r="D31" s="26">
        <v>8.8239999999999999E-2</v>
      </c>
      <c r="E31" s="26">
        <v>1</v>
      </c>
      <c r="F31" s="26">
        <v>60</v>
      </c>
      <c r="G31" s="26">
        <v>1</v>
      </c>
      <c r="H31" s="26">
        <v>4</v>
      </c>
      <c r="I31" s="26">
        <v>351</v>
      </c>
      <c r="J31" s="26">
        <v>1024</v>
      </c>
      <c r="K31" s="26">
        <f t="shared" si="4"/>
        <v>3977.7878513145965</v>
      </c>
      <c r="L31" s="26">
        <f t="shared" si="5"/>
        <v>11604.714415231188</v>
      </c>
      <c r="P31" s="1" t="s">
        <v>120</v>
      </c>
      <c r="Q31" s="1" t="s">
        <v>5</v>
      </c>
      <c r="R31" s="1">
        <f t="shared" si="7"/>
        <v>4</v>
      </c>
      <c r="S31" s="26">
        <v>40</v>
      </c>
      <c r="T31" s="1">
        <f t="shared" si="0"/>
        <v>159111.51405258387</v>
      </c>
      <c r="U31" s="1">
        <f t="shared" si="1"/>
        <v>464188.57660924754</v>
      </c>
      <c r="V31" s="26">
        <v>18</v>
      </c>
      <c r="W31" s="1">
        <f>V31*$M$82</f>
        <v>14708295.557570262</v>
      </c>
      <c r="X31" s="1">
        <f t="shared" si="6"/>
        <v>58</v>
      </c>
      <c r="Y31" s="1">
        <f t="shared" si="2"/>
        <v>2743.3019664238595</v>
      </c>
      <c r="Z31" s="1">
        <f t="shared" si="3"/>
        <v>261594.55403757776</v>
      </c>
    </row>
    <row r="32" spans="1:26" x14ac:dyDescent="0.3">
      <c r="A32" s="27" t="s">
        <v>171</v>
      </c>
      <c r="B32" s="9" t="s">
        <v>145</v>
      </c>
      <c r="C32" s="9" t="s">
        <v>7</v>
      </c>
      <c r="D32" s="9">
        <v>8.8239999999999999E-2</v>
      </c>
      <c r="E32" s="9">
        <v>1</v>
      </c>
      <c r="F32" s="9">
        <v>60</v>
      </c>
      <c r="G32" s="9">
        <v>1</v>
      </c>
      <c r="H32" s="9">
        <v>4</v>
      </c>
      <c r="I32" s="9">
        <v>314</v>
      </c>
      <c r="J32" s="9">
        <v>1235</v>
      </c>
      <c r="K32" s="9">
        <f t="shared" si="4"/>
        <v>3558.4768812330008</v>
      </c>
      <c r="L32" s="9">
        <f t="shared" si="5"/>
        <v>13995.920217588395</v>
      </c>
      <c r="P32" s="1" t="s">
        <v>120</v>
      </c>
      <c r="Q32" s="1" t="s">
        <v>7</v>
      </c>
      <c r="R32" s="1">
        <f t="shared" si="7"/>
        <v>4</v>
      </c>
      <c r="S32" s="26">
        <v>40</v>
      </c>
      <c r="T32" s="1">
        <f t="shared" si="0"/>
        <v>142339.07524932004</v>
      </c>
      <c r="U32" s="1">
        <f t="shared" si="1"/>
        <v>559836.80870353582</v>
      </c>
      <c r="V32" s="26">
        <v>18</v>
      </c>
      <c r="W32" s="1">
        <f>V32*$M$82</f>
        <v>14708295.557570262</v>
      </c>
      <c r="X32" s="1">
        <f t="shared" si="6"/>
        <v>58</v>
      </c>
      <c r="Y32" s="1">
        <f t="shared" si="2"/>
        <v>2454.1219870572422</v>
      </c>
      <c r="Z32" s="1">
        <f t="shared" si="3"/>
        <v>263243.66148747929</v>
      </c>
    </row>
    <row r="33" spans="1:26" x14ac:dyDescent="0.3">
      <c r="A33" s="25" t="s">
        <v>172</v>
      </c>
      <c r="B33" s="26" t="s">
        <v>9</v>
      </c>
      <c r="C33" s="26" t="s">
        <v>2</v>
      </c>
      <c r="D33" s="26">
        <v>8.6999999999999994E-2</v>
      </c>
      <c r="E33" s="26">
        <v>1</v>
      </c>
      <c r="F33" s="26">
        <v>60</v>
      </c>
      <c r="G33" s="26">
        <v>1</v>
      </c>
      <c r="H33" s="26">
        <v>5</v>
      </c>
      <c r="I33" s="26">
        <v>356</v>
      </c>
      <c r="J33" s="26">
        <v>5133</v>
      </c>
      <c r="K33" s="26">
        <f t="shared" si="4"/>
        <v>4091.954022988506</v>
      </c>
      <c r="L33" s="26">
        <f t="shared" si="5"/>
        <v>59000.000000000007</v>
      </c>
      <c r="P33" s="1" t="s">
        <v>116</v>
      </c>
      <c r="Q33" s="1" t="s">
        <v>2</v>
      </c>
      <c r="R33" s="1">
        <f t="shared" si="7"/>
        <v>5</v>
      </c>
      <c r="S33" s="26">
        <v>53</v>
      </c>
      <c r="T33" s="1">
        <f t="shared" si="0"/>
        <v>216873.56321839083</v>
      </c>
      <c r="U33" s="1">
        <f t="shared" si="1"/>
        <v>3127000.0000000005</v>
      </c>
      <c r="V33" s="26">
        <v>22</v>
      </c>
      <c r="W33" s="1">
        <f>V33*$M$85</f>
        <v>14064406.130268199</v>
      </c>
      <c r="X33" s="1">
        <f t="shared" si="6"/>
        <v>75</v>
      </c>
      <c r="Y33" s="1">
        <f t="shared" si="2"/>
        <v>2891.6475095785445</v>
      </c>
      <c r="Z33" s="1">
        <f t="shared" si="3"/>
        <v>229218.74840357603</v>
      </c>
    </row>
    <row r="34" spans="1:26" x14ac:dyDescent="0.3">
      <c r="A34" s="25" t="s">
        <v>173</v>
      </c>
      <c r="B34" s="26" t="s">
        <v>9</v>
      </c>
      <c r="C34" s="26" t="s">
        <v>5</v>
      </c>
      <c r="D34" s="26">
        <v>8.6999999999999994E-2</v>
      </c>
      <c r="E34" s="26">
        <v>1</v>
      </c>
      <c r="F34" s="26">
        <v>60</v>
      </c>
      <c r="G34" s="26">
        <v>1</v>
      </c>
      <c r="H34" s="26">
        <v>5</v>
      </c>
      <c r="I34" s="26">
        <v>358</v>
      </c>
      <c r="J34" s="26">
        <v>4943</v>
      </c>
      <c r="K34" s="26">
        <f t="shared" si="4"/>
        <v>4114.9425287356325</v>
      </c>
      <c r="L34" s="26">
        <f t="shared" si="5"/>
        <v>56816.091954022995</v>
      </c>
      <c r="P34" s="1" t="s">
        <v>116</v>
      </c>
      <c r="Q34" s="1" t="s">
        <v>5</v>
      </c>
      <c r="R34" s="1">
        <f t="shared" si="7"/>
        <v>5</v>
      </c>
      <c r="S34" s="26">
        <v>53</v>
      </c>
      <c r="T34" s="1">
        <f t="shared" si="0"/>
        <v>218091.95402298853</v>
      </c>
      <c r="U34" s="1">
        <f t="shared" si="1"/>
        <v>3011252.8735632189</v>
      </c>
      <c r="V34" s="26">
        <v>22</v>
      </c>
      <c r="W34" s="1">
        <f>V34*$M$85</f>
        <v>14064406.130268199</v>
      </c>
      <c r="X34" s="1">
        <f t="shared" si="6"/>
        <v>75</v>
      </c>
      <c r="Y34" s="1">
        <f t="shared" si="2"/>
        <v>2907.8927203065136</v>
      </c>
      <c r="Z34" s="1">
        <f t="shared" si="3"/>
        <v>227675.45338441888</v>
      </c>
    </row>
    <row r="35" spans="1:26" x14ac:dyDescent="0.3">
      <c r="A35" s="25" t="s">
        <v>174</v>
      </c>
      <c r="B35" s="26" t="s">
        <v>9</v>
      </c>
      <c r="C35" s="26" t="s">
        <v>7</v>
      </c>
      <c r="D35" s="26">
        <v>8.6999999999999994E-2</v>
      </c>
      <c r="E35" s="26">
        <v>1</v>
      </c>
      <c r="F35" s="26">
        <v>60</v>
      </c>
      <c r="G35" s="26">
        <v>1</v>
      </c>
      <c r="H35" s="26">
        <v>5</v>
      </c>
      <c r="I35" s="26">
        <v>338</v>
      </c>
      <c r="J35" s="26">
        <v>6149</v>
      </c>
      <c r="K35" s="26">
        <f t="shared" si="4"/>
        <v>3885.0574712643679</v>
      </c>
      <c r="L35" s="26">
        <f t="shared" si="5"/>
        <v>70678.160919540242</v>
      </c>
      <c r="P35" s="1" t="s">
        <v>116</v>
      </c>
      <c r="Q35" s="1" t="s">
        <v>7</v>
      </c>
      <c r="R35" s="1">
        <f t="shared" si="7"/>
        <v>5</v>
      </c>
      <c r="S35" s="26">
        <v>53</v>
      </c>
      <c r="T35" s="1">
        <f t="shared" si="0"/>
        <v>205908.0459770115</v>
      </c>
      <c r="U35" s="1">
        <f t="shared" si="1"/>
        <v>3745942.528735633</v>
      </c>
      <c r="V35" s="26">
        <v>22</v>
      </c>
      <c r="W35" s="1">
        <f>V35*$M$85</f>
        <v>14064406.130268199</v>
      </c>
      <c r="X35" s="1">
        <f t="shared" si="6"/>
        <v>75</v>
      </c>
      <c r="Y35" s="1">
        <f t="shared" si="2"/>
        <v>2745.4406130268198</v>
      </c>
      <c r="Z35" s="1">
        <f t="shared" si="3"/>
        <v>237471.31545338442</v>
      </c>
    </row>
    <row r="36" spans="1:26" x14ac:dyDescent="0.3">
      <c r="A36" s="25" t="s">
        <v>175</v>
      </c>
      <c r="B36" s="26" t="s">
        <v>145</v>
      </c>
      <c r="C36" s="26" t="s">
        <v>2</v>
      </c>
      <c r="D36" s="26">
        <v>8.6999999999999994E-2</v>
      </c>
      <c r="E36" s="26">
        <v>1</v>
      </c>
      <c r="F36" s="26">
        <v>60</v>
      </c>
      <c r="G36" s="26">
        <v>1</v>
      </c>
      <c r="H36" s="26">
        <v>5</v>
      </c>
      <c r="I36" s="26">
        <v>369</v>
      </c>
      <c r="J36" s="26">
        <v>2524</v>
      </c>
      <c r="K36" s="26">
        <f t="shared" si="4"/>
        <v>4241.3793103448279</v>
      </c>
      <c r="L36" s="26">
        <f t="shared" si="5"/>
        <v>29011.494252873566</v>
      </c>
      <c r="P36" s="1" t="s">
        <v>120</v>
      </c>
      <c r="Q36" s="1" t="s">
        <v>2</v>
      </c>
      <c r="R36" s="1">
        <f t="shared" si="7"/>
        <v>5</v>
      </c>
      <c r="S36" s="26">
        <v>57</v>
      </c>
      <c r="T36" s="1">
        <f t="shared" si="0"/>
        <v>241758.62068965519</v>
      </c>
      <c r="U36" s="1">
        <f t="shared" si="1"/>
        <v>1653655.1724137934</v>
      </c>
      <c r="V36" s="26">
        <v>29</v>
      </c>
      <c r="W36" s="1">
        <f>V36*$M$88</f>
        <v>16436666.666666668</v>
      </c>
      <c r="X36" s="1">
        <f t="shared" si="6"/>
        <v>86</v>
      </c>
      <c r="Y36" s="1">
        <f t="shared" si="2"/>
        <v>2811.1467522052931</v>
      </c>
      <c r="Z36" s="1">
        <f t="shared" si="3"/>
        <v>210352.57952419139</v>
      </c>
    </row>
    <row r="37" spans="1:26" x14ac:dyDescent="0.3">
      <c r="A37" s="25" t="s">
        <v>176</v>
      </c>
      <c r="B37" s="26" t="s">
        <v>145</v>
      </c>
      <c r="C37" s="26" t="s">
        <v>5</v>
      </c>
      <c r="D37" s="26">
        <v>8.6999999999999994E-2</v>
      </c>
      <c r="E37" s="26">
        <v>1</v>
      </c>
      <c r="F37" s="26">
        <v>60</v>
      </c>
      <c r="G37" s="26">
        <v>1</v>
      </c>
      <c r="H37" s="26">
        <v>5</v>
      </c>
      <c r="I37" s="26">
        <v>339</v>
      </c>
      <c r="J37" s="26">
        <v>2939</v>
      </c>
      <c r="K37" s="26">
        <f t="shared" si="4"/>
        <v>3896.5517241379312</v>
      </c>
      <c r="L37" s="26">
        <f t="shared" si="5"/>
        <v>33781.6091954023</v>
      </c>
      <c r="P37" s="1" t="s">
        <v>120</v>
      </c>
      <c r="Q37" s="1" t="s">
        <v>5</v>
      </c>
      <c r="R37" s="1">
        <f t="shared" si="7"/>
        <v>5</v>
      </c>
      <c r="S37" s="26">
        <v>57</v>
      </c>
      <c r="T37" s="1">
        <f t="shared" si="0"/>
        <v>222103.44827586209</v>
      </c>
      <c r="U37" s="1">
        <f t="shared" si="1"/>
        <v>1925551.7241379311</v>
      </c>
      <c r="V37" s="26">
        <v>29</v>
      </c>
      <c r="W37" s="1">
        <f>V37*$M$88</f>
        <v>16436666.666666668</v>
      </c>
      <c r="X37" s="1">
        <f t="shared" si="6"/>
        <v>86</v>
      </c>
      <c r="Y37" s="1">
        <f t="shared" si="2"/>
        <v>2582.5982357658381</v>
      </c>
      <c r="Z37" s="1">
        <f t="shared" si="3"/>
        <v>213514.1673349372</v>
      </c>
    </row>
    <row r="38" spans="1:26" x14ac:dyDescent="0.3">
      <c r="A38" s="27" t="s">
        <v>177</v>
      </c>
      <c r="B38" s="9" t="s">
        <v>145</v>
      </c>
      <c r="C38" s="9" t="s">
        <v>7</v>
      </c>
      <c r="D38" s="9">
        <v>8.6999999999999994E-2</v>
      </c>
      <c r="E38" s="9">
        <v>1</v>
      </c>
      <c r="F38" s="9">
        <v>60</v>
      </c>
      <c r="G38" s="9">
        <v>1</v>
      </c>
      <c r="H38" s="9">
        <v>5</v>
      </c>
      <c r="I38" s="9">
        <v>330</v>
      </c>
      <c r="J38" s="9">
        <v>2856</v>
      </c>
      <c r="K38" s="9">
        <f t="shared" si="4"/>
        <v>3793.1034482758623</v>
      </c>
      <c r="L38" s="9">
        <f t="shared" si="5"/>
        <v>32827.586206896551</v>
      </c>
      <c r="P38" s="1" t="s">
        <v>120</v>
      </c>
      <c r="Q38" s="1" t="s">
        <v>7</v>
      </c>
      <c r="R38" s="1">
        <f t="shared" si="7"/>
        <v>5</v>
      </c>
      <c r="S38" s="26">
        <v>57</v>
      </c>
      <c r="T38" s="1">
        <f t="shared" si="0"/>
        <v>216206.89655172414</v>
      </c>
      <c r="U38" s="1">
        <f t="shared" si="1"/>
        <v>1871172.4137931033</v>
      </c>
      <c r="V38" s="26">
        <v>29</v>
      </c>
      <c r="W38" s="1">
        <f>V38*$M$88</f>
        <v>16436666.666666668</v>
      </c>
      <c r="X38" s="1">
        <f t="shared" si="6"/>
        <v>86</v>
      </c>
      <c r="Y38" s="1">
        <f t="shared" si="2"/>
        <v>2514.0336808340016</v>
      </c>
      <c r="Z38" s="1">
        <f t="shared" si="3"/>
        <v>212881.84977278803</v>
      </c>
    </row>
    <row r="39" spans="1:26" x14ac:dyDescent="0.3">
      <c r="A39" s="25" t="s">
        <v>178</v>
      </c>
      <c r="B39" s="26" t="s">
        <v>9</v>
      </c>
      <c r="C39" s="26" t="s">
        <v>2</v>
      </c>
      <c r="D39" s="26">
        <v>8.7919999999999998E-2</v>
      </c>
      <c r="E39" s="26">
        <v>1</v>
      </c>
      <c r="F39" s="26">
        <v>60</v>
      </c>
      <c r="G39" s="26">
        <v>1</v>
      </c>
      <c r="H39" s="26">
        <v>6</v>
      </c>
      <c r="I39" s="26">
        <v>321</v>
      </c>
      <c r="J39" s="26">
        <v>4405</v>
      </c>
      <c r="K39" s="26">
        <f t="shared" si="4"/>
        <v>3651.0464058234761</v>
      </c>
      <c r="L39" s="26">
        <f t="shared" si="5"/>
        <v>50102.365787079165</v>
      </c>
      <c r="P39" s="1" t="s">
        <v>116</v>
      </c>
      <c r="Q39" s="1" t="s">
        <v>2</v>
      </c>
      <c r="R39" s="1">
        <f t="shared" si="7"/>
        <v>6</v>
      </c>
      <c r="S39" s="26">
        <v>75</v>
      </c>
      <c r="T39" s="1">
        <f t="shared" si="0"/>
        <v>273828.4804367607</v>
      </c>
      <c r="U39" s="1">
        <f t="shared" si="1"/>
        <v>3757677.4340309375</v>
      </c>
      <c r="V39" s="26">
        <v>25</v>
      </c>
      <c r="W39" s="1">
        <f>V39*$M$91</f>
        <v>23308121.019108281</v>
      </c>
      <c r="X39" s="1">
        <f t="shared" si="6"/>
        <v>100</v>
      </c>
      <c r="Y39" s="1">
        <f t="shared" si="2"/>
        <v>2738.2848043676072</v>
      </c>
      <c r="Z39" s="1">
        <f t="shared" si="3"/>
        <v>270657.98453139217</v>
      </c>
    </row>
    <row r="40" spans="1:26" x14ac:dyDescent="0.3">
      <c r="A40" s="25" t="s">
        <v>179</v>
      </c>
      <c r="B40" s="26" t="s">
        <v>9</v>
      </c>
      <c r="C40" s="26" t="s">
        <v>5</v>
      </c>
      <c r="D40" s="26">
        <v>8.7919999999999998E-2</v>
      </c>
      <c r="E40" s="26">
        <v>1</v>
      </c>
      <c r="F40" s="26">
        <v>60</v>
      </c>
      <c r="G40" s="26">
        <v>1</v>
      </c>
      <c r="H40" s="26">
        <v>6</v>
      </c>
      <c r="I40" s="26">
        <v>344</v>
      </c>
      <c r="J40" s="26">
        <v>4564</v>
      </c>
      <c r="K40" s="26">
        <f t="shared" si="4"/>
        <v>3912.6478616924478</v>
      </c>
      <c r="L40" s="26">
        <f t="shared" si="5"/>
        <v>51910.828025477706</v>
      </c>
      <c r="P40" s="1" t="s">
        <v>116</v>
      </c>
      <c r="Q40" s="1" t="s">
        <v>5</v>
      </c>
      <c r="R40" s="1">
        <f t="shared" si="7"/>
        <v>6</v>
      </c>
      <c r="S40" s="26">
        <v>75</v>
      </c>
      <c r="T40" s="1">
        <f t="shared" si="0"/>
        <v>293448.58962693356</v>
      </c>
      <c r="U40" s="1">
        <f t="shared" si="1"/>
        <v>3893312.1019108277</v>
      </c>
      <c r="V40" s="26">
        <v>25</v>
      </c>
      <c r="W40" s="1">
        <f>V40*$M$91</f>
        <v>23308121.019108281</v>
      </c>
      <c r="X40" s="1">
        <f t="shared" si="6"/>
        <v>100</v>
      </c>
      <c r="Y40" s="1">
        <f t="shared" si="2"/>
        <v>2934.4858962693356</v>
      </c>
      <c r="Z40" s="1">
        <f t="shared" si="3"/>
        <v>272014.33121019113</v>
      </c>
    </row>
    <row r="41" spans="1:26" x14ac:dyDescent="0.3">
      <c r="A41" s="25" t="s">
        <v>180</v>
      </c>
      <c r="B41" s="26" t="s">
        <v>9</v>
      </c>
      <c r="C41" s="26" t="s">
        <v>7</v>
      </c>
      <c r="D41" s="26">
        <v>8.7919999999999998E-2</v>
      </c>
      <c r="E41" s="26">
        <v>1</v>
      </c>
      <c r="F41" s="26">
        <v>60</v>
      </c>
      <c r="G41" s="26">
        <v>1</v>
      </c>
      <c r="H41" s="26">
        <v>6</v>
      </c>
      <c r="I41" s="26">
        <v>299</v>
      </c>
      <c r="J41" s="26">
        <v>4747</v>
      </c>
      <c r="K41" s="26">
        <f t="shared" si="4"/>
        <v>3400.8189262966334</v>
      </c>
      <c r="L41" s="26">
        <f t="shared" si="5"/>
        <v>53992.26569608735</v>
      </c>
      <c r="P41" s="1" t="s">
        <v>116</v>
      </c>
      <c r="Q41" s="1" t="s">
        <v>7</v>
      </c>
      <c r="R41" s="1">
        <f t="shared" si="7"/>
        <v>6</v>
      </c>
      <c r="S41" s="26">
        <v>75</v>
      </c>
      <c r="T41" s="1">
        <f t="shared" si="0"/>
        <v>255061.41947224751</v>
      </c>
      <c r="U41" s="1">
        <f t="shared" si="1"/>
        <v>4049419.9272065512</v>
      </c>
      <c r="V41" s="26">
        <v>25</v>
      </c>
      <c r="W41" s="1">
        <f>V41*$M$91</f>
        <v>23308121.019108281</v>
      </c>
      <c r="X41" s="1">
        <f t="shared" si="6"/>
        <v>100</v>
      </c>
      <c r="Y41" s="1">
        <f t="shared" si="2"/>
        <v>2550.6141947224751</v>
      </c>
      <c r="Z41" s="1">
        <f t="shared" si="3"/>
        <v>273575.40946314833</v>
      </c>
    </row>
    <row r="42" spans="1:26" x14ac:dyDescent="0.3">
      <c r="A42" s="25" t="s">
        <v>181</v>
      </c>
      <c r="B42" s="26" t="s">
        <v>145</v>
      </c>
      <c r="C42" s="26" t="s">
        <v>2</v>
      </c>
      <c r="D42" s="26">
        <v>8.7919999999999998E-2</v>
      </c>
      <c r="E42" s="26">
        <v>1</v>
      </c>
      <c r="F42" s="26">
        <v>60</v>
      </c>
      <c r="G42" s="26">
        <v>1</v>
      </c>
      <c r="H42" s="26">
        <v>6</v>
      </c>
      <c r="I42" s="26">
        <v>358</v>
      </c>
      <c r="J42" s="26">
        <v>2791</v>
      </c>
      <c r="K42" s="26">
        <f t="shared" si="4"/>
        <v>4071.8835304822569</v>
      </c>
      <c r="L42" s="26">
        <f t="shared" si="5"/>
        <v>31744.767970882622</v>
      </c>
      <c r="P42" s="1" t="s">
        <v>120</v>
      </c>
      <c r="Q42" s="1" t="s">
        <v>2</v>
      </c>
      <c r="R42" s="1">
        <f t="shared" si="7"/>
        <v>6</v>
      </c>
      <c r="S42" s="26">
        <v>86</v>
      </c>
      <c r="T42" s="1">
        <f t="shared" si="0"/>
        <v>350181.98362147412</v>
      </c>
      <c r="U42" s="1">
        <f t="shared" si="1"/>
        <v>2730050.0454959054</v>
      </c>
      <c r="V42" s="26">
        <v>39</v>
      </c>
      <c r="W42" s="1">
        <f>V42*$M$94</f>
        <v>32717356.687898088</v>
      </c>
      <c r="X42" s="1">
        <f t="shared" si="6"/>
        <v>125</v>
      </c>
      <c r="Y42" s="1">
        <f t="shared" si="2"/>
        <v>2801.4558689717928</v>
      </c>
      <c r="Z42" s="1">
        <f t="shared" si="3"/>
        <v>283579.25386715197</v>
      </c>
    </row>
    <row r="43" spans="1:26" x14ac:dyDescent="0.3">
      <c r="A43" s="25" t="s">
        <v>182</v>
      </c>
      <c r="B43" s="26" t="s">
        <v>145</v>
      </c>
      <c r="C43" s="26" t="s">
        <v>5</v>
      </c>
      <c r="D43" s="26">
        <v>8.7919999999999998E-2</v>
      </c>
      <c r="E43" s="26">
        <v>1</v>
      </c>
      <c r="F43" s="26">
        <v>60</v>
      </c>
      <c r="G43" s="26">
        <v>1</v>
      </c>
      <c r="H43" s="26">
        <v>6</v>
      </c>
      <c r="I43" s="26">
        <v>365</v>
      </c>
      <c r="J43" s="26">
        <v>3006</v>
      </c>
      <c r="K43" s="26">
        <f t="shared" si="4"/>
        <v>4151.501364877161</v>
      </c>
      <c r="L43" s="26">
        <f t="shared" si="5"/>
        <v>34190.172884440399</v>
      </c>
      <c r="P43" s="1" t="s">
        <v>120</v>
      </c>
      <c r="Q43" s="1" t="s">
        <v>5</v>
      </c>
      <c r="R43" s="1">
        <f t="shared" si="7"/>
        <v>6</v>
      </c>
      <c r="S43" s="26">
        <v>86</v>
      </c>
      <c r="T43" s="1">
        <f t="shared" si="0"/>
        <v>357029.11737943586</v>
      </c>
      <c r="U43" s="1">
        <f t="shared" si="1"/>
        <v>2940354.8680618741</v>
      </c>
      <c r="V43" s="26">
        <v>39</v>
      </c>
      <c r="W43" s="1">
        <f>V43*$M$94</f>
        <v>32717356.687898088</v>
      </c>
      <c r="X43" s="1">
        <f t="shared" si="6"/>
        <v>125</v>
      </c>
      <c r="Y43" s="1">
        <f t="shared" si="2"/>
        <v>2856.2329390354871</v>
      </c>
      <c r="Z43" s="1">
        <f t="shared" si="3"/>
        <v>285261.6924476797</v>
      </c>
    </row>
    <row r="44" spans="1:26" x14ac:dyDescent="0.3">
      <c r="A44" s="27" t="s">
        <v>183</v>
      </c>
      <c r="B44" s="9" t="s">
        <v>145</v>
      </c>
      <c r="C44" s="9" t="s">
        <v>7</v>
      </c>
      <c r="D44" s="9">
        <v>8.7919999999999998E-2</v>
      </c>
      <c r="E44" s="9">
        <v>1</v>
      </c>
      <c r="F44" s="9">
        <v>60</v>
      </c>
      <c r="G44" s="9">
        <v>1</v>
      </c>
      <c r="H44" s="9">
        <v>6</v>
      </c>
      <c r="I44" s="9">
        <v>357</v>
      </c>
      <c r="J44" s="9">
        <v>2943</v>
      </c>
      <c r="K44" s="9">
        <f t="shared" si="4"/>
        <v>4060.5095541401274</v>
      </c>
      <c r="L44" s="9">
        <f t="shared" si="5"/>
        <v>33473.612374886259</v>
      </c>
      <c r="P44" s="1" t="s">
        <v>120</v>
      </c>
      <c r="Q44" s="1" t="s">
        <v>7</v>
      </c>
      <c r="R44" s="1">
        <f t="shared" si="7"/>
        <v>6</v>
      </c>
      <c r="S44" s="26">
        <v>86</v>
      </c>
      <c r="T44" s="1">
        <f t="shared" si="0"/>
        <v>349203.82165605098</v>
      </c>
      <c r="U44" s="1">
        <f t="shared" si="1"/>
        <v>2878730.6642402182</v>
      </c>
      <c r="V44" s="26">
        <v>39</v>
      </c>
      <c r="W44" s="1">
        <f>V44*$M$94</f>
        <v>32717356.687898088</v>
      </c>
      <c r="X44" s="1">
        <f t="shared" si="6"/>
        <v>125</v>
      </c>
      <c r="Y44" s="1">
        <f t="shared" si="2"/>
        <v>2793.6305732484079</v>
      </c>
      <c r="Z44" s="1">
        <f t="shared" si="3"/>
        <v>284768.69881710643</v>
      </c>
    </row>
    <row r="45" spans="1:26" x14ac:dyDescent="0.3">
      <c r="A45" s="25" t="s">
        <v>184</v>
      </c>
      <c r="B45" s="26" t="s">
        <v>9</v>
      </c>
      <c r="C45" s="26" t="s">
        <v>2</v>
      </c>
      <c r="D45" s="26">
        <v>8.6900000000000005E-2</v>
      </c>
      <c r="E45" s="26">
        <v>1</v>
      </c>
      <c r="F45" s="26">
        <v>59</v>
      </c>
      <c r="G45" s="26">
        <v>0.98333333333333328</v>
      </c>
      <c r="H45" s="26">
        <v>7</v>
      </c>
      <c r="I45" s="26">
        <v>399</v>
      </c>
      <c r="J45" s="26">
        <v>4053</v>
      </c>
      <c r="K45" s="26">
        <f t="shared" si="4"/>
        <v>4669.3062354937492</v>
      </c>
      <c r="L45" s="26">
        <f t="shared" si="5"/>
        <v>47430.321234225972</v>
      </c>
      <c r="P45" s="1"/>
    </row>
    <row r="46" spans="1:26" x14ac:dyDescent="0.3">
      <c r="A46" s="25" t="s">
        <v>186</v>
      </c>
      <c r="B46" s="26" t="s">
        <v>9</v>
      </c>
      <c r="C46" s="26" t="s">
        <v>5</v>
      </c>
      <c r="D46" s="26">
        <v>8.6900000000000005E-2</v>
      </c>
      <c r="E46" s="26">
        <v>1</v>
      </c>
      <c r="F46" s="26">
        <v>60</v>
      </c>
      <c r="G46" s="26">
        <v>1</v>
      </c>
      <c r="H46" s="26">
        <v>7</v>
      </c>
      <c r="I46" s="26">
        <v>402</v>
      </c>
      <c r="J46" s="26">
        <v>4257</v>
      </c>
      <c r="K46" s="26">
        <f t="shared" si="4"/>
        <v>4626.0069044879165</v>
      </c>
      <c r="L46" s="26">
        <f t="shared" si="5"/>
        <v>48987.341772151893</v>
      </c>
      <c r="P46" s="105" t="s">
        <v>367</v>
      </c>
      <c r="Q46" s="106"/>
    </row>
    <row r="47" spans="1:26" x14ac:dyDescent="0.3">
      <c r="A47" s="25" t="s">
        <v>187</v>
      </c>
      <c r="B47" s="26" t="s">
        <v>9</v>
      </c>
      <c r="C47" s="26" t="s">
        <v>7</v>
      </c>
      <c r="D47" s="26">
        <v>8.6900000000000005E-2</v>
      </c>
      <c r="E47" s="26">
        <v>1</v>
      </c>
      <c r="F47" s="26">
        <v>60</v>
      </c>
      <c r="G47" s="26">
        <v>1</v>
      </c>
      <c r="H47" s="26">
        <v>7</v>
      </c>
      <c r="I47" s="26">
        <v>356</v>
      </c>
      <c r="J47" s="26">
        <v>3848</v>
      </c>
      <c r="K47" s="26">
        <f t="shared" si="4"/>
        <v>4096.6628308400459</v>
      </c>
      <c r="L47" s="26">
        <f t="shared" si="5"/>
        <v>44280.782508630604</v>
      </c>
      <c r="P47" s="106"/>
      <c r="Q47" s="106"/>
    </row>
    <row r="48" spans="1:26" x14ac:dyDescent="0.3">
      <c r="A48" s="25" t="s">
        <v>188</v>
      </c>
      <c r="B48" s="26" t="s">
        <v>145</v>
      </c>
      <c r="C48" s="26" t="s">
        <v>2</v>
      </c>
      <c r="D48" s="26">
        <v>8.6900000000000005E-2</v>
      </c>
      <c r="E48" s="26">
        <v>1</v>
      </c>
      <c r="F48" s="26">
        <v>60</v>
      </c>
      <c r="G48" s="26">
        <v>1</v>
      </c>
      <c r="H48" s="26">
        <v>7</v>
      </c>
      <c r="I48" s="26">
        <v>432</v>
      </c>
      <c r="J48" s="26">
        <v>2971</v>
      </c>
      <c r="K48" s="26">
        <f t="shared" si="4"/>
        <v>4971.2313003452246</v>
      </c>
      <c r="L48" s="26">
        <f t="shared" si="5"/>
        <v>34188.722669735325</v>
      </c>
      <c r="P48" s="106"/>
      <c r="Q48" s="106"/>
    </row>
    <row r="49" spans="1:67" x14ac:dyDescent="0.3">
      <c r="A49" s="25" t="s">
        <v>189</v>
      </c>
      <c r="B49" s="26" t="s">
        <v>145</v>
      </c>
      <c r="C49" s="26" t="s">
        <v>5</v>
      </c>
      <c r="D49" s="26">
        <v>8.6900000000000005E-2</v>
      </c>
      <c r="E49" s="26">
        <v>1</v>
      </c>
      <c r="F49" s="26">
        <v>60</v>
      </c>
      <c r="G49" s="26">
        <v>1</v>
      </c>
      <c r="H49" s="26">
        <v>7</v>
      </c>
      <c r="I49" s="26">
        <v>453</v>
      </c>
      <c r="J49" s="26">
        <v>3087</v>
      </c>
      <c r="K49" s="26">
        <f t="shared" si="4"/>
        <v>5212.8883774453388</v>
      </c>
      <c r="L49" s="26">
        <f t="shared" si="5"/>
        <v>35523.590333716915</v>
      </c>
      <c r="P49" s="107"/>
      <c r="Q49" s="107"/>
    </row>
    <row r="50" spans="1:67" x14ac:dyDescent="0.3">
      <c r="A50" s="27" t="s">
        <v>190</v>
      </c>
      <c r="B50" s="9" t="s">
        <v>145</v>
      </c>
      <c r="C50" s="9" t="s">
        <v>7</v>
      </c>
      <c r="D50" s="9">
        <v>8.6900000000000005E-2</v>
      </c>
      <c r="E50" s="9">
        <v>1</v>
      </c>
      <c r="F50" s="9">
        <v>60</v>
      </c>
      <c r="G50" s="9">
        <v>1</v>
      </c>
      <c r="H50" s="9">
        <v>7</v>
      </c>
      <c r="I50" s="9">
        <v>400</v>
      </c>
      <c r="J50" s="9">
        <v>3750</v>
      </c>
      <c r="K50" s="9">
        <f t="shared" si="4"/>
        <v>4602.9919447640968</v>
      </c>
      <c r="L50" s="9">
        <f t="shared" si="5"/>
        <v>43153.049482163406</v>
      </c>
      <c r="P50" s="107"/>
      <c r="Q50" s="107"/>
    </row>
    <row r="51" spans="1:67" x14ac:dyDescent="0.3">
      <c r="P51" s="1"/>
    </row>
    <row r="52" spans="1:67" x14ac:dyDescent="0.3">
      <c r="P52" s="1"/>
    </row>
    <row r="53" spans="1:67" ht="30.75" customHeight="1" x14ac:dyDescent="0.3">
      <c r="A53" s="94" t="s">
        <v>372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1"/>
      <c r="P53" s="1"/>
    </row>
    <row r="54" spans="1:67" s="22" customFormat="1" ht="57.6" x14ac:dyDescent="0.3">
      <c r="A54" s="17" t="s">
        <v>344</v>
      </c>
      <c r="B54" s="17" t="s">
        <v>346</v>
      </c>
      <c r="C54" s="17" t="s">
        <v>375</v>
      </c>
      <c r="D54" s="17" t="s">
        <v>345</v>
      </c>
      <c r="E54" s="17" t="s">
        <v>360</v>
      </c>
      <c r="F54" s="17" t="s">
        <v>348</v>
      </c>
      <c r="G54" s="17" t="s">
        <v>349</v>
      </c>
      <c r="H54" s="17" t="s">
        <v>361</v>
      </c>
      <c r="I54" s="17"/>
      <c r="J54" s="17" t="s">
        <v>355</v>
      </c>
      <c r="K54" s="17"/>
      <c r="L54" s="17" t="s">
        <v>357</v>
      </c>
      <c r="M54" s="17" t="s">
        <v>358</v>
      </c>
      <c r="N54"/>
      <c r="O54" s="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s="1" customFormat="1" x14ac:dyDescent="0.3">
      <c r="A55" s="10" t="s">
        <v>185</v>
      </c>
      <c r="B55" s="10" t="s">
        <v>185</v>
      </c>
      <c r="C55" s="10">
        <v>0</v>
      </c>
      <c r="D55" s="10" t="s">
        <v>185</v>
      </c>
      <c r="E55" s="10" t="s">
        <v>185</v>
      </c>
      <c r="F55" s="10" t="s">
        <v>185</v>
      </c>
      <c r="G55" s="10" t="s">
        <v>185</v>
      </c>
      <c r="H55" s="1">
        <v>0</v>
      </c>
      <c r="J55" s="10" t="s">
        <v>185</v>
      </c>
      <c r="L55" s="1" t="s">
        <v>185</v>
      </c>
      <c r="M55" s="1" t="s">
        <v>185</v>
      </c>
      <c r="N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x14ac:dyDescent="0.3">
      <c r="A56" s="10" t="s">
        <v>185</v>
      </c>
      <c r="B56" s="10" t="s">
        <v>185</v>
      </c>
      <c r="C56" s="10">
        <v>0</v>
      </c>
      <c r="D56" s="10" t="s">
        <v>185</v>
      </c>
      <c r="E56" s="10" t="s">
        <v>185</v>
      </c>
      <c r="F56" s="10" t="s">
        <v>185</v>
      </c>
      <c r="G56" s="10" t="s">
        <v>185</v>
      </c>
      <c r="H56" s="32">
        <v>0</v>
      </c>
      <c r="I56" s="1"/>
      <c r="J56" s="10" t="s">
        <v>185</v>
      </c>
      <c r="K56" s="1"/>
      <c r="L56" s="1" t="s">
        <v>185</v>
      </c>
      <c r="M56" s="1" t="s">
        <v>185</v>
      </c>
      <c r="O56" s="1"/>
    </row>
    <row r="57" spans="1:67" x14ac:dyDescent="0.3">
      <c r="A57" s="10" t="s">
        <v>185</v>
      </c>
      <c r="B57" s="10" t="s">
        <v>185</v>
      </c>
      <c r="C57" s="10">
        <v>0</v>
      </c>
      <c r="D57" s="10" t="s">
        <v>185</v>
      </c>
      <c r="E57" s="10" t="s">
        <v>185</v>
      </c>
      <c r="F57" s="10" t="s">
        <v>185</v>
      </c>
      <c r="G57" s="10" t="s">
        <v>185</v>
      </c>
      <c r="H57" s="10">
        <v>0</v>
      </c>
      <c r="I57" s="1"/>
      <c r="J57" s="10" t="s">
        <v>185</v>
      </c>
      <c r="K57" s="1"/>
      <c r="L57" s="1" t="s">
        <v>185</v>
      </c>
      <c r="M57" s="1" t="s">
        <v>185</v>
      </c>
      <c r="O57" s="1"/>
    </row>
    <row r="58" spans="1:67" x14ac:dyDescent="0.3">
      <c r="A58" s="10" t="s">
        <v>185</v>
      </c>
      <c r="B58" s="10" t="s">
        <v>185</v>
      </c>
      <c r="C58" s="10">
        <v>0</v>
      </c>
      <c r="D58" s="10" t="s">
        <v>185</v>
      </c>
      <c r="E58" s="10" t="s">
        <v>185</v>
      </c>
      <c r="F58" s="10" t="s">
        <v>185</v>
      </c>
      <c r="G58" s="10" t="s">
        <v>185</v>
      </c>
      <c r="H58" s="10">
        <v>0</v>
      </c>
      <c r="I58" s="1"/>
      <c r="J58" s="10" t="s">
        <v>185</v>
      </c>
      <c r="K58" s="1"/>
      <c r="L58" s="1" t="s">
        <v>185</v>
      </c>
      <c r="M58" s="1" t="s">
        <v>185</v>
      </c>
      <c r="O58" s="1"/>
    </row>
    <row r="59" spans="1:67" x14ac:dyDescent="0.3">
      <c r="A59" s="26" t="s">
        <v>185</v>
      </c>
      <c r="B59" s="10" t="s">
        <v>185</v>
      </c>
      <c r="C59" s="10">
        <v>0</v>
      </c>
      <c r="D59" s="26" t="s">
        <v>185</v>
      </c>
      <c r="E59" s="26" t="s">
        <v>185</v>
      </c>
      <c r="F59" s="26" t="s">
        <v>185</v>
      </c>
      <c r="G59" s="26" t="s">
        <v>185</v>
      </c>
      <c r="H59" s="26">
        <v>0</v>
      </c>
      <c r="I59" s="4"/>
      <c r="J59" s="26" t="s">
        <v>185</v>
      </c>
      <c r="K59" s="4"/>
      <c r="L59" s="1" t="s">
        <v>185</v>
      </c>
      <c r="M59" s="1" t="s">
        <v>185</v>
      </c>
      <c r="O59" s="1"/>
    </row>
    <row r="60" spans="1:67" x14ac:dyDescent="0.3">
      <c r="A60" s="26" t="s">
        <v>185</v>
      </c>
      <c r="B60" s="10" t="s">
        <v>185</v>
      </c>
      <c r="C60" s="10">
        <v>0</v>
      </c>
      <c r="D60" s="26" t="s">
        <v>185</v>
      </c>
      <c r="E60" s="26" t="s">
        <v>185</v>
      </c>
      <c r="F60" s="26" t="s">
        <v>185</v>
      </c>
      <c r="G60" s="26" t="s">
        <v>185</v>
      </c>
      <c r="H60" s="26">
        <v>0</v>
      </c>
      <c r="I60" s="4"/>
      <c r="J60" s="26" t="s">
        <v>185</v>
      </c>
      <c r="K60" s="4"/>
      <c r="L60" s="1" t="s">
        <v>185</v>
      </c>
      <c r="M60" s="1" t="s">
        <v>185</v>
      </c>
      <c r="O60" s="1"/>
    </row>
    <row r="61" spans="1:67" x14ac:dyDescent="0.3">
      <c r="A61" s="26" t="s">
        <v>307</v>
      </c>
      <c r="B61" s="26" t="s">
        <v>191</v>
      </c>
      <c r="C61" s="26">
        <f>C55+1</f>
        <v>1</v>
      </c>
      <c r="D61" s="26">
        <v>8.7300000000000003E-2</v>
      </c>
      <c r="E61" s="26">
        <v>5</v>
      </c>
      <c r="F61" s="26">
        <v>60</v>
      </c>
      <c r="G61" s="26">
        <v>1</v>
      </c>
      <c r="H61" s="26">
        <f>H55+1</f>
        <v>1</v>
      </c>
      <c r="I61" s="4"/>
      <c r="J61" s="26">
        <v>10068</v>
      </c>
      <c r="K61" s="4"/>
      <c r="L61" s="4">
        <f>((J61*E61)/D61)/G61</f>
        <v>576632.30240549822</v>
      </c>
      <c r="M61" s="1">
        <f>AVERAGE(L61:L63)</f>
        <v>589499.80908743793</v>
      </c>
      <c r="O61" s="1"/>
    </row>
    <row r="62" spans="1:67" x14ac:dyDescent="0.3">
      <c r="A62" s="26" t="s">
        <v>308</v>
      </c>
      <c r="B62" s="26" t="s">
        <v>191</v>
      </c>
      <c r="C62" s="26">
        <f t="shared" ref="C62:C96" si="8">C56+1</f>
        <v>1</v>
      </c>
      <c r="D62" s="26">
        <v>8.7300000000000003E-2</v>
      </c>
      <c r="E62" s="26">
        <v>5</v>
      </c>
      <c r="F62" s="26">
        <v>60</v>
      </c>
      <c r="G62" s="26">
        <v>1</v>
      </c>
      <c r="H62" s="26">
        <f t="shared" ref="H62:H96" si="9">H56+1</f>
        <v>1</v>
      </c>
      <c r="I62" s="4"/>
      <c r="J62" s="26">
        <v>10443</v>
      </c>
      <c r="K62" s="4"/>
      <c r="L62" s="4">
        <f t="shared" ref="L62:L96" si="10">((J62*E62)/D62)/G62</f>
        <v>598109.9656357388</v>
      </c>
      <c r="M62" s="1"/>
      <c r="O62" s="1"/>
    </row>
    <row r="63" spans="1:67" x14ac:dyDescent="0.3">
      <c r="A63" s="26" t="s">
        <v>309</v>
      </c>
      <c r="B63" s="26" t="s">
        <v>191</v>
      </c>
      <c r="C63" s="26">
        <f t="shared" si="8"/>
        <v>1</v>
      </c>
      <c r="D63" s="26">
        <v>8.7300000000000003E-2</v>
      </c>
      <c r="E63" s="26">
        <v>5</v>
      </c>
      <c r="F63" s="26">
        <v>60</v>
      </c>
      <c r="G63" s="26">
        <v>1</v>
      </c>
      <c r="H63" s="26">
        <f t="shared" si="9"/>
        <v>1</v>
      </c>
      <c r="I63" s="4"/>
      <c r="J63" s="26">
        <v>10367</v>
      </c>
      <c r="K63" s="4"/>
      <c r="L63" s="4">
        <f t="shared" si="10"/>
        <v>593757.15922107676</v>
      </c>
      <c r="M63" s="1"/>
      <c r="O63" s="1"/>
    </row>
    <row r="64" spans="1:67" x14ac:dyDescent="0.3">
      <c r="A64" s="26" t="s">
        <v>310</v>
      </c>
      <c r="B64" s="31" t="s">
        <v>192</v>
      </c>
      <c r="C64" s="26">
        <f t="shared" si="8"/>
        <v>1</v>
      </c>
      <c r="D64" s="26">
        <v>8.7300000000000003E-2</v>
      </c>
      <c r="E64" s="26">
        <v>5</v>
      </c>
      <c r="F64" s="26">
        <v>59</v>
      </c>
      <c r="G64" s="26">
        <v>0.98333333333333328</v>
      </c>
      <c r="H64" s="26">
        <f t="shared" si="9"/>
        <v>1</v>
      </c>
      <c r="I64" s="4"/>
      <c r="J64" s="26">
        <v>3996</v>
      </c>
      <c r="K64" s="4"/>
      <c r="L64" s="4">
        <f t="shared" si="10"/>
        <v>232745.06377773895</v>
      </c>
      <c r="M64" s="1">
        <f>AVERAGE(L64:L66)</f>
        <v>220918.83951048725</v>
      </c>
      <c r="O64" s="1"/>
    </row>
    <row r="65" spans="1:15" x14ac:dyDescent="0.3">
      <c r="A65" s="26" t="s">
        <v>311</v>
      </c>
      <c r="B65" s="31" t="s">
        <v>192</v>
      </c>
      <c r="C65" s="26">
        <f t="shared" si="8"/>
        <v>1</v>
      </c>
      <c r="D65" s="26">
        <v>8.7300000000000003E-2</v>
      </c>
      <c r="E65" s="26">
        <v>5</v>
      </c>
      <c r="F65" s="26">
        <v>60</v>
      </c>
      <c r="G65" s="26">
        <v>1</v>
      </c>
      <c r="H65" s="26">
        <f t="shared" si="9"/>
        <v>1</v>
      </c>
      <c r="I65" s="4"/>
      <c r="J65" s="26">
        <v>3665</v>
      </c>
      <c r="K65" s="4"/>
      <c r="L65" s="4">
        <f t="shared" si="10"/>
        <v>209908.36197021764</v>
      </c>
      <c r="M65" s="1"/>
      <c r="O65" s="1"/>
    </row>
    <row r="66" spans="1:15" x14ac:dyDescent="0.3">
      <c r="A66" s="26" t="s">
        <v>312</v>
      </c>
      <c r="B66" s="31" t="s">
        <v>192</v>
      </c>
      <c r="C66" s="26">
        <f t="shared" si="8"/>
        <v>1</v>
      </c>
      <c r="D66" s="26">
        <v>8.7300000000000003E-2</v>
      </c>
      <c r="E66" s="26">
        <v>5</v>
      </c>
      <c r="F66" s="26">
        <v>60</v>
      </c>
      <c r="G66" s="26">
        <v>1</v>
      </c>
      <c r="H66" s="26">
        <f t="shared" si="9"/>
        <v>1</v>
      </c>
      <c r="I66" s="4"/>
      <c r="J66" s="26">
        <v>3843</v>
      </c>
      <c r="K66" s="4"/>
      <c r="L66" s="4">
        <f t="shared" si="10"/>
        <v>220103.09278350516</v>
      </c>
      <c r="M66" s="1"/>
      <c r="O66" s="1"/>
    </row>
    <row r="67" spans="1:15" x14ac:dyDescent="0.3">
      <c r="A67" s="26" t="s">
        <v>313</v>
      </c>
      <c r="B67" s="26" t="s">
        <v>191</v>
      </c>
      <c r="C67" s="26">
        <f t="shared" si="8"/>
        <v>2</v>
      </c>
      <c r="D67" s="26">
        <v>8.7279999999999996E-2</v>
      </c>
      <c r="E67" s="26">
        <v>5</v>
      </c>
      <c r="F67" s="26">
        <v>60</v>
      </c>
      <c r="G67" s="26">
        <v>1</v>
      </c>
      <c r="H67" s="26">
        <f t="shared" si="9"/>
        <v>2</v>
      </c>
      <c r="I67" s="4"/>
      <c r="J67" s="26">
        <v>4477</v>
      </c>
      <c r="K67" s="4"/>
      <c r="L67" s="4">
        <f t="shared" si="10"/>
        <v>256473.41888175986</v>
      </c>
      <c r="M67" s="1">
        <f>AVERAGE(L67:L69)</f>
        <v>260082.49312557289</v>
      </c>
      <c r="O67" s="1"/>
    </row>
    <row r="68" spans="1:15" x14ac:dyDescent="0.3">
      <c r="A68" s="26" t="s">
        <v>314</v>
      </c>
      <c r="B68" s="26" t="s">
        <v>191</v>
      </c>
      <c r="C68" s="26">
        <f t="shared" si="8"/>
        <v>2</v>
      </c>
      <c r="D68" s="26">
        <v>8.7279999999999996E-2</v>
      </c>
      <c r="E68" s="26">
        <v>5</v>
      </c>
      <c r="F68" s="26">
        <v>60</v>
      </c>
      <c r="G68" s="26">
        <v>1</v>
      </c>
      <c r="H68" s="26">
        <f t="shared" si="9"/>
        <v>2</v>
      </c>
      <c r="I68" s="4"/>
      <c r="J68" s="26">
        <v>4428</v>
      </c>
      <c r="K68" s="4"/>
      <c r="L68" s="4">
        <f t="shared" si="10"/>
        <v>253666.36113657197</v>
      </c>
      <c r="M68" s="1"/>
      <c r="O68" s="1"/>
    </row>
    <row r="69" spans="1:15" x14ac:dyDescent="0.3">
      <c r="A69" s="26" t="s">
        <v>315</v>
      </c>
      <c r="B69" s="26" t="s">
        <v>191</v>
      </c>
      <c r="C69" s="26">
        <f t="shared" si="8"/>
        <v>2</v>
      </c>
      <c r="D69" s="26">
        <v>8.7279999999999996E-2</v>
      </c>
      <c r="E69" s="26">
        <v>5</v>
      </c>
      <c r="F69" s="26">
        <v>60</v>
      </c>
      <c r="G69" s="26">
        <v>1</v>
      </c>
      <c r="H69" s="26">
        <f t="shared" si="9"/>
        <v>2</v>
      </c>
      <c r="I69" s="4"/>
      <c r="J69" s="26">
        <v>4715</v>
      </c>
      <c r="K69" s="4"/>
      <c r="L69" s="4">
        <f t="shared" si="10"/>
        <v>270107.6993583868</v>
      </c>
      <c r="M69" s="1"/>
      <c r="O69" s="1"/>
    </row>
    <row r="70" spans="1:15" x14ac:dyDescent="0.3">
      <c r="A70" s="26" t="s">
        <v>316</v>
      </c>
      <c r="B70" s="31" t="s">
        <v>192</v>
      </c>
      <c r="C70" s="26">
        <f t="shared" si="8"/>
        <v>2</v>
      </c>
      <c r="D70" s="26">
        <v>8.7279999999999996E-2</v>
      </c>
      <c r="E70" s="26">
        <v>5</v>
      </c>
      <c r="F70" s="26">
        <v>60</v>
      </c>
      <c r="G70" s="26">
        <v>1</v>
      </c>
      <c r="H70" s="26">
        <f t="shared" si="9"/>
        <v>2</v>
      </c>
      <c r="I70" s="4"/>
      <c r="J70" s="26">
        <v>7207</v>
      </c>
      <c r="K70" s="4"/>
      <c r="L70" s="4">
        <f t="shared" si="10"/>
        <v>412866.63611365721</v>
      </c>
      <c r="M70" s="1">
        <f>AVERAGE(L70:L72)</f>
        <v>395069.50809654751</v>
      </c>
      <c r="O70" s="1"/>
    </row>
    <row r="71" spans="1:15" x14ac:dyDescent="0.3">
      <c r="A71" s="26" t="s">
        <v>317</v>
      </c>
      <c r="B71" s="31" t="s">
        <v>192</v>
      </c>
      <c r="C71" s="26">
        <f t="shared" si="8"/>
        <v>2</v>
      </c>
      <c r="D71" s="26">
        <v>8.7279999999999996E-2</v>
      </c>
      <c r="E71" s="26">
        <v>5</v>
      </c>
      <c r="F71" s="26">
        <v>60</v>
      </c>
      <c r="G71" s="26">
        <v>1</v>
      </c>
      <c r="H71" s="26">
        <f t="shared" si="9"/>
        <v>2</v>
      </c>
      <c r="I71" s="4"/>
      <c r="J71" s="26">
        <v>6890</v>
      </c>
      <c r="K71" s="4"/>
      <c r="L71" s="4">
        <f t="shared" si="10"/>
        <v>394706.69110907428</v>
      </c>
      <c r="M71" s="1"/>
      <c r="O71" s="1"/>
    </row>
    <row r="72" spans="1:15" x14ac:dyDescent="0.3">
      <c r="A72" s="26" t="s">
        <v>318</v>
      </c>
      <c r="B72" s="31" t="s">
        <v>192</v>
      </c>
      <c r="C72" s="26">
        <f t="shared" si="8"/>
        <v>2</v>
      </c>
      <c r="D72" s="26">
        <v>8.7279999999999996E-2</v>
      </c>
      <c r="E72" s="26">
        <v>5</v>
      </c>
      <c r="F72" s="26">
        <v>60</v>
      </c>
      <c r="G72" s="26">
        <v>1</v>
      </c>
      <c r="H72" s="26">
        <f t="shared" si="9"/>
        <v>2</v>
      </c>
      <c r="I72" s="4"/>
      <c r="J72" s="26">
        <v>6592</v>
      </c>
      <c r="K72" s="4"/>
      <c r="L72" s="4">
        <f t="shared" si="10"/>
        <v>377635.19706691109</v>
      </c>
      <c r="M72" s="1"/>
      <c r="O72" s="1"/>
    </row>
    <row r="73" spans="1:15" x14ac:dyDescent="0.3">
      <c r="A73" s="26" t="s">
        <v>319</v>
      </c>
      <c r="B73" s="26" t="s">
        <v>191</v>
      </c>
      <c r="C73" s="26">
        <f t="shared" si="8"/>
        <v>3</v>
      </c>
      <c r="D73" s="26">
        <v>8.6840000000000001E-2</v>
      </c>
      <c r="E73" s="26">
        <v>5</v>
      </c>
      <c r="F73" s="26">
        <v>60</v>
      </c>
      <c r="G73" s="26">
        <v>1</v>
      </c>
      <c r="H73" s="26">
        <f t="shared" si="9"/>
        <v>3</v>
      </c>
      <c r="I73" s="4"/>
      <c r="J73" s="26">
        <v>6060</v>
      </c>
      <c r="K73" s="4"/>
      <c r="L73" s="4">
        <f t="shared" si="10"/>
        <v>348917.54951635189</v>
      </c>
      <c r="M73" s="1">
        <f>AVERAGE(L73:L75)</f>
        <v>336922.30922769842</v>
      </c>
      <c r="O73" s="1"/>
    </row>
    <row r="74" spans="1:15" x14ac:dyDescent="0.3">
      <c r="A74" s="26" t="s">
        <v>320</v>
      </c>
      <c r="B74" s="26" t="s">
        <v>191</v>
      </c>
      <c r="C74" s="26">
        <f t="shared" si="8"/>
        <v>3</v>
      </c>
      <c r="D74" s="26">
        <v>8.6840000000000001E-2</v>
      </c>
      <c r="E74" s="26">
        <v>5</v>
      </c>
      <c r="F74" s="26">
        <v>60</v>
      </c>
      <c r="G74" s="26">
        <v>1</v>
      </c>
      <c r="H74" s="26">
        <f t="shared" si="9"/>
        <v>3</v>
      </c>
      <c r="I74" s="4"/>
      <c r="J74" s="26">
        <v>5552</v>
      </c>
      <c r="K74" s="4"/>
      <c r="L74" s="4">
        <f t="shared" si="10"/>
        <v>319668.35559649928</v>
      </c>
      <c r="M74" s="1"/>
      <c r="O74" s="1"/>
    </row>
    <row r="75" spans="1:15" x14ac:dyDescent="0.3">
      <c r="A75" s="26" t="s">
        <v>321</v>
      </c>
      <c r="B75" s="26" t="s">
        <v>191</v>
      </c>
      <c r="C75" s="26">
        <f t="shared" si="8"/>
        <v>3</v>
      </c>
      <c r="D75" s="26">
        <v>8.6840000000000001E-2</v>
      </c>
      <c r="E75" s="26">
        <v>5</v>
      </c>
      <c r="F75" s="26">
        <v>60</v>
      </c>
      <c r="G75" s="26">
        <v>1</v>
      </c>
      <c r="H75" s="26">
        <f t="shared" si="9"/>
        <v>3</v>
      </c>
      <c r="I75" s="4"/>
      <c r="J75" s="26">
        <v>5943</v>
      </c>
      <c r="K75" s="4"/>
      <c r="L75" s="4">
        <f t="shared" si="10"/>
        <v>342181.02257024415</v>
      </c>
      <c r="M75" s="1"/>
      <c r="O75" s="1"/>
    </row>
    <row r="76" spans="1:15" x14ac:dyDescent="0.3">
      <c r="A76" s="26" t="s">
        <v>322</v>
      </c>
      <c r="B76" s="31" t="s">
        <v>192</v>
      </c>
      <c r="C76" s="26">
        <f t="shared" si="8"/>
        <v>3</v>
      </c>
      <c r="D76" s="26">
        <v>8.6840000000000001E-2</v>
      </c>
      <c r="E76" s="26">
        <v>5</v>
      </c>
      <c r="F76" s="26">
        <v>60</v>
      </c>
      <c r="G76" s="26">
        <v>1</v>
      </c>
      <c r="H76" s="26">
        <f t="shared" si="9"/>
        <v>3</v>
      </c>
      <c r="I76" s="4"/>
      <c r="J76" s="26">
        <v>3035</v>
      </c>
      <c r="K76" s="4"/>
      <c r="L76" s="4">
        <f t="shared" si="10"/>
        <v>174746.66052510362</v>
      </c>
      <c r="M76" s="1">
        <f>AVERAGE(L76:L78)</f>
        <v>169065.71472439737</v>
      </c>
      <c r="O76" s="1"/>
    </row>
    <row r="77" spans="1:15" x14ac:dyDescent="0.3">
      <c r="A77" s="26" t="s">
        <v>323</v>
      </c>
      <c r="B77" s="31" t="s">
        <v>192</v>
      </c>
      <c r="C77" s="26">
        <f t="shared" si="8"/>
        <v>3</v>
      </c>
      <c r="D77" s="26">
        <v>8.6840000000000001E-2</v>
      </c>
      <c r="E77" s="26">
        <v>5</v>
      </c>
      <c r="F77" s="26">
        <v>60</v>
      </c>
      <c r="G77" s="26">
        <v>1</v>
      </c>
      <c r="H77" s="26">
        <f t="shared" si="9"/>
        <v>3</v>
      </c>
      <c r="I77" s="4"/>
      <c r="J77" s="26">
        <v>2979</v>
      </c>
      <c r="K77" s="4"/>
      <c r="L77" s="4">
        <f t="shared" si="10"/>
        <v>171522.33993551359</v>
      </c>
      <c r="M77" s="1"/>
      <c r="O77" s="1"/>
    </row>
    <row r="78" spans="1:15" x14ac:dyDescent="0.3">
      <c r="A78" s="26" t="s">
        <v>324</v>
      </c>
      <c r="B78" s="31" t="s">
        <v>192</v>
      </c>
      <c r="C78" s="26">
        <f t="shared" si="8"/>
        <v>3</v>
      </c>
      <c r="D78" s="26">
        <v>8.6840000000000001E-2</v>
      </c>
      <c r="E78" s="26">
        <v>5</v>
      </c>
      <c r="F78" s="26">
        <v>60</v>
      </c>
      <c r="G78" s="26">
        <v>1</v>
      </c>
      <c r="H78" s="26">
        <f t="shared" si="9"/>
        <v>3</v>
      </c>
      <c r="I78" s="4"/>
      <c r="J78" s="26">
        <v>2795</v>
      </c>
      <c r="K78" s="4"/>
      <c r="L78" s="4">
        <f t="shared" si="10"/>
        <v>160928.14371257485</v>
      </c>
      <c r="M78" s="1"/>
      <c r="O78" s="1"/>
    </row>
    <row r="79" spans="1:15" x14ac:dyDescent="0.3">
      <c r="A79" s="26" t="s">
        <v>325</v>
      </c>
      <c r="B79" s="26" t="s">
        <v>191</v>
      </c>
      <c r="C79" s="26">
        <f t="shared" si="8"/>
        <v>4</v>
      </c>
      <c r="D79" s="26">
        <v>8.8239999999999999E-2</v>
      </c>
      <c r="E79" s="26">
        <v>5</v>
      </c>
      <c r="F79" s="26">
        <v>60</v>
      </c>
      <c r="G79" s="26">
        <v>1</v>
      </c>
      <c r="H79" s="26">
        <f t="shared" si="9"/>
        <v>4</v>
      </c>
      <c r="I79" s="4"/>
      <c r="J79" s="26">
        <v>15886</v>
      </c>
      <c r="K79" s="4"/>
      <c r="L79" s="4">
        <f t="shared" si="10"/>
        <v>900158.65820489579</v>
      </c>
      <c r="M79" s="1">
        <f>AVERAGE(L79:L81)</f>
        <v>926866.1226956785</v>
      </c>
      <c r="O79" s="1"/>
    </row>
    <row r="80" spans="1:15" x14ac:dyDescent="0.3">
      <c r="A80" s="26" t="s">
        <v>326</v>
      </c>
      <c r="B80" s="26" t="s">
        <v>191</v>
      </c>
      <c r="C80" s="26">
        <f t="shared" si="8"/>
        <v>4</v>
      </c>
      <c r="D80" s="26">
        <v>8.8239999999999999E-2</v>
      </c>
      <c r="E80" s="26">
        <v>5</v>
      </c>
      <c r="F80" s="26">
        <v>60</v>
      </c>
      <c r="G80" s="26">
        <v>1</v>
      </c>
      <c r="H80" s="26">
        <f t="shared" si="9"/>
        <v>4</v>
      </c>
      <c r="I80" s="4"/>
      <c r="J80" s="26">
        <v>16457</v>
      </c>
      <c r="K80" s="4"/>
      <c r="L80" s="4">
        <f t="shared" si="10"/>
        <v>932513.5992747054</v>
      </c>
      <c r="M80" s="1"/>
      <c r="O80" s="1"/>
    </row>
    <row r="81" spans="1:13" x14ac:dyDescent="0.3">
      <c r="A81" s="26" t="s">
        <v>327</v>
      </c>
      <c r="B81" s="26" t="s">
        <v>191</v>
      </c>
      <c r="C81" s="26">
        <f t="shared" si="8"/>
        <v>4</v>
      </c>
      <c r="D81" s="26">
        <v>8.8239999999999999E-2</v>
      </c>
      <c r="E81" s="26">
        <v>5</v>
      </c>
      <c r="F81" s="26">
        <v>60</v>
      </c>
      <c r="G81" s="26">
        <v>1</v>
      </c>
      <c r="H81" s="26">
        <f t="shared" si="9"/>
        <v>4</v>
      </c>
      <c r="I81" s="4"/>
      <c r="J81" s="26">
        <v>16729</v>
      </c>
      <c r="K81" s="4"/>
      <c r="L81" s="4">
        <f t="shared" si="10"/>
        <v>947926.1106074343</v>
      </c>
      <c r="M81" s="1"/>
    </row>
    <row r="82" spans="1:13" x14ac:dyDescent="0.3">
      <c r="A82" s="26" t="s">
        <v>328</v>
      </c>
      <c r="B82" s="31" t="s">
        <v>192</v>
      </c>
      <c r="C82" s="26">
        <f t="shared" si="8"/>
        <v>4</v>
      </c>
      <c r="D82" s="26">
        <v>8.8239999999999999E-2</v>
      </c>
      <c r="E82" s="26">
        <v>5</v>
      </c>
      <c r="F82" s="26">
        <v>60</v>
      </c>
      <c r="G82" s="26">
        <v>1</v>
      </c>
      <c r="H82" s="26">
        <f t="shared" si="9"/>
        <v>4</v>
      </c>
      <c r="I82" s="4"/>
      <c r="J82" s="26">
        <v>14476</v>
      </c>
      <c r="K82" s="4"/>
      <c r="L82" s="4">
        <f t="shared" si="10"/>
        <v>820262.91931097012</v>
      </c>
      <c r="M82" s="1">
        <f>AVERAGE(L82:L84)</f>
        <v>817127.53097612562</v>
      </c>
    </row>
    <row r="83" spans="1:13" x14ac:dyDescent="0.3">
      <c r="A83" s="26" t="s">
        <v>329</v>
      </c>
      <c r="B83" s="31" t="s">
        <v>192</v>
      </c>
      <c r="C83" s="26">
        <f t="shared" si="8"/>
        <v>4</v>
      </c>
      <c r="D83" s="26">
        <v>8.8239999999999999E-2</v>
      </c>
      <c r="E83" s="26">
        <v>5</v>
      </c>
      <c r="F83" s="26">
        <v>60</v>
      </c>
      <c r="G83" s="26">
        <v>1</v>
      </c>
      <c r="H83" s="26">
        <f t="shared" si="9"/>
        <v>4</v>
      </c>
      <c r="I83" s="4"/>
      <c r="J83" s="26">
        <v>14161</v>
      </c>
      <c r="K83" s="4"/>
      <c r="L83" s="4">
        <f t="shared" si="10"/>
        <v>802413.87126019946</v>
      </c>
      <c r="M83" s="1"/>
    </row>
    <row r="84" spans="1:13" x14ac:dyDescent="0.3">
      <c r="A84" s="26" t="s">
        <v>330</v>
      </c>
      <c r="B84" s="31" t="s">
        <v>192</v>
      </c>
      <c r="C84" s="26">
        <f t="shared" si="8"/>
        <v>4</v>
      </c>
      <c r="D84" s="26">
        <v>8.8239999999999999E-2</v>
      </c>
      <c r="E84" s="26">
        <v>5</v>
      </c>
      <c r="F84" s="26">
        <v>60</v>
      </c>
      <c r="G84" s="26">
        <v>1</v>
      </c>
      <c r="H84" s="26">
        <f t="shared" si="9"/>
        <v>4</v>
      </c>
      <c r="I84" s="4"/>
      <c r="J84" s="26">
        <v>14625</v>
      </c>
      <c r="K84" s="4"/>
      <c r="L84" s="4">
        <f t="shared" si="10"/>
        <v>828705.80235720763</v>
      </c>
      <c r="M84" s="1"/>
    </row>
    <row r="85" spans="1:13" x14ac:dyDescent="0.3">
      <c r="A85" s="26" t="s">
        <v>331</v>
      </c>
      <c r="B85" s="26" t="s">
        <v>191</v>
      </c>
      <c r="C85" s="26">
        <f t="shared" si="8"/>
        <v>5</v>
      </c>
      <c r="D85" s="26">
        <v>8.6999999999999994E-2</v>
      </c>
      <c r="E85" s="26">
        <v>5</v>
      </c>
      <c r="F85" s="26">
        <v>60</v>
      </c>
      <c r="G85" s="26">
        <v>1</v>
      </c>
      <c r="H85" s="26">
        <f t="shared" si="9"/>
        <v>5</v>
      </c>
      <c r="I85" s="4"/>
      <c r="J85" s="26">
        <v>11124</v>
      </c>
      <c r="K85" s="4"/>
      <c r="L85" s="4">
        <f t="shared" si="10"/>
        <v>639310.3448275862</v>
      </c>
      <c r="M85" s="1">
        <f>AVERAGE(L85:L87)</f>
        <v>639291.18773946364</v>
      </c>
    </row>
    <row r="86" spans="1:13" x14ac:dyDescent="0.3">
      <c r="A86" s="26" t="s">
        <v>332</v>
      </c>
      <c r="B86" s="26" t="s">
        <v>191</v>
      </c>
      <c r="C86" s="26">
        <f t="shared" si="8"/>
        <v>5</v>
      </c>
      <c r="D86" s="26">
        <v>8.6999999999999994E-2</v>
      </c>
      <c r="E86" s="26">
        <v>5</v>
      </c>
      <c r="F86" s="26">
        <v>60</v>
      </c>
      <c r="G86" s="26">
        <v>1</v>
      </c>
      <c r="H86" s="26">
        <f t="shared" si="9"/>
        <v>5</v>
      </c>
      <c r="I86" s="4"/>
      <c r="J86" s="26">
        <v>11132</v>
      </c>
      <c r="K86" s="4"/>
      <c r="L86" s="4">
        <f t="shared" si="10"/>
        <v>639770.11494252877</v>
      </c>
      <c r="M86" s="1"/>
    </row>
    <row r="87" spans="1:13" x14ac:dyDescent="0.3">
      <c r="A87" s="26" t="s">
        <v>333</v>
      </c>
      <c r="B87" s="26" t="s">
        <v>191</v>
      </c>
      <c r="C87" s="26">
        <f t="shared" si="8"/>
        <v>5</v>
      </c>
      <c r="D87" s="26">
        <v>8.6999999999999994E-2</v>
      </c>
      <c r="E87" s="26">
        <v>5</v>
      </c>
      <c r="F87" s="26">
        <v>60</v>
      </c>
      <c r="G87" s="26">
        <v>1</v>
      </c>
      <c r="H87" s="26">
        <f t="shared" si="9"/>
        <v>5</v>
      </c>
      <c r="I87" s="4"/>
      <c r="J87" s="26">
        <v>11115</v>
      </c>
      <c r="K87" s="4"/>
      <c r="L87" s="4">
        <f t="shared" si="10"/>
        <v>638793.10344827594</v>
      </c>
      <c r="M87" s="1"/>
    </row>
    <row r="88" spans="1:13" x14ac:dyDescent="0.3">
      <c r="A88" s="26" t="s">
        <v>334</v>
      </c>
      <c r="B88" s="31" t="s">
        <v>192</v>
      </c>
      <c r="C88" s="26">
        <f t="shared" si="8"/>
        <v>5</v>
      </c>
      <c r="D88" s="26">
        <v>8.6999999999999994E-2</v>
      </c>
      <c r="E88" s="26">
        <v>5</v>
      </c>
      <c r="F88" s="26">
        <v>60</v>
      </c>
      <c r="G88" s="26">
        <v>1</v>
      </c>
      <c r="H88" s="26">
        <f t="shared" si="9"/>
        <v>5</v>
      </c>
      <c r="I88" s="4"/>
      <c r="J88" s="26">
        <v>9814</v>
      </c>
      <c r="K88" s="4"/>
      <c r="L88" s="4">
        <f t="shared" si="10"/>
        <v>564022.98850574717</v>
      </c>
      <c r="M88" s="1">
        <f>AVERAGE(L88:L90)</f>
        <v>566781.60919540236</v>
      </c>
    </row>
    <row r="89" spans="1:13" x14ac:dyDescent="0.3">
      <c r="A89" s="26" t="s">
        <v>335</v>
      </c>
      <c r="B89" s="31" t="s">
        <v>192</v>
      </c>
      <c r="C89" s="26">
        <f t="shared" si="8"/>
        <v>5</v>
      </c>
      <c r="D89" s="26">
        <v>8.6999999999999994E-2</v>
      </c>
      <c r="E89" s="26">
        <v>5</v>
      </c>
      <c r="F89" s="26">
        <v>60</v>
      </c>
      <c r="G89" s="26">
        <v>1</v>
      </c>
      <c r="H89" s="26">
        <f t="shared" si="9"/>
        <v>5</v>
      </c>
      <c r="I89" s="4"/>
      <c r="J89" s="26">
        <v>9747</v>
      </c>
      <c r="K89" s="4"/>
      <c r="L89" s="4">
        <f t="shared" si="10"/>
        <v>560172.41379310354</v>
      </c>
      <c r="M89" s="1"/>
    </row>
    <row r="90" spans="1:13" x14ac:dyDescent="0.3">
      <c r="A90" s="26" t="s">
        <v>336</v>
      </c>
      <c r="B90" s="31" t="s">
        <v>192</v>
      </c>
      <c r="C90" s="26">
        <f t="shared" si="8"/>
        <v>5</v>
      </c>
      <c r="D90" s="26">
        <v>8.6999999999999994E-2</v>
      </c>
      <c r="E90" s="26">
        <v>5</v>
      </c>
      <c r="F90" s="26">
        <v>60</v>
      </c>
      <c r="G90" s="26">
        <v>1</v>
      </c>
      <c r="H90" s="26">
        <f t="shared" si="9"/>
        <v>5</v>
      </c>
      <c r="I90" s="4"/>
      <c r="J90" s="26">
        <v>10025</v>
      </c>
      <c r="K90" s="4"/>
      <c r="L90" s="4">
        <f t="shared" si="10"/>
        <v>576149.42528735637</v>
      </c>
      <c r="M90" s="1"/>
    </row>
    <row r="91" spans="1:13" x14ac:dyDescent="0.3">
      <c r="A91" s="26" t="s">
        <v>337</v>
      </c>
      <c r="B91" s="26" t="s">
        <v>191</v>
      </c>
      <c r="C91" s="26">
        <f t="shared" si="8"/>
        <v>6</v>
      </c>
      <c r="D91" s="26">
        <v>8.7919999999999998E-2</v>
      </c>
      <c r="E91" s="26">
        <v>5</v>
      </c>
      <c r="F91" s="26">
        <v>60</v>
      </c>
      <c r="G91" s="26">
        <v>1</v>
      </c>
      <c r="H91" s="26">
        <f t="shared" si="9"/>
        <v>6</v>
      </c>
      <c r="I91" s="4"/>
      <c r="J91" s="26">
        <v>16409</v>
      </c>
      <c r="K91" s="4"/>
      <c r="L91" s="4">
        <f t="shared" si="10"/>
        <v>933177.88898999093</v>
      </c>
      <c r="M91" s="1">
        <f>AVERAGE(L91:L93)</f>
        <v>932324.84076433128</v>
      </c>
    </row>
    <row r="92" spans="1:13" x14ac:dyDescent="0.3">
      <c r="A92" s="26" t="s">
        <v>338</v>
      </c>
      <c r="B92" s="26" t="s">
        <v>191</v>
      </c>
      <c r="C92" s="26">
        <f t="shared" si="8"/>
        <v>6</v>
      </c>
      <c r="D92" s="26">
        <v>8.7919999999999998E-2</v>
      </c>
      <c r="E92" s="26">
        <v>5</v>
      </c>
      <c r="F92" s="26">
        <v>60</v>
      </c>
      <c r="G92" s="26">
        <v>1</v>
      </c>
      <c r="H92" s="26">
        <f t="shared" si="9"/>
        <v>6</v>
      </c>
      <c r="I92" s="4"/>
      <c r="J92" s="26">
        <v>16153</v>
      </c>
      <c r="K92" s="4"/>
      <c r="L92" s="4">
        <f t="shared" si="10"/>
        <v>918619.19927206554</v>
      </c>
      <c r="M92" s="1"/>
    </row>
    <row r="93" spans="1:13" x14ac:dyDescent="0.3">
      <c r="A93" s="26" t="s">
        <v>339</v>
      </c>
      <c r="B93" s="26" t="s">
        <v>191</v>
      </c>
      <c r="C93" s="26">
        <f t="shared" si="8"/>
        <v>6</v>
      </c>
      <c r="D93" s="26">
        <v>8.7919999999999998E-2</v>
      </c>
      <c r="E93" s="26">
        <v>5</v>
      </c>
      <c r="F93" s="26">
        <v>60</v>
      </c>
      <c r="G93" s="26">
        <v>1</v>
      </c>
      <c r="H93" s="26">
        <f t="shared" si="9"/>
        <v>6</v>
      </c>
      <c r="I93" s="4"/>
      <c r="J93" s="26">
        <v>16620</v>
      </c>
      <c r="K93" s="4"/>
      <c r="L93" s="4">
        <f t="shared" si="10"/>
        <v>945177.43403093726</v>
      </c>
      <c r="M93" s="1"/>
    </row>
    <row r="94" spans="1:13" x14ac:dyDescent="0.3">
      <c r="A94" s="26" t="s">
        <v>340</v>
      </c>
      <c r="B94" s="31" t="s">
        <v>192</v>
      </c>
      <c r="C94" s="26">
        <f t="shared" si="8"/>
        <v>6</v>
      </c>
      <c r="D94" s="26">
        <v>8.7919999999999998E-2</v>
      </c>
      <c r="E94" s="26">
        <v>5</v>
      </c>
      <c r="F94" s="26">
        <v>60</v>
      </c>
      <c r="G94" s="26">
        <v>1</v>
      </c>
      <c r="H94" s="26">
        <f t="shared" si="9"/>
        <v>6</v>
      </c>
      <c r="I94" s="4"/>
      <c r="J94" s="26">
        <v>14638</v>
      </c>
      <c r="K94" s="4"/>
      <c r="L94" s="4">
        <f t="shared" si="10"/>
        <v>832461.32848043682</v>
      </c>
      <c r="M94" s="1">
        <f>AVERAGE(L94:L96)</f>
        <v>838906.58174097666</v>
      </c>
    </row>
    <row r="95" spans="1:13" x14ac:dyDescent="0.3">
      <c r="A95" s="10" t="s">
        <v>341</v>
      </c>
      <c r="B95" s="31" t="s">
        <v>192</v>
      </c>
      <c r="C95" s="26">
        <f t="shared" si="8"/>
        <v>6</v>
      </c>
      <c r="D95" s="10">
        <v>8.7919999999999998E-2</v>
      </c>
      <c r="E95" s="10">
        <v>5</v>
      </c>
      <c r="F95" s="10">
        <v>60</v>
      </c>
      <c r="G95" s="10">
        <v>1</v>
      </c>
      <c r="H95" s="26">
        <f t="shared" si="9"/>
        <v>6</v>
      </c>
      <c r="I95" s="1"/>
      <c r="J95" s="10">
        <v>14597</v>
      </c>
      <c r="K95" s="1"/>
      <c r="L95" s="4">
        <f t="shared" si="10"/>
        <v>830129.66333030025</v>
      </c>
      <c r="M95" s="1"/>
    </row>
    <row r="96" spans="1:13" x14ac:dyDescent="0.3">
      <c r="A96" s="10" t="s">
        <v>342</v>
      </c>
      <c r="B96" s="31" t="s">
        <v>192</v>
      </c>
      <c r="C96" s="26">
        <f t="shared" si="8"/>
        <v>6</v>
      </c>
      <c r="D96" s="10">
        <v>8.7919999999999998E-2</v>
      </c>
      <c r="E96" s="10">
        <v>5</v>
      </c>
      <c r="F96" s="10">
        <v>60</v>
      </c>
      <c r="G96" s="10">
        <v>1</v>
      </c>
      <c r="H96" s="26">
        <f t="shared" si="9"/>
        <v>6</v>
      </c>
      <c r="I96" s="1"/>
      <c r="J96" s="10">
        <v>15019</v>
      </c>
      <c r="K96" s="1"/>
      <c r="L96" s="4">
        <f t="shared" si="10"/>
        <v>854128.75341219292</v>
      </c>
      <c r="M96" s="1"/>
    </row>
    <row r="97" spans="1:13" x14ac:dyDescent="0.3">
      <c r="A97" s="1"/>
      <c r="D97" s="1"/>
      <c r="F97" s="10"/>
      <c r="G97" s="10"/>
      <c r="H97" s="1"/>
      <c r="I97" s="1"/>
      <c r="J97" s="1"/>
      <c r="K97" s="1"/>
      <c r="L97" s="1"/>
    </row>
    <row r="98" spans="1:13" ht="216" x14ac:dyDescent="0.3">
      <c r="A98" s="33" t="s">
        <v>373</v>
      </c>
      <c r="E98" s="1"/>
      <c r="G98" s="10"/>
      <c r="H98" s="10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4"/>
    </row>
    <row r="104" spans="1:13" x14ac:dyDescent="0.3">
      <c r="A104" s="14"/>
      <c r="B104" s="14"/>
    </row>
    <row r="105" spans="1:13" x14ac:dyDescent="0.3">
      <c r="A105" s="15"/>
      <c r="B105" s="14"/>
    </row>
    <row r="106" spans="1:13" x14ac:dyDescent="0.3">
      <c r="A106" s="15"/>
      <c r="B106" s="14"/>
    </row>
    <row r="107" spans="1:13" x14ac:dyDescent="0.3">
      <c r="B107" s="15"/>
    </row>
    <row r="108" spans="1:13" ht="15" customHeight="1" x14ac:dyDescent="0.3">
      <c r="B108" s="15"/>
    </row>
  </sheetData>
  <sortState ref="AH3:AM44">
    <sortCondition ref="AH3:AH44"/>
    <sortCondition ref="AJ3:AJ44"/>
  </sortState>
  <mergeCells count="4">
    <mergeCell ref="P46:Q50"/>
    <mergeCell ref="A1:E1"/>
    <mergeCell ref="A53:M53"/>
    <mergeCell ref="P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5"/>
  <sheetViews>
    <sheetView zoomScale="70" zoomScaleNormal="70" workbookViewId="0">
      <selection activeCell="F14" sqref="F14"/>
    </sheetView>
  </sheetViews>
  <sheetFormatPr defaultRowHeight="14.4" x14ac:dyDescent="0.3"/>
  <cols>
    <col min="1" max="1" width="27.6640625" bestFit="1" customWidth="1"/>
    <col min="2" max="2" width="12.5546875" bestFit="1" customWidth="1"/>
    <col min="3" max="3" width="16.77734375" bestFit="1" customWidth="1"/>
    <col min="4" max="4" width="11.5546875" customWidth="1"/>
    <col min="5" max="5" width="11.21875" customWidth="1"/>
    <col min="6" max="7" width="14.77734375" bestFit="1" customWidth="1"/>
    <col min="8" max="8" width="17.88671875" bestFit="1" customWidth="1"/>
    <col min="9" max="9" width="12.6640625" customWidth="1"/>
    <col min="10" max="10" width="16.5546875" bestFit="1" customWidth="1"/>
    <col min="11" max="11" width="15.21875" customWidth="1"/>
    <col min="12" max="12" width="14.5546875" customWidth="1"/>
    <col min="13" max="14" width="11.6640625" customWidth="1"/>
    <col min="16" max="16" width="14.109375" customWidth="1"/>
    <col min="17" max="18" width="11.88671875" customWidth="1"/>
    <col min="19" max="19" width="13.109375" customWidth="1"/>
    <col min="20" max="20" width="10.5546875" bestFit="1" customWidth="1"/>
    <col min="21" max="21" width="10.88671875" customWidth="1"/>
    <col min="22" max="22" width="13" customWidth="1"/>
    <col min="23" max="23" width="10.109375" customWidth="1"/>
    <col min="24" max="24" width="10.44140625" customWidth="1"/>
    <col min="25" max="25" width="11.109375" customWidth="1"/>
    <col min="26" max="26" width="14" customWidth="1"/>
    <col min="27" max="27" width="10.109375" customWidth="1"/>
    <col min="28" max="28" width="10.6640625" customWidth="1"/>
    <col min="30" max="30" width="13.5546875" customWidth="1"/>
    <col min="31" max="31" width="11.88671875" customWidth="1"/>
    <col min="33" max="33" width="11.44140625" customWidth="1"/>
    <col min="35" max="35" width="12.109375" customWidth="1"/>
    <col min="51" max="51" width="9.6640625" customWidth="1"/>
  </cols>
  <sheetData>
    <row r="1" spans="1:53" x14ac:dyDescent="0.3">
      <c r="A1" s="94" t="s">
        <v>383</v>
      </c>
      <c r="B1" s="94"/>
      <c r="C1" s="94"/>
      <c r="D1" s="94"/>
      <c r="E1" s="94"/>
      <c r="O1" s="30"/>
      <c r="P1" s="16"/>
      <c r="Q1" s="16"/>
      <c r="R1" s="16"/>
      <c r="S1" s="1"/>
      <c r="T1" s="108" t="s">
        <v>385</v>
      </c>
      <c r="U1" s="108"/>
      <c r="V1" s="108"/>
      <c r="W1" s="108"/>
      <c r="X1" s="108"/>
      <c r="Y1" s="109"/>
      <c r="Z1" s="109"/>
      <c r="AA1" s="110"/>
      <c r="AB1" s="110"/>
      <c r="AE1" s="50"/>
      <c r="AF1" s="50"/>
      <c r="AG1" s="50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30"/>
    </row>
    <row r="2" spans="1:53" s="22" customFormat="1" ht="100.8" x14ac:dyDescent="0.3">
      <c r="A2" s="17" t="s">
        <v>344</v>
      </c>
      <c r="B2" s="17" t="s">
        <v>346</v>
      </c>
      <c r="C2" s="17" t="s">
        <v>347</v>
      </c>
      <c r="D2" s="17" t="s">
        <v>345</v>
      </c>
      <c r="E2" s="17" t="s">
        <v>360</v>
      </c>
      <c r="F2" s="17" t="s">
        <v>348</v>
      </c>
      <c r="G2" s="17" t="s">
        <v>349</v>
      </c>
      <c r="H2" s="17" t="s">
        <v>361</v>
      </c>
      <c r="I2" s="17" t="s">
        <v>354</v>
      </c>
      <c r="J2" s="17" t="s">
        <v>355</v>
      </c>
      <c r="K2" s="17" t="s">
        <v>356</v>
      </c>
      <c r="L2" s="17" t="s">
        <v>357</v>
      </c>
      <c r="M2" s="20"/>
      <c r="N2" s="21"/>
      <c r="O2" s="21"/>
      <c r="P2" s="21"/>
      <c r="Q2" s="21"/>
      <c r="R2" s="21"/>
      <c r="S2" s="17" t="s">
        <v>346</v>
      </c>
      <c r="T2" s="17" t="s">
        <v>347</v>
      </c>
      <c r="U2" s="17" t="s">
        <v>361</v>
      </c>
      <c r="V2" s="17" t="s">
        <v>363</v>
      </c>
      <c r="W2" s="17" t="s">
        <v>364</v>
      </c>
      <c r="X2" s="17" t="s">
        <v>365</v>
      </c>
      <c r="Y2" s="17" t="s">
        <v>366</v>
      </c>
      <c r="Z2" s="17" t="s">
        <v>381</v>
      </c>
      <c r="AA2" s="17" t="s">
        <v>378</v>
      </c>
      <c r="AB2" s="17" t="s">
        <v>194</v>
      </c>
      <c r="AC2" s="17" t="s">
        <v>369</v>
      </c>
      <c r="AD2" s="17" t="s">
        <v>357</v>
      </c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49"/>
    </row>
    <row r="3" spans="1:53" x14ac:dyDescent="0.3">
      <c r="A3" s="4" t="s">
        <v>237</v>
      </c>
      <c r="B3" s="4" t="s">
        <v>300</v>
      </c>
      <c r="C3" s="1" t="s">
        <v>379</v>
      </c>
      <c r="D3" s="4">
        <v>8.6910000000000001E-2</v>
      </c>
      <c r="E3" s="4">
        <v>1</v>
      </c>
      <c r="F3" s="4">
        <v>60</v>
      </c>
      <c r="G3" s="4">
        <v>1</v>
      </c>
      <c r="H3" s="4">
        <v>0</v>
      </c>
      <c r="I3" s="4">
        <v>2957</v>
      </c>
      <c r="J3" s="4">
        <v>0</v>
      </c>
      <c r="K3" s="26">
        <f>(I3/D3)/G3</f>
        <v>34023.702680934301</v>
      </c>
      <c r="L3" s="26">
        <f>(J3/D3)/G3</f>
        <v>0</v>
      </c>
      <c r="O3" s="4"/>
      <c r="P3" s="4"/>
      <c r="Q3" s="4"/>
      <c r="R3" s="4"/>
      <c r="S3" s="1" t="s">
        <v>193</v>
      </c>
      <c r="T3" s="1" t="s">
        <v>2</v>
      </c>
      <c r="U3" s="1">
        <v>0</v>
      </c>
      <c r="V3" s="4">
        <v>5.0999999999999996</v>
      </c>
      <c r="W3" s="1">
        <f>V3*AVERAGE($K$3:$K$5)</f>
        <v>145451.61661488895</v>
      </c>
      <c r="X3" s="1">
        <f t="shared" ref="X3:X26" si="0">V3*L3</f>
        <v>0</v>
      </c>
      <c r="Y3" s="4">
        <v>25</v>
      </c>
      <c r="Z3" s="1">
        <f>Y3*$M$38</f>
        <v>14527529.290317211</v>
      </c>
      <c r="AA3" s="1">
        <v>0</v>
      </c>
      <c r="AB3" s="1">
        <f>V3+Y3+AA3</f>
        <v>30.1</v>
      </c>
      <c r="AC3" s="1">
        <f t="shared" ref="AC3:AC8" si="1">W3/AB3</f>
        <v>4832.2796217571076</v>
      </c>
      <c r="AD3" s="1">
        <f>(Z3+X3)/AB3</f>
        <v>482642.16911352857</v>
      </c>
      <c r="AE3" s="4"/>
      <c r="AF3" s="4"/>
      <c r="AG3" s="4"/>
      <c r="AH3" s="30"/>
      <c r="AI3" s="4"/>
      <c r="AJ3" s="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30"/>
    </row>
    <row r="4" spans="1:53" x14ac:dyDescent="0.3">
      <c r="A4" s="4" t="s">
        <v>238</v>
      </c>
      <c r="B4" s="4" t="s">
        <v>300</v>
      </c>
      <c r="C4" s="1" t="s">
        <v>379</v>
      </c>
      <c r="D4" s="4">
        <v>8.6910000000000001E-2</v>
      </c>
      <c r="E4" s="4">
        <v>1</v>
      </c>
      <c r="F4" s="4">
        <v>60</v>
      </c>
      <c r="G4" s="4">
        <v>1</v>
      </c>
      <c r="H4" s="4">
        <v>0</v>
      </c>
      <c r="I4" s="4">
        <v>2479</v>
      </c>
      <c r="J4" s="4">
        <v>0</v>
      </c>
      <c r="K4" s="26">
        <f t="shared" ref="K4:K32" si="2">(I4/D4)/G4</f>
        <v>28523.760211713266</v>
      </c>
      <c r="L4" s="26">
        <f t="shared" ref="L4:L32" si="3">(J4/D4)/G4</f>
        <v>0</v>
      </c>
      <c r="O4" s="4"/>
      <c r="P4" s="4"/>
      <c r="Q4" s="4"/>
      <c r="R4" s="4"/>
      <c r="S4" s="1" t="s">
        <v>193</v>
      </c>
      <c r="T4" s="1" t="s">
        <v>5</v>
      </c>
      <c r="U4" s="1">
        <v>0</v>
      </c>
      <c r="V4" s="4">
        <v>5.0999999999999996</v>
      </c>
      <c r="W4" s="1">
        <f>V4*AVERAGE($K$3:$K$5)</f>
        <v>145451.61661488895</v>
      </c>
      <c r="X4" s="1">
        <f t="shared" si="0"/>
        <v>0</v>
      </c>
      <c r="Y4" s="4">
        <v>25</v>
      </c>
      <c r="Z4" s="1">
        <f>Y4*$M$38</f>
        <v>14527529.290317211</v>
      </c>
      <c r="AA4" s="1">
        <v>0</v>
      </c>
      <c r="AB4" s="1">
        <f t="shared" ref="AB4:AB20" si="4">V4+Y4+AA4</f>
        <v>30.1</v>
      </c>
      <c r="AC4" s="1">
        <f t="shared" si="1"/>
        <v>4832.2796217571076</v>
      </c>
      <c r="AD4" s="1">
        <f t="shared" ref="AD4:AD26" si="5">(Z4+X4)/AB4</f>
        <v>482642.16911352857</v>
      </c>
      <c r="AE4" s="4"/>
      <c r="AF4" s="4"/>
      <c r="AG4" s="4"/>
      <c r="AH4" s="30"/>
      <c r="AI4" s="4"/>
      <c r="AJ4" s="8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30"/>
    </row>
    <row r="5" spans="1:53" x14ac:dyDescent="0.3">
      <c r="A5" s="4" t="s">
        <v>239</v>
      </c>
      <c r="B5" s="4" t="s">
        <v>300</v>
      </c>
      <c r="C5" s="1" t="s">
        <v>379</v>
      </c>
      <c r="D5" s="4">
        <v>8.6910000000000001E-2</v>
      </c>
      <c r="E5" s="4">
        <v>1</v>
      </c>
      <c r="F5" s="4">
        <v>60</v>
      </c>
      <c r="G5" s="4">
        <v>1</v>
      </c>
      <c r="H5" s="4">
        <v>0</v>
      </c>
      <c r="I5" s="4">
        <v>2000</v>
      </c>
      <c r="J5" s="4">
        <v>0</v>
      </c>
      <c r="K5" s="26">
        <f t="shared" si="2"/>
        <v>23012.311586698885</v>
      </c>
      <c r="L5" s="26">
        <f t="shared" si="3"/>
        <v>0</v>
      </c>
      <c r="O5" s="4"/>
      <c r="P5" s="4"/>
      <c r="Q5" s="4"/>
      <c r="R5" s="4"/>
      <c r="S5" s="1" t="s">
        <v>193</v>
      </c>
      <c r="T5" s="1" t="s">
        <v>7</v>
      </c>
      <c r="U5" s="1">
        <v>0</v>
      </c>
      <c r="V5" s="4">
        <v>5.0999999999999996</v>
      </c>
      <c r="W5" s="1">
        <f>V5*AVERAGE($K$3:$K$5)</f>
        <v>145451.61661488895</v>
      </c>
      <c r="X5" s="1">
        <f t="shared" si="0"/>
        <v>0</v>
      </c>
      <c r="Y5" s="4">
        <v>25</v>
      </c>
      <c r="Z5" s="1">
        <f>Y5*$M$38</f>
        <v>14527529.290317211</v>
      </c>
      <c r="AA5" s="1">
        <v>0</v>
      </c>
      <c r="AB5" s="1">
        <f t="shared" si="4"/>
        <v>30.1</v>
      </c>
      <c r="AC5" s="1">
        <f t="shared" si="1"/>
        <v>4832.2796217571076</v>
      </c>
      <c r="AD5" s="1">
        <f t="shared" si="5"/>
        <v>482642.16911352857</v>
      </c>
      <c r="AE5" s="4"/>
      <c r="AF5" s="4"/>
      <c r="AG5" s="4"/>
      <c r="AH5" s="30"/>
      <c r="AI5" s="4"/>
      <c r="AJ5" s="8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30"/>
    </row>
    <row r="6" spans="1:53" x14ac:dyDescent="0.3">
      <c r="A6" s="4" t="s">
        <v>237</v>
      </c>
      <c r="B6" s="4" t="s">
        <v>300</v>
      </c>
      <c r="C6" s="1" t="s">
        <v>380</v>
      </c>
      <c r="D6" s="4">
        <v>8.6910000000000001E-2</v>
      </c>
      <c r="E6" s="4">
        <v>1</v>
      </c>
      <c r="F6" s="4">
        <v>60</v>
      </c>
      <c r="G6" s="4">
        <v>1</v>
      </c>
      <c r="H6" s="4">
        <v>0</v>
      </c>
      <c r="I6" s="4">
        <v>2957</v>
      </c>
      <c r="J6" s="4">
        <v>0</v>
      </c>
      <c r="K6" s="26">
        <f t="shared" si="2"/>
        <v>34023.702680934301</v>
      </c>
      <c r="L6" s="26">
        <f t="shared" si="3"/>
        <v>0</v>
      </c>
      <c r="O6" s="4"/>
      <c r="P6" s="4"/>
      <c r="Q6" s="4"/>
      <c r="R6" s="4"/>
      <c r="S6" s="1" t="s">
        <v>145</v>
      </c>
      <c r="T6" s="1" t="s">
        <v>2</v>
      </c>
      <c r="U6" s="1">
        <v>0</v>
      </c>
      <c r="V6" s="4">
        <v>4.8</v>
      </c>
      <c r="W6" s="1">
        <f>V6*AVERAGE($K$6:$K$8)</f>
        <v>136895.63916695432</v>
      </c>
      <c r="X6" s="1">
        <f t="shared" si="0"/>
        <v>0</v>
      </c>
      <c r="Y6" s="4">
        <v>25</v>
      </c>
      <c r="Z6" s="1">
        <f>Y6*$M$41</f>
        <v>13794003.732674947</v>
      </c>
      <c r="AA6" s="1">
        <v>0</v>
      </c>
      <c r="AB6" s="1">
        <f t="shared" si="4"/>
        <v>29.8</v>
      </c>
      <c r="AC6" s="1">
        <f t="shared" si="1"/>
        <v>4593.8133948642389</v>
      </c>
      <c r="AD6" s="1">
        <f t="shared" si="5"/>
        <v>462886.03129781701</v>
      </c>
      <c r="AE6" s="4"/>
      <c r="AF6" s="4"/>
      <c r="AG6" s="4"/>
      <c r="AH6" s="30"/>
      <c r="AI6" s="4"/>
      <c r="AJ6" s="8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30"/>
    </row>
    <row r="7" spans="1:53" x14ac:dyDescent="0.3">
      <c r="A7" s="4" t="s">
        <v>238</v>
      </c>
      <c r="B7" s="4" t="s">
        <v>300</v>
      </c>
      <c r="C7" s="1" t="s">
        <v>380</v>
      </c>
      <c r="D7" s="4">
        <v>8.6910000000000001E-2</v>
      </c>
      <c r="E7" s="4">
        <v>1</v>
      </c>
      <c r="F7" s="4">
        <v>60</v>
      </c>
      <c r="G7" s="4">
        <v>1</v>
      </c>
      <c r="H7" s="4">
        <v>0</v>
      </c>
      <c r="I7" s="4">
        <v>2479</v>
      </c>
      <c r="J7" s="4">
        <v>0</v>
      </c>
      <c r="K7" s="26">
        <f t="shared" si="2"/>
        <v>28523.760211713266</v>
      </c>
      <c r="L7" s="26">
        <f t="shared" si="3"/>
        <v>0</v>
      </c>
      <c r="O7" s="4"/>
      <c r="P7" s="4"/>
      <c r="Q7" s="4"/>
      <c r="R7" s="4"/>
      <c r="S7" s="1" t="s">
        <v>145</v>
      </c>
      <c r="T7" s="1" t="s">
        <v>5</v>
      </c>
      <c r="U7" s="1">
        <v>0</v>
      </c>
      <c r="V7" s="4">
        <v>4.8</v>
      </c>
      <c r="W7" s="1">
        <f>V7*AVERAGE($K$6:$K$8)</f>
        <v>136895.63916695432</v>
      </c>
      <c r="X7" s="1">
        <f t="shared" si="0"/>
        <v>0</v>
      </c>
      <c r="Y7" s="4">
        <v>25</v>
      </c>
      <c r="Z7" s="1">
        <f>Y7*$M$41</f>
        <v>13794003.732674947</v>
      </c>
      <c r="AA7" s="1">
        <v>0</v>
      </c>
      <c r="AB7" s="1">
        <f t="shared" si="4"/>
        <v>29.8</v>
      </c>
      <c r="AC7" s="1">
        <f t="shared" si="1"/>
        <v>4593.8133948642389</v>
      </c>
      <c r="AD7" s="1">
        <f t="shared" si="5"/>
        <v>462886.03129781701</v>
      </c>
      <c r="AE7" s="4"/>
      <c r="AF7" s="4"/>
      <c r="AG7" s="4"/>
      <c r="AH7" s="30"/>
      <c r="AI7" s="4"/>
      <c r="AJ7" s="8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30"/>
    </row>
    <row r="8" spans="1:53" x14ac:dyDescent="0.3">
      <c r="A8" s="4" t="s">
        <v>239</v>
      </c>
      <c r="B8" s="4" t="s">
        <v>300</v>
      </c>
      <c r="C8" s="1" t="s">
        <v>380</v>
      </c>
      <c r="D8" s="4">
        <v>8.6910000000000001E-2</v>
      </c>
      <c r="E8" s="4">
        <v>1</v>
      </c>
      <c r="F8" s="4">
        <v>60</v>
      </c>
      <c r="G8" s="4">
        <v>1</v>
      </c>
      <c r="H8" s="4">
        <v>0</v>
      </c>
      <c r="I8" s="4">
        <v>2000</v>
      </c>
      <c r="J8" s="4">
        <v>0</v>
      </c>
      <c r="K8" s="26">
        <f t="shared" si="2"/>
        <v>23012.311586698885</v>
      </c>
      <c r="L8" s="26">
        <f t="shared" si="3"/>
        <v>0</v>
      </c>
      <c r="O8" s="4"/>
      <c r="P8" s="4"/>
      <c r="Q8" s="4"/>
      <c r="R8" s="4"/>
      <c r="S8" s="1" t="s">
        <v>145</v>
      </c>
      <c r="T8" s="1" t="s">
        <v>7</v>
      </c>
      <c r="U8" s="1">
        <v>0</v>
      </c>
      <c r="V8" s="4">
        <v>4.8</v>
      </c>
      <c r="W8" s="1">
        <f>V8*AVERAGE($K$6:$K$8)</f>
        <v>136895.63916695432</v>
      </c>
      <c r="X8" s="1">
        <f t="shared" si="0"/>
        <v>0</v>
      </c>
      <c r="Y8" s="4">
        <v>25</v>
      </c>
      <c r="Z8" s="1">
        <f>Y8*$M$41</f>
        <v>13794003.732674947</v>
      </c>
      <c r="AA8" s="1">
        <v>0</v>
      </c>
      <c r="AB8" s="1">
        <f t="shared" si="4"/>
        <v>29.8</v>
      </c>
      <c r="AC8" s="1">
        <f t="shared" si="1"/>
        <v>4593.8133948642389</v>
      </c>
      <c r="AD8" s="1">
        <f t="shared" si="5"/>
        <v>462886.03129781701</v>
      </c>
      <c r="AE8" s="4"/>
      <c r="AF8" s="4"/>
      <c r="AG8" s="4"/>
      <c r="AH8" s="30"/>
      <c r="AI8" s="4"/>
      <c r="AJ8" s="8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30"/>
    </row>
    <row r="9" spans="1:53" x14ac:dyDescent="0.3">
      <c r="A9" s="1" t="s">
        <v>252</v>
      </c>
      <c r="B9" s="4" t="s">
        <v>193</v>
      </c>
      <c r="C9" s="1" t="s">
        <v>2</v>
      </c>
      <c r="D9" s="1">
        <v>8.4699999999999998E-2</v>
      </c>
      <c r="E9" s="1">
        <v>1</v>
      </c>
      <c r="F9" s="1">
        <v>60</v>
      </c>
      <c r="G9" s="1">
        <v>1</v>
      </c>
      <c r="H9" s="1">
        <v>1</v>
      </c>
      <c r="I9" s="1">
        <v>345</v>
      </c>
      <c r="J9" s="1">
        <v>15638</v>
      </c>
      <c r="K9" s="26">
        <f>(I9/D9)/G9</f>
        <v>4073.1995277449823</v>
      </c>
      <c r="L9" s="26">
        <f t="shared" si="3"/>
        <v>184628.09917355372</v>
      </c>
      <c r="O9" s="4"/>
      <c r="P9" s="4"/>
      <c r="Q9" s="4"/>
      <c r="R9" s="4"/>
      <c r="S9" s="1" t="s">
        <v>193</v>
      </c>
      <c r="T9" s="1" t="s">
        <v>2</v>
      </c>
      <c r="U9" s="1">
        <f>U3+1</f>
        <v>1</v>
      </c>
      <c r="V9" s="4">
        <v>29.1</v>
      </c>
      <c r="W9" s="1">
        <f t="shared" ref="W9:W26" si="6">V9*K9</f>
        <v>118530.106257379</v>
      </c>
      <c r="X9" s="1">
        <f t="shared" si="0"/>
        <v>5372677.6859504133</v>
      </c>
      <c r="Y9" s="1">
        <v>9.5</v>
      </c>
      <c r="Z9" s="1">
        <f>Y9*$M$50</f>
        <v>4967949.5260774149</v>
      </c>
      <c r="AA9" s="1">
        <v>0</v>
      </c>
      <c r="AB9" s="1">
        <f t="shared" si="4"/>
        <v>38.6</v>
      </c>
      <c r="AC9" s="1">
        <f t="shared" ref="AC9:AC26" si="7">W9/AB9</f>
        <v>3070.7281413828755</v>
      </c>
      <c r="AD9" s="1">
        <f t="shared" si="5"/>
        <v>267891.89668465877</v>
      </c>
      <c r="AE9" s="4"/>
      <c r="AF9" s="4"/>
      <c r="AG9" s="4"/>
      <c r="AH9" s="30"/>
      <c r="AI9" s="4"/>
      <c r="AJ9" s="8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0"/>
    </row>
    <row r="10" spans="1:53" x14ac:dyDescent="0.3">
      <c r="A10" s="1" t="s">
        <v>253</v>
      </c>
      <c r="B10" s="4" t="s">
        <v>193</v>
      </c>
      <c r="C10" s="1" t="s">
        <v>5</v>
      </c>
      <c r="D10" s="1">
        <v>8.4699999999999998E-2</v>
      </c>
      <c r="E10" s="1">
        <v>1</v>
      </c>
      <c r="F10" s="1">
        <v>59</v>
      </c>
      <c r="G10" s="1">
        <v>0.98333333333333328</v>
      </c>
      <c r="H10" s="1">
        <v>1</v>
      </c>
      <c r="I10" s="1">
        <v>229</v>
      </c>
      <c r="J10" s="1">
        <v>13927</v>
      </c>
      <c r="K10" s="26">
        <f t="shared" si="2"/>
        <v>2749.4847217497449</v>
      </c>
      <c r="L10" s="26">
        <f t="shared" si="3"/>
        <v>167214.29571968864</v>
      </c>
      <c r="O10" s="4"/>
      <c r="P10" s="4"/>
      <c r="Q10" s="4"/>
      <c r="R10" s="4"/>
      <c r="S10" s="1" t="s">
        <v>193</v>
      </c>
      <c r="T10" s="1" t="s">
        <v>5</v>
      </c>
      <c r="U10" s="1">
        <f t="shared" ref="U10:U26" si="8">U4+1</f>
        <v>1</v>
      </c>
      <c r="V10" s="4">
        <v>29.1</v>
      </c>
      <c r="W10" s="1">
        <f t="shared" si="6"/>
        <v>80010.005402917581</v>
      </c>
      <c r="X10" s="1">
        <f t="shared" si="0"/>
        <v>4865936.0054429397</v>
      </c>
      <c r="Y10" s="1">
        <v>9.5</v>
      </c>
      <c r="Z10" s="1">
        <f>Y10*$M$50</f>
        <v>4967949.5260774149</v>
      </c>
      <c r="AA10" s="1">
        <v>0</v>
      </c>
      <c r="AB10" s="1">
        <f t="shared" si="4"/>
        <v>38.6</v>
      </c>
      <c r="AC10" s="1">
        <f t="shared" si="7"/>
        <v>2072.7980674330979</v>
      </c>
      <c r="AD10" s="1">
        <f t="shared" si="5"/>
        <v>254763.87387358432</v>
      </c>
      <c r="AE10" s="4"/>
      <c r="AF10" s="4"/>
      <c r="AG10" s="4"/>
      <c r="AH10" s="30"/>
      <c r="AI10" s="4"/>
      <c r="AJ10" s="8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0"/>
    </row>
    <row r="11" spans="1:53" x14ac:dyDescent="0.3">
      <c r="A11" s="1" t="s">
        <v>254</v>
      </c>
      <c r="B11" s="4" t="s">
        <v>193</v>
      </c>
      <c r="C11" s="1" t="s">
        <v>7</v>
      </c>
      <c r="D11" s="1">
        <v>8.4699999999999998E-2</v>
      </c>
      <c r="E11" s="1">
        <v>1</v>
      </c>
      <c r="F11" s="1">
        <v>60</v>
      </c>
      <c r="G11" s="1">
        <v>1</v>
      </c>
      <c r="H11" s="1">
        <v>1</v>
      </c>
      <c r="I11" s="1">
        <v>353</v>
      </c>
      <c r="J11" s="1">
        <v>19803</v>
      </c>
      <c r="K11" s="26">
        <f t="shared" si="2"/>
        <v>4167.6505312868949</v>
      </c>
      <c r="L11" s="26">
        <f t="shared" si="3"/>
        <v>233801.65289256198</v>
      </c>
      <c r="O11" s="4"/>
      <c r="P11" s="4"/>
      <c r="Q11" s="4"/>
      <c r="R11" s="4"/>
      <c r="S11" s="1" t="s">
        <v>193</v>
      </c>
      <c r="T11" s="1" t="s">
        <v>7</v>
      </c>
      <c r="U11" s="1">
        <f t="shared" si="8"/>
        <v>1</v>
      </c>
      <c r="V11" s="4">
        <v>29.1</v>
      </c>
      <c r="W11" s="1">
        <f t="shared" si="6"/>
        <v>121278.63046044865</v>
      </c>
      <c r="X11" s="1">
        <f t="shared" si="0"/>
        <v>6803628.0991735542</v>
      </c>
      <c r="Y11" s="1">
        <v>9.5</v>
      </c>
      <c r="Z11" s="1">
        <f>Y11*$M$50</f>
        <v>4967949.5260774149</v>
      </c>
      <c r="AA11" s="1">
        <v>0</v>
      </c>
      <c r="AB11" s="1">
        <f t="shared" si="4"/>
        <v>38.6</v>
      </c>
      <c r="AC11" s="1">
        <f t="shared" si="7"/>
        <v>3141.9334316178406</v>
      </c>
      <c r="AD11" s="1">
        <f t="shared" si="5"/>
        <v>304963.15091323754</v>
      </c>
      <c r="AE11" s="4"/>
      <c r="AF11" s="4"/>
      <c r="AG11" s="4"/>
      <c r="AH11" s="30"/>
      <c r="AI11" s="4"/>
      <c r="AJ11" s="8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0"/>
    </row>
    <row r="12" spans="1:53" x14ac:dyDescent="0.3">
      <c r="A12" s="1" t="s">
        <v>255</v>
      </c>
      <c r="B12" s="4" t="s">
        <v>145</v>
      </c>
      <c r="C12" s="1" t="s">
        <v>2</v>
      </c>
      <c r="D12" s="1">
        <v>8.4699999999999998E-2</v>
      </c>
      <c r="E12" s="1">
        <v>1</v>
      </c>
      <c r="F12" s="1">
        <v>60</v>
      </c>
      <c r="G12" s="1">
        <v>1</v>
      </c>
      <c r="H12" s="1">
        <v>1</v>
      </c>
      <c r="I12" s="1">
        <v>514</v>
      </c>
      <c r="J12" s="1">
        <v>5669</v>
      </c>
      <c r="K12" s="26">
        <f t="shared" si="2"/>
        <v>6068.4769775678869</v>
      </c>
      <c r="L12" s="26">
        <f t="shared" si="3"/>
        <v>66930.342384887845</v>
      </c>
      <c r="O12" s="4"/>
      <c r="P12" s="4"/>
      <c r="Q12" s="4"/>
      <c r="R12" s="4"/>
      <c r="S12" s="1" t="s">
        <v>145</v>
      </c>
      <c r="T12" s="1" t="s">
        <v>2</v>
      </c>
      <c r="U12" s="1">
        <f t="shared" si="8"/>
        <v>1</v>
      </c>
      <c r="V12" s="4">
        <v>28.8</v>
      </c>
      <c r="W12" s="1">
        <f t="shared" si="6"/>
        <v>174772.13695395514</v>
      </c>
      <c r="X12" s="1">
        <f t="shared" si="0"/>
        <v>1927593.8606847699</v>
      </c>
      <c r="Y12" s="1">
        <v>32</v>
      </c>
      <c r="Z12" s="1">
        <f>Y12*$M$53</f>
        <v>16418156.471161095</v>
      </c>
      <c r="AA12" s="1">
        <v>0</v>
      </c>
      <c r="AB12" s="1">
        <f t="shared" si="4"/>
        <v>60.8</v>
      </c>
      <c r="AC12" s="1">
        <f t="shared" si="7"/>
        <v>2874.5417262163674</v>
      </c>
      <c r="AD12" s="1">
        <f t="shared" si="5"/>
        <v>301739.3146685175</v>
      </c>
      <c r="AE12" s="4"/>
      <c r="AF12" s="4"/>
      <c r="AG12" s="4"/>
      <c r="AH12" s="30"/>
      <c r="AI12" s="4"/>
      <c r="AJ12" s="8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30"/>
    </row>
    <row r="13" spans="1:53" x14ac:dyDescent="0.3">
      <c r="A13" s="1" t="s">
        <v>256</v>
      </c>
      <c r="B13" s="4" t="s">
        <v>145</v>
      </c>
      <c r="C13" s="1" t="s">
        <v>5</v>
      </c>
      <c r="D13" s="1">
        <v>8.4699999999999998E-2</v>
      </c>
      <c r="E13" s="1">
        <v>1</v>
      </c>
      <c r="F13" s="1">
        <v>60</v>
      </c>
      <c r="G13" s="1">
        <v>1</v>
      </c>
      <c r="H13" s="1">
        <v>1</v>
      </c>
      <c r="I13" s="1">
        <v>490</v>
      </c>
      <c r="J13" s="1">
        <v>5706</v>
      </c>
      <c r="K13" s="26">
        <f t="shared" si="2"/>
        <v>5785.1239669421493</v>
      </c>
      <c r="L13" s="26">
        <f t="shared" si="3"/>
        <v>67367.178276269187</v>
      </c>
      <c r="O13" s="4"/>
      <c r="P13" s="4"/>
      <c r="Q13" s="4"/>
      <c r="R13" s="4"/>
      <c r="S13" s="1" t="s">
        <v>145</v>
      </c>
      <c r="T13" s="1" t="s">
        <v>5</v>
      </c>
      <c r="U13" s="1">
        <f t="shared" si="8"/>
        <v>1</v>
      </c>
      <c r="V13" s="4">
        <v>28.8</v>
      </c>
      <c r="W13" s="1">
        <f t="shared" si="6"/>
        <v>166611.57024793391</v>
      </c>
      <c r="X13" s="1">
        <f t="shared" si="0"/>
        <v>1940174.7343565526</v>
      </c>
      <c r="Y13" s="1">
        <v>32</v>
      </c>
      <c r="Z13" s="1">
        <f>Y13*$M$53</f>
        <v>16418156.471161095</v>
      </c>
      <c r="AA13" s="1">
        <v>0</v>
      </c>
      <c r="AB13" s="1">
        <f t="shared" si="4"/>
        <v>60.8</v>
      </c>
      <c r="AC13" s="1">
        <f t="shared" si="7"/>
        <v>2740.3218790778606</v>
      </c>
      <c r="AD13" s="1">
        <f t="shared" si="5"/>
        <v>301946.23693285609</v>
      </c>
      <c r="AE13" s="4"/>
      <c r="AF13" s="4"/>
      <c r="AG13" s="4"/>
      <c r="AH13" s="30"/>
      <c r="AI13" s="4"/>
      <c r="AJ13" s="8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30"/>
    </row>
    <row r="14" spans="1:53" x14ac:dyDescent="0.3">
      <c r="A14" s="1" t="s">
        <v>257</v>
      </c>
      <c r="B14" s="4" t="s">
        <v>145</v>
      </c>
      <c r="C14" s="1" t="s">
        <v>7</v>
      </c>
      <c r="D14" s="1">
        <v>8.4699999999999998E-2</v>
      </c>
      <c r="E14" s="1">
        <v>1</v>
      </c>
      <c r="F14" s="1">
        <v>60</v>
      </c>
      <c r="G14" s="1">
        <v>1</v>
      </c>
      <c r="H14" s="1">
        <v>1</v>
      </c>
      <c r="I14" s="1">
        <v>616</v>
      </c>
      <c r="J14" s="1">
        <v>5225</v>
      </c>
      <c r="K14" s="26">
        <f t="shared" si="2"/>
        <v>7272.727272727273</v>
      </c>
      <c r="L14" s="26">
        <f t="shared" si="3"/>
        <v>61688.311688311689</v>
      </c>
      <c r="O14" s="4"/>
      <c r="P14" s="4"/>
      <c r="Q14" s="4"/>
      <c r="R14" s="4"/>
      <c r="S14" s="1" t="s">
        <v>145</v>
      </c>
      <c r="T14" s="1" t="s">
        <v>7</v>
      </c>
      <c r="U14" s="1">
        <f t="shared" si="8"/>
        <v>1</v>
      </c>
      <c r="V14" s="4">
        <v>28.8</v>
      </c>
      <c r="W14" s="1">
        <f t="shared" si="6"/>
        <v>209454.54545454547</v>
      </c>
      <c r="X14" s="1">
        <f t="shared" si="0"/>
        <v>1776623.3766233767</v>
      </c>
      <c r="Y14" s="1">
        <v>32</v>
      </c>
      <c r="Z14" s="1">
        <f>Y14*$M$53</f>
        <v>16418156.471161095</v>
      </c>
      <c r="AA14" s="1">
        <v>0</v>
      </c>
      <c r="AB14" s="1">
        <f t="shared" si="4"/>
        <v>60.8</v>
      </c>
      <c r="AC14" s="1">
        <f t="shared" si="7"/>
        <v>3444.9760765550245</v>
      </c>
      <c r="AD14" s="1">
        <f t="shared" si="5"/>
        <v>299256.24749645515</v>
      </c>
      <c r="AE14" s="4"/>
      <c r="AF14" s="4"/>
      <c r="AG14" s="4"/>
      <c r="AH14" s="30"/>
      <c r="AI14" s="4"/>
      <c r="AJ14" s="8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30"/>
    </row>
    <row r="15" spans="1:53" x14ac:dyDescent="0.3">
      <c r="A15" s="1" t="s">
        <v>270</v>
      </c>
      <c r="B15" s="4" t="s">
        <v>193</v>
      </c>
      <c r="C15" s="1" t="s">
        <v>2</v>
      </c>
      <c r="D15" s="1">
        <v>8.6599999999999996E-2</v>
      </c>
      <c r="E15" s="1">
        <v>1</v>
      </c>
      <c r="F15" s="1">
        <v>180</v>
      </c>
      <c r="G15" s="1">
        <v>3</v>
      </c>
      <c r="H15" s="1">
        <v>2</v>
      </c>
      <c r="I15" s="1">
        <v>1210</v>
      </c>
      <c r="J15" s="1">
        <v>67578</v>
      </c>
      <c r="K15" s="26">
        <f t="shared" si="2"/>
        <v>4657.4287913779835</v>
      </c>
      <c r="L15" s="26">
        <f t="shared" si="3"/>
        <v>260115.47344110857</v>
      </c>
      <c r="O15" s="4"/>
      <c r="P15" s="4"/>
      <c r="Q15" s="4"/>
      <c r="R15" s="4"/>
      <c r="S15" s="1" t="s">
        <v>193</v>
      </c>
      <c r="T15" s="1" t="s">
        <v>2</v>
      </c>
      <c r="U15" s="1">
        <f t="shared" si="8"/>
        <v>2</v>
      </c>
      <c r="V15" s="1">
        <v>37.6</v>
      </c>
      <c r="W15" s="1">
        <f t="shared" si="6"/>
        <v>175119.32255581219</v>
      </c>
      <c r="X15" s="1">
        <f t="shared" si="0"/>
        <v>9780341.8013856821</v>
      </c>
      <c r="Y15" s="1">
        <v>14.2</v>
      </c>
      <c r="Z15" s="1">
        <f>Y15*$M$62</f>
        <v>7686149.9719471289</v>
      </c>
      <c r="AA15" s="1">
        <v>0</v>
      </c>
      <c r="AB15" s="1">
        <f t="shared" si="4"/>
        <v>51.8</v>
      </c>
      <c r="AC15" s="1">
        <f t="shared" si="7"/>
        <v>3380.6819026218573</v>
      </c>
      <c r="AD15" s="1">
        <f t="shared" si="5"/>
        <v>337190.96087515081</v>
      </c>
      <c r="AE15" s="4"/>
      <c r="AF15" s="4"/>
      <c r="AG15" s="4"/>
      <c r="AH15" s="30"/>
      <c r="AI15" s="4"/>
      <c r="AJ15" s="8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30"/>
    </row>
    <row r="16" spans="1:53" x14ac:dyDescent="0.3">
      <c r="A16" s="1" t="s">
        <v>271</v>
      </c>
      <c r="B16" s="4" t="s">
        <v>193</v>
      </c>
      <c r="C16" s="1" t="s">
        <v>5</v>
      </c>
      <c r="D16" s="1">
        <v>8.6599999999999996E-2</v>
      </c>
      <c r="E16" s="1">
        <v>1</v>
      </c>
      <c r="F16" s="1">
        <v>180</v>
      </c>
      <c r="G16" s="1">
        <v>3</v>
      </c>
      <c r="H16" s="1">
        <v>2</v>
      </c>
      <c r="I16" s="1">
        <v>970</v>
      </c>
      <c r="J16" s="1">
        <v>64868</v>
      </c>
      <c r="K16" s="26">
        <f t="shared" si="2"/>
        <v>3733.6412625096232</v>
      </c>
      <c r="L16" s="26">
        <f t="shared" si="3"/>
        <v>249684.37259430334</v>
      </c>
      <c r="O16" s="4"/>
      <c r="P16" s="4"/>
      <c r="Q16" s="4"/>
      <c r="R16" s="4"/>
      <c r="S16" s="1" t="s">
        <v>193</v>
      </c>
      <c r="T16" s="1" t="s">
        <v>5</v>
      </c>
      <c r="U16" s="1">
        <f t="shared" si="8"/>
        <v>2</v>
      </c>
      <c r="V16" s="1">
        <v>37.6</v>
      </c>
      <c r="W16" s="1">
        <f t="shared" si="6"/>
        <v>140384.91147036184</v>
      </c>
      <c r="X16" s="1">
        <f t="shared" si="0"/>
        <v>9388132.4095458053</v>
      </c>
      <c r="Y16" s="1">
        <v>14.2</v>
      </c>
      <c r="Z16" s="1">
        <f>Y16*$M$62</f>
        <v>7686149.9719471289</v>
      </c>
      <c r="AA16" s="1">
        <v>0</v>
      </c>
      <c r="AB16" s="1">
        <f t="shared" si="4"/>
        <v>51.8</v>
      </c>
      <c r="AC16" s="1">
        <f t="shared" si="7"/>
        <v>2710.1334260687613</v>
      </c>
      <c r="AD16" s="1">
        <f t="shared" si="5"/>
        <v>329619.3509940721</v>
      </c>
      <c r="AE16" s="4"/>
      <c r="AF16" s="4"/>
      <c r="AG16" s="4"/>
      <c r="AH16" s="30"/>
      <c r="AI16" s="4"/>
      <c r="AJ16" s="8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30"/>
    </row>
    <row r="17" spans="1:53" x14ac:dyDescent="0.3">
      <c r="A17" s="1" t="s">
        <v>272</v>
      </c>
      <c r="B17" s="4" t="s">
        <v>193</v>
      </c>
      <c r="C17" s="1" t="s">
        <v>7</v>
      </c>
      <c r="D17" s="1">
        <v>8.6599999999999996E-2</v>
      </c>
      <c r="E17" s="1">
        <v>1</v>
      </c>
      <c r="F17" s="1">
        <v>180</v>
      </c>
      <c r="G17" s="1">
        <v>3</v>
      </c>
      <c r="H17" s="1">
        <v>2</v>
      </c>
      <c r="I17" s="1">
        <v>1217</v>
      </c>
      <c r="J17" s="1">
        <v>54199</v>
      </c>
      <c r="K17" s="26">
        <f t="shared" si="2"/>
        <v>4684.3725943033105</v>
      </c>
      <c r="L17" s="26">
        <f t="shared" si="3"/>
        <v>208618.16782140106</v>
      </c>
      <c r="O17" s="4"/>
      <c r="P17" s="4"/>
      <c r="Q17" s="4"/>
      <c r="R17" s="4"/>
      <c r="S17" s="1" t="s">
        <v>193</v>
      </c>
      <c r="T17" s="1" t="s">
        <v>7</v>
      </c>
      <c r="U17" s="1">
        <f t="shared" si="8"/>
        <v>2</v>
      </c>
      <c r="V17" s="1">
        <v>37.6</v>
      </c>
      <c r="W17" s="1">
        <f t="shared" si="6"/>
        <v>176132.40954580449</v>
      </c>
      <c r="X17" s="1">
        <f t="shared" si="0"/>
        <v>7844043.1100846799</v>
      </c>
      <c r="Y17" s="1">
        <v>14.2</v>
      </c>
      <c r="Z17" s="1">
        <f>Y17*$M$62</f>
        <v>7686149.9719471289</v>
      </c>
      <c r="AA17" s="1">
        <v>0</v>
      </c>
      <c r="AB17" s="1">
        <f t="shared" si="4"/>
        <v>51.8</v>
      </c>
      <c r="AC17" s="1">
        <f t="shared" si="7"/>
        <v>3400.2395665213226</v>
      </c>
      <c r="AD17" s="1">
        <f t="shared" si="5"/>
        <v>299810.67725930136</v>
      </c>
      <c r="AE17" s="4"/>
      <c r="AF17" s="4"/>
      <c r="AG17" s="4"/>
      <c r="AH17" s="30"/>
      <c r="AI17" s="4"/>
      <c r="AJ17" s="8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30"/>
    </row>
    <row r="18" spans="1:53" x14ac:dyDescent="0.3">
      <c r="A18" s="1" t="s">
        <v>273</v>
      </c>
      <c r="B18" s="4" t="s">
        <v>145</v>
      </c>
      <c r="C18" s="1" t="s">
        <v>2</v>
      </c>
      <c r="D18" s="1">
        <v>8.6599999999999996E-2</v>
      </c>
      <c r="E18" s="1">
        <v>1</v>
      </c>
      <c r="F18" s="1">
        <v>180</v>
      </c>
      <c r="G18" s="1">
        <v>3</v>
      </c>
      <c r="H18" s="1">
        <v>2</v>
      </c>
      <c r="I18" s="1">
        <v>1808</v>
      </c>
      <c r="J18" s="1">
        <v>14285</v>
      </c>
      <c r="K18" s="26">
        <f t="shared" si="2"/>
        <v>6959.1993841416479</v>
      </c>
      <c r="L18" s="26">
        <f t="shared" si="3"/>
        <v>54984.603541185526</v>
      </c>
      <c r="O18" s="4"/>
      <c r="P18" s="4"/>
      <c r="Q18" s="4"/>
      <c r="R18" s="4"/>
      <c r="S18" s="1" t="s">
        <v>145</v>
      </c>
      <c r="T18" s="1" t="s">
        <v>2</v>
      </c>
      <c r="U18" s="1">
        <f t="shared" si="8"/>
        <v>2</v>
      </c>
      <c r="V18" s="1">
        <v>15</v>
      </c>
      <c r="W18" s="1">
        <f t="shared" si="6"/>
        <v>104387.99076212471</v>
      </c>
      <c r="X18" s="1">
        <f t="shared" si="0"/>
        <v>824769.05311778293</v>
      </c>
      <c r="Y18" s="1">
        <v>22.5</v>
      </c>
      <c r="Z18" s="1">
        <f>Y18*$M$65</f>
        <v>12380629.330254041</v>
      </c>
      <c r="AA18" s="1">
        <v>0</v>
      </c>
      <c r="AB18" s="1">
        <f t="shared" si="4"/>
        <v>37.5</v>
      </c>
      <c r="AC18" s="1">
        <f t="shared" si="7"/>
        <v>2783.6797536566592</v>
      </c>
      <c r="AD18" s="1">
        <f t="shared" si="5"/>
        <v>352143.95688991534</v>
      </c>
      <c r="AE18" s="4"/>
      <c r="AF18" s="4"/>
      <c r="AG18" s="4"/>
      <c r="AH18" s="30"/>
      <c r="AI18" s="4"/>
      <c r="AJ18" s="8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0"/>
    </row>
    <row r="19" spans="1:53" x14ac:dyDescent="0.3">
      <c r="A19" s="1" t="s">
        <v>274</v>
      </c>
      <c r="B19" s="4" t="s">
        <v>145</v>
      </c>
      <c r="C19" s="1" t="s">
        <v>5</v>
      </c>
      <c r="D19" s="1">
        <v>8.6599999999999996E-2</v>
      </c>
      <c r="E19" s="1">
        <v>1</v>
      </c>
      <c r="F19" s="1">
        <v>180</v>
      </c>
      <c r="G19" s="1">
        <v>3</v>
      </c>
      <c r="H19" s="1">
        <v>2</v>
      </c>
      <c r="I19" s="1">
        <v>2164</v>
      </c>
      <c r="J19" s="1">
        <v>11543</v>
      </c>
      <c r="K19" s="26">
        <f t="shared" si="2"/>
        <v>8329.4842186297155</v>
      </c>
      <c r="L19" s="26">
        <f t="shared" si="3"/>
        <v>44430.331023864514</v>
      </c>
      <c r="O19" s="4"/>
      <c r="P19" s="4"/>
      <c r="Q19" s="4"/>
      <c r="R19" s="4"/>
      <c r="S19" s="1" t="s">
        <v>145</v>
      </c>
      <c r="T19" s="1" t="s">
        <v>5</v>
      </c>
      <c r="U19" s="1">
        <f t="shared" si="8"/>
        <v>2</v>
      </c>
      <c r="V19" s="1">
        <v>15</v>
      </c>
      <c r="W19" s="1">
        <f t="shared" si="6"/>
        <v>124942.26327944573</v>
      </c>
      <c r="X19" s="1">
        <f t="shared" si="0"/>
        <v>666454.96535796765</v>
      </c>
      <c r="Y19" s="1">
        <v>22.5</v>
      </c>
      <c r="Z19" s="1">
        <f>Y19*$M$65</f>
        <v>12380629.330254041</v>
      </c>
      <c r="AA19" s="1">
        <v>0</v>
      </c>
      <c r="AB19" s="1">
        <f t="shared" si="4"/>
        <v>37.5</v>
      </c>
      <c r="AC19" s="1">
        <f t="shared" si="7"/>
        <v>3331.7936874518859</v>
      </c>
      <c r="AD19" s="1">
        <f t="shared" si="5"/>
        <v>347922.24788298685</v>
      </c>
      <c r="AE19" s="4"/>
      <c r="AF19" s="4"/>
      <c r="AG19" s="4"/>
      <c r="AH19" s="30"/>
      <c r="AI19" s="4"/>
      <c r="AJ19" s="8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30"/>
    </row>
    <row r="20" spans="1:53" x14ac:dyDescent="0.3">
      <c r="A20" s="1" t="s">
        <v>275</v>
      </c>
      <c r="B20" s="4" t="s">
        <v>145</v>
      </c>
      <c r="C20" s="1" t="s">
        <v>7</v>
      </c>
      <c r="D20" s="1">
        <v>8.6599999999999996E-2</v>
      </c>
      <c r="E20" s="1">
        <v>1</v>
      </c>
      <c r="F20" s="1">
        <v>179</v>
      </c>
      <c r="G20" s="1">
        <v>2.9833333333333334</v>
      </c>
      <c r="H20" s="1">
        <v>2</v>
      </c>
      <c r="I20" s="1">
        <v>2320</v>
      </c>
      <c r="J20" s="1">
        <v>12725</v>
      </c>
      <c r="K20" s="26">
        <f t="shared" si="2"/>
        <v>8979.834079502496</v>
      </c>
      <c r="L20" s="26">
        <f>(J20/D20)/G20</f>
        <v>49253.615802443652</v>
      </c>
      <c r="O20" s="4"/>
      <c r="P20" s="4"/>
      <c r="Q20" s="4"/>
      <c r="R20" s="4"/>
      <c r="S20" s="1" t="s">
        <v>145</v>
      </c>
      <c r="T20" s="1" t="s">
        <v>7</v>
      </c>
      <c r="U20" s="1">
        <f t="shared" si="8"/>
        <v>2</v>
      </c>
      <c r="V20" s="1">
        <v>15</v>
      </c>
      <c r="W20" s="1">
        <f t="shared" si="6"/>
        <v>134697.51119253744</v>
      </c>
      <c r="X20" s="1">
        <f t="shared" si="0"/>
        <v>738804.23703665473</v>
      </c>
      <c r="Y20" s="1">
        <v>22.5</v>
      </c>
      <c r="Z20" s="1">
        <f>Y20*$M$65</f>
        <v>12380629.330254041</v>
      </c>
      <c r="AA20" s="1">
        <v>0</v>
      </c>
      <c r="AB20" s="1">
        <f t="shared" si="4"/>
        <v>37.5</v>
      </c>
      <c r="AC20" s="1">
        <f t="shared" si="7"/>
        <v>3591.9336318009982</v>
      </c>
      <c r="AD20" s="1">
        <f t="shared" si="5"/>
        <v>349851.56179441855</v>
      </c>
      <c r="AE20" s="4"/>
      <c r="AF20" s="4"/>
      <c r="AG20" s="4"/>
      <c r="AH20" s="30"/>
      <c r="AI20" s="4"/>
      <c r="AJ20" s="8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30"/>
    </row>
    <row r="21" spans="1:53" x14ac:dyDescent="0.3">
      <c r="A21" s="1" t="s">
        <v>288</v>
      </c>
      <c r="B21" s="4" t="s">
        <v>193</v>
      </c>
      <c r="C21" s="1" t="s">
        <v>2</v>
      </c>
      <c r="D21" s="1">
        <v>8.7620000000000003E-2</v>
      </c>
      <c r="E21" s="1">
        <v>1</v>
      </c>
      <c r="F21" s="1">
        <v>180</v>
      </c>
      <c r="G21" s="1">
        <v>3</v>
      </c>
      <c r="H21" s="1">
        <v>3</v>
      </c>
      <c r="I21" s="1">
        <v>2381</v>
      </c>
      <c r="J21" s="1">
        <v>61634</v>
      </c>
      <c r="K21" s="26">
        <f t="shared" si="2"/>
        <v>9058.0537168074261</v>
      </c>
      <c r="L21" s="26">
        <f t="shared" si="3"/>
        <v>234474.62527581223</v>
      </c>
      <c r="O21" s="4"/>
      <c r="P21" s="4"/>
      <c r="Q21" s="4"/>
      <c r="R21" s="4"/>
      <c r="S21" s="1" t="s">
        <v>193</v>
      </c>
      <c r="T21" s="1" t="s">
        <v>2</v>
      </c>
      <c r="U21" s="1">
        <f t="shared" si="8"/>
        <v>3</v>
      </c>
      <c r="V21" s="1">
        <v>25</v>
      </c>
      <c r="W21" s="1">
        <f t="shared" si="6"/>
        <v>226451.34292018565</v>
      </c>
      <c r="X21" s="1">
        <f t="shared" si="0"/>
        <v>5861865.6318953056</v>
      </c>
      <c r="Y21" s="1">
        <v>29.5</v>
      </c>
      <c r="Z21" s="1">
        <f>Y21*$M$74</f>
        <v>12710568.363387356</v>
      </c>
      <c r="AA21" s="1">
        <v>10</v>
      </c>
      <c r="AB21" s="1">
        <f t="shared" ref="AB21:AB26" si="9">V21+Y21+AA21</f>
        <v>64.5</v>
      </c>
      <c r="AC21" s="1">
        <f>W21/AB21</f>
        <v>3510.8735336462892</v>
      </c>
      <c r="AD21" s="1">
        <f>(Z21+X21)/AB21</f>
        <v>287944.71310515754</v>
      </c>
      <c r="AE21" s="4"/>
      <c r="AF21" s="4"/>
      <c r="AG21" s="4"/>
      <c r="AH21" s="30"/>
      <c r="AI21" s="4"/>
      <c r="AJ21" s="8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30"/>
    </row>
    <row r="22" spans="1:53" x14ac:dyDescent="0.3">
      <c r="A22" s="1" t="s">
        <v>289</v>
      </c>
      <c r="B22" s="4" t="s">
        <v>193</v>
      </c>
      <c r="C22" s="1" t="s">
        <v>5</v>
      </c>
      <c r="D22" s="1">
        <v>8.7620000000000003E-2</v>
      </c>
      <c r="E22" s="1">
        <v>1</v>
      </c>
      <c r="F22" s="1">
        <v>180</v>
      </c>
      <c r="G22" s="1">
        <v>3</v>
      </c>
      <c r="H22" s="1">
        <v>3</v>
      </c>
      <c r="I22" s="1">
        <v>2306</v>
      </c>
      <c r="J22" s="1">
        <v>60997</v>
      </c>
      <c r="K22" s="26">
        <f t="shared" si="2"/>
        <v>8772.730731187703</v>
      </c>
      <c r="L22" s="26">
        <f t="shared" si="3"/>
        <v>232051.28205128203</v>
      </c>
      <c r="O22" s="4"/>
      <c r="P22" s="4"/>
      <c r="Q22" s="4"/>
      <c r="R22" s="4"/>
      <c r="S22" s="1" t="s">
        <v>193</v>
      </c>
      <c r="T22" s="1" t="s">
        <v>5</v>
      </c>
      <c r="U22" s="1">
        <f t="shared" si="8"/>
        <v>3</v>
      </c>
      <c r="V22" s="1">
        <v>25</v>
      </c>
      <c r="W22" s="1">
        <f t="shared" si="6"/>
        <v>219318.26827969257</v>
      </c>
      <c r="X22" s="1">
        <f t="shared" si="0"/>
        <v>5801282.051282051</v>
      </c>
      <c r="Y22" s="1">
        <v>29.5</v>
      </c>
      <c r="Z22" s="1">
        <f>Y22*$M$74</f>
        <v>12710568.363387356</v>
      </c>
      <c r="AA22" s="1">
        <v>10</v>
      </c>
      <c r="AB22" s="1">
        <f t="shared" si="9"/>
        <v>64.5</v>
      </c>
      <c r="AC22" s="1">
        <f t="shared" si="7"/>
        <v>3400.2832291425202</v>
      </c>
      <c r="AD22" s="1">
        <f t="shared" si="5"/>
        <v>287005.43278557219</v>
      </c>
      <c r="AE22" s="4"/>
      <c r="AF22" s="4"/>
      <c r="AG22" s="4"/>
      <c r="AH22" s="30"/>
      <c r="AI22" s="4"/>
      <c r="AJ22" s="8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0"/>
    </row>
    <row r="23" spans="1:53" x14ac:dyDescent="0.3">
      <c r="A23" s="1" t="s">
        <v>290</v>
      </c>
      <c r="B23" s="4" t="s">
        <v>193</v>
      </c>
      <c r="C23" s="1" t="s">
        <v>7</v>
      </c>
      <c r="D23" s="1">
        <v>8.7620000000000003E-2</v>
      </c>
      <c r="E23" s="1">
        <v>1</v>
      </c>
      <c r="F23" s="1">
        <v>180</v>
      </c>
      <c r="G23" s="1">
        <v>3</v>
      </c>
      <c r="H23" s="1">
        <v>3</v>
      </c>
      <c r="I23" s="1">
        <v>2226</v>
      </c>
      <c r="J23" s="1">
        <v>64948</v>
      </c>
      <c r="K23" s="26">
        <f t="shared" si="2"/>
        <v>8468.3862131933347</v>
      </c>
      <c r="L23" s="26">
        <f t="shared" si="3"/>
        <v>247082.09693372899</v>
      </c>
      <c r="O23" s="4"/>
      <c r="P23" s="4"/>
      <c r="Q23" s="4"/>
      <c r="R23" s="4"/>
      <c r="S23" s="1" t="s">
        <v>193</v>
      </c>
      <c r="T23" s="1" t="s">
        <v>7</v>
      </c>
      <c r="U23" s="1">
        <f t="shared" si="8"/>
        <v>3</v>
      </c>
      <c r="V23" s="1">
        <v>25</v>
      </c>
      <c r="W23" s="1">
        <f t="shared" si="6"/>
        <v>211709.65532983336</v>
      </c>
      <c r="X23" s="1">
        <f t="shared" si="0"/>
        <v>6177052.4233432245</v>
      </c>
      <c r="Y23" s="1">
        <v>29.5</v>
      </c>
      <c r="Z23" s="1">
        <f>Y23*$M$74</f>
        <v>12710568.363387356</v>
      </c>
      <c r="AA23" s="1">
        <v>10</v>
      </c>
      <c r="AB23" s="1">
        <f t="shared" si="9"/>
        <v>64.5</v>
      </c>
      <c r="AC23" s="1">
        <f t="shared" si="7"/>
        <v>3282.320237671835</v>
      </c>
      <c r="AD23" s="1">
        <f t="shared" si="5"/>
        <v>292831.33002683072</v>
      </c>
      <c r="AE23" s="4"/>
      <c r="AF23" s="4"/>
      <c r="AG23" s="4"/>
      <c r="AH23" s="30"/>
      <c r="AI23" s="4"/>
      <c r="AJ23" s="8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30"/>
    </row>
    <row r="24" spans="1:53" x14ac:dyDescent="0.3">
      <c r="A24" s="1" t="s">
        <v>291</v>
      </c>
      <c r="B24" s="4" t="s">
        <v>145</v>
      </c>
      <c r="C24" s="1" t="s">
        <v>2</v>
      </c>
      <c r="D24" s="1">
        <v>8.7620000000000003E-2</v>
      </c>
      <c r="E24" s="1">
        <v>1</v>
      </c>
      <c r="F24" s="1">
        <v>180</v>
      </c>
      <c r="G24" s="1">
        <v>3</v>
      </c>
      <c r="H24" s="1">
        <v>3</v>
      </c>
      <c r="I24" s="1">
        <v>2019</v>
      </c>
      <c r="J24" s="1">
        <v>17971</v>
      </c>
      <c r="K24" s="26">
        <f t="shared" si="2"/>
        <v>7680.8947728829035</v>
      </c>
      <c r="L24" s="26">
        <f t="shared" si="3"/>
        <v>68367.191660960205</v>
      </c>
      <c r="O24" s="4"/>
      <c r="P24" s="4"/>
      <c r="Q24" s="4"/>
      <c r="R24" s="4"/>
      <c r="S24" s="1" t="s">
        <v>145</v>
      </c>
      <c r="T24" s="1" t="s">
        <v>2</v>
      </c>
      <c r="U24" s="1">
        <f t="shared" si="8"/>
        <v>3</v>
      </c>
      <c r="V24" s="1">
        <v>15</v>
      </c>
      <c r="W24" s="1">
        <f t="shared" si="6"/>
        <v>115213.42159324355</v>
      </c>
      <c r="X24" s="1">
        <f t="shared" si="0"/>
        <v>1025507.8749144031</v>
      </c>
      <c r="Y24" s="1">
        <v>18</v>
      </c>
      <c r="Z24" s="1">
        <f>Y24*$M$77</f>
        <v>8202538.6975344215</v>
      </c>
      <c r="AA24" s="1">
        <v>0</v>
      </c>
      <c r="AB24" s="1">
        <f t="shared" si="9"/>
        <v>33</v>
      </c>
      <c r="AC24" s="1">
        <f>W24/AB24</f>
        <v>3491.3158058558652</v>
      </c>
      <c r="AD24" s="1">
        <f>(Z24+X24)/AB24</f>
        <v>279637.77492269163</v>
      </c>
      <c r="AE24" s="4"/>
      <c r="AF24" s="4"/>
      <c r="AG24" s="4"/>
      <c r="AH24" s="30"/>
      <c r="AI24" s="4"/>
      <c r="AJ24" s="8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30"/>
    </row>
    <row r="25" spans="1:53" x14ac:dyDescent="0.3">
      <c r="A25" s="1" t="s">
        <v>292</v>
      </c>
      <c r="B25" s="4" t="s">
        <v>145</v>
      </c>
      <c r="C25" s="1" t="s">
        <v>5</v>
      </c>
      <c r="D25" s="1">
        <v>8.7620000000000003E-2</v>
      </c>
      <c r="E25" s="1">
        <v>1</v>
      </c>
      <c r="F25" s="1">
        <v>180</v>
      </c>
      <c r="G25" s="1">
        <v>3</v>
      </c>
      <c r="H25" s="1">
        <v>3</v>
      </c>
      <c r="I25" s="1">
        <v>1920</v>
      </c>
      <c r="J25" s="1">
        <v>16219</v>
      </c>
      <c r="K25" s="26">
        <f t="shared" si="2"/>
        <v>7304.2684318648708</v>
      </c>
      <c r="L25" s="26">
        <f t="shared" si="3"/>
        <v>61702.046716883509</v>
      </c>
      <c r="O25" s="4"/>
      <c r="P25" s="4"/>
      <c r="Q25" s="4"/>
      <c r="R25" s="4"/>
      <c r="S25" s="1" t="s">
        <v>145</v>
      </c>
      <c r="T25" s="1" t="s">
        <v>5</v>
      </c>
      <c r="U25" s="1">
        <f t="shared" si="8"/>
        <v>3</v>
      </c>
      <c r="V25" s="1">
        <v>15</v>
      </c>
      <c r="W25" s="1">
        <f t="shared" si="6"/>
        <v>109564.02647797306</v>
      </c>
      <c r="X25" s="1">
        <f t="shared" si="0"/>
        <v>925530.7007532526</v>
      </c>
      <c r="Y25" s="1">
        <v>18</v>
      </c>
      <c r="Z25" s="1">
        <f>Y25*$M$77</f>
        <v>8202538.6975344215</v>
      </c>
      <c r="AA25" s="1">
        <v>0</v>
      </c>
      <c r="AB25" s="1">
        <f t="shared" si="9"/>
        <v>33</v>
      </c>
      <c r="AC25" s="1">
        <f t="shared" si="7"/>
        <v>3320.1220144840322</v>
      </c>
      <c r="AD25" s="1">
        <f t="shared" si="5"/>
        <v>276608.163584475</v>
      </c>
      <c r="AE25" s="4"/>
      <c r="AF25" s="4"/>
      <c r="AG25" s="4"/>
      <c r="AH25" s="30"/>
      <c r="AI25" s="4"/>
      <c r="AJ25" s="8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30"/>
    </row>
    <row r="26" spans="1:53" x14ac:dyDescent="0.3">
      <c r="A26" s="1" t="s">
        <v>293</v>
      </c>
      <c r="B26" s="4" t="s">
        <v>145</v>
      </c>
      <c r="C26" s="1" t="s">
        <v>7</v>
      </c>
      <c r="D26" s="1">
        <v>8.7620000000000003E-2</v>
      </c>
      <c r="E26" s="1">
        <v>1</v>
      </c>
      <c r="F26" s="1">
        <v>180</v>
      </c>
      <c r="G26" s="1">
        <v>3</v>
      </c>
      <c r="H26" s="1">
        <v>3</v>
      </c>
      <c r="I26" s="1">
        <v>1764</v>
      </c>
      <c r="J26" s="1">
        <v>16859</v>
      </c>
      <c r="K26" s="26">
        <f t="shared" si="2"/>
        <v>6710.7966217758503</v>
      </c>
      <c r="L26" s="26">
        <f t="shared" si="3"/>
        <v>64136.80286083847</v>
      </c>
      <c r="O26" s="4"/>
      <c r="P26" s="4"/>
      <c r="Q26" s="4"/>
      <c r="R26" s="4"/>
      <c r="S26" s="1" t="s">
        <v>145</v>
      </c>
      <c r="T26" s="1" t="s">
        <v>7</v>
      </c>
      <c r="U26" s="1">
        <f t="shared" si="8"/>
        <v>3</v>
      </c>
      <c r="V26" s="1">
        <v>15</v>
      </c>
      <c r="W26" s="1">
        <f t="shared" si="6"/>
        <v>100661.94932663775</v>
      </c>
      <c r="X26" s="1">
        <f t="shared" si="0"/>
        <v>962052.04291257705</v>
      </c>
      <c r="Y26" s="1">
        <v>18</v>
      </c>
      <c r="Z26" s="1">
        <f>Y26*$M$77</f>
        <v>8202538.6975344215</v>
      </c>
      <c r="AA26" s="1">
        <v>0</v>
      </c>
      <c r="AB26" s="1">
        <f t="shared" si="9"/>
        <v>33</v>
      </c>
      <c r="AC26" s="1">
        <f t="shared" si="7"/>
        <v>3050.3621008072046</v>
      </c>
      <c r="AD26" s="1">
        <f t="shared" si="5"/>
        <v>277714.8709226363</v>
      </c>
      <c r="AE26" s="4"/>
      <c r="AF26" s="4"/>
      <c r="AG26" s="4"/>
      <c r="AH26" s="30"/>
      <c r="AI26" s="4"/>
      <c r="AJ26" s="8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30"/>
    </row>
    <row r="27" spans="1:53" x14ac:dyDescent="0.3">
      <c r="A27" s="1" t="s">
        <v>301</v>
      </c>
      <c r="B27" s="4" t="s">
        <v>193</v>
      </c>
      <c r="C27" s="1" t="s">
        <v>2</v>
      </c>
      <c r="D27" s="1">
        <v>9.0730000000000005E-2</v>
      </c>
      <c r="E27" s="1">
        <v>1</v>
      </c>
      <c r="F27" s="1">
        <v>180</v>
      </c>
      <c r="G27" s="1">
        <v>3</v>
      </c>
      <c r="H27" s="1">
        <v>4</v>
      </c>
      <c r="I27" s="1">
        <v>1106</v>
      </c>
      <c r="J27" s="1">
        <v>39360</v>
      </c>
      <c r="K27" s="26">
        <f t="shared" si="2"/>
        <v>4063.3381094088686</v>
      </c>
      <c r="L27" s="26">
        <f t="shared" si="3"/>
        <v>144604.87159704618</v>
      </c>
    </row>
    <row r="28" spans="1:53" x14ac:dyDescent="0.3">
      <c r="A28" s="1" t="s">
        <v>302</v>
      </c>
      <c r="B28" s="4" t="s">
        <v>193</v>
      </c>
      <c r="C28" s="1" t="s">
        <v>5</v>
      </c>
      <c r="D28" s="1">
        <v>9.0730000000000005E-2</v>
      </c>
      <c r="E28" s="1">
        <v>1</v>
      </c>
      <c r="F28" s="1">
        <v>180</v>
      </c>
      <c r="G28" s="1">
        <v>3</v>
      </c>
      <c r="H28" s="1">
        <v>4</v>
      </c>
      <c r="I28" s="1">
        <v>647</v>
      </c>
      <c r="J28" s="1">
        <v>48009</v>
      </c>
      <c r="K28" s="26">
        <f t="shared" si="2"/>
        <v>2377.0160549616076</v>
      </c>
      <c r="L28" s="26">
        <f t="shared" si="3"/>
        <v>176380.4695249642</v>
      </c>
    </row>
    <row r="29" spans="1:53" x14ac:dyDescent="0.3">
      <c r="A29" s="1" t="s">
        <v>303</v>
      </c>
      <c r="B29" s="4" t="s">
        <v>193</v>
      </c>
      <c r="C29" s="1" t="s">
        <v>7</v>
      </c>
      <c r="D29" s="1">
        <v>9.0730000000000005E-2</v>
      </c>
      <c r="E29" s="1">
        <v>1</v>
      </c>
      <c r="F29" s="1">
        <v>180</v>
      </c>
      <c r="G29" s="1">
        <v>3</v>
      </c>
      <c r="H29" s="1">
        <v>4</v>
      </c>
      <c r="I29" s="1">
        <v>899</v>
      </c>
      <c r="J29" s="1">
        <v>38825</v>
      </c>
      <c r="K29" s="26">
        <f t="shared" si="2"/>
        <v>3302.8399279914761</v>
      </c>
      <c r="L29" s="26">
        <f t="shared" si="3"/>
        <v>142639.33281898673</v>
      </c>
    </row>
    <row r="30" spans="1:53" x14ac:dyDescent="0.3">
      <c r="A30" s="1" t="s">
        <v>304</v>
      </c>
      <c r="B30" s="4" t="s">
        <v>145</v>
      </c>
      <c r="C30" s="1" t="s">
        <v>2</v>
      </c>
      <c r="D30" s="1">
        <v>9.0730000000000005E-2</v>
      </c>
      <c r="E30" s="1">
        <v>1</v>
      </c>
      <c r="F30" s="1">
        <v>179</v>
      </c>
      <c r="G30" s="1">
        <v>2.9833333333333334</v>
      </c>
      <c r="H30" s="1">
        <v>4</v>
      </c>
      <c r="I30" s="1">
        <v>1142</v>
      </c>
      <c r="J30" s="1">
        <v>6635</v>
      </c>
      <c r="K30" s="26">
        <f t="shared" si="2"/>
        <v>4219.0377613731453</v>
      </c>
      <c r="L30" s="26">
        <f t="shared" si="3"/>
        <v>24512.535505000713</v>
      </c>
    </row>
    <row r="31" spans="1:53" x14ac:dyDescent="0.3">
      <c r="A31" s="1" t="s">
        <v>305</v>
      </c>
      <c r="B31" s="4" t="s">
        <v>145</v>
      </c>
      <c r="C31" s="1" t="s">
        <v>5</v>
      </c>
      <c r="D31" s="1">
        <v>9.0730000000000005E-2</v>
      </c>
      <c r="E31" s="1">
        <v>1</v>
      </c>
      <c r="F31" s="1">
        <v>180</v>
      </c>
      <c r="G31" s="1">
        <v>3</v>
      </c>
      <c r="H31" s="1">
        <v>4</v>
      </c>
      <c r="I31" s="1">
        <v>757</v>
      </c>
      <c r="J31" s="1">
        <v>5521</v>
      </c>
      <c r="K31" s="26">
        <f t="shared" si="2"/>
        <v>2781.1455233476613</v>
      </c>
      <c r="L31" s="26">
        <f t="shared" si="3"/>
        <v>20283.625408721848</v>
      </c>
    </row>
    <row r="32" spans="1:53" x14ac:dyDescent="0.3">
      <c r="A32" s="1" t="s">
        <v>306</v>
      </c>
      <c r="B32" s="4" t="s">
        <v>145</v>
      </c>
      <c r="C32" s="1" t="s">
        <v>7</v>
      </c>
      <c r="D32" s="1">
        <v>9.0730000000000005E-2</v>
      </c>
      <c r="E32" s="1">
        <v>1</v>
      </c>
      <c r="F32" s="1">
        <v>179</v>
      </c>
      <c r="G32" s="1">
        <v>2.9833333333333334</v>
      </c>
      <c r="H32" s="1">
        <v>4</v>
      </c>
      <c r="I32" s="1">
        <v>935</v>
      </c>
      <c r="J32" s="1">
        <v>7586</v>
      </c>
      <c r="K32" s="26">
        <f t="shared" si="2"/>
        <v>3454.2909867634771</v>
      </c>
      <c r="L32" s="26">
        <f t="shared" si="3"/>
        <v>28025.93735356977</v>
      </c>
    </row>
    <row r="36" spans="1:18" ht="37.5" customHeight="1" x14ac:dyDescent="0.3">
      <c r="A36" s="94" t="s">
        <v>384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"/>
      <c r="O36" s="1"/>
      <c r="P36" s="1"/>
      <c r="Q36" s="1"/>
      <c r="R36" s="1"/>
    </row>
    <row r="37" spans="1:18" ht="86.4" x14ac:dyDescent="0.3">
      <c r="A37" s="17" t="s">
        <v>344</v>
      </c>
      <c r="B37" s="17" t="s">
        <v>346</v>
      </c>
      <c r="C37" s="17" t="s">
        <v>375</v>
      </c>
      <c r="D37" s="17" t="s">
        <v>345</v>
      </c>
      <c r="E37" s="17" t="s">
        <v>360</v>
      </c>
      <c r="F37" s="17" t="s">
        <v>348</v>
      </c>
      <c r="G37" s="17" t="s">
        <v>349</v>
      </c>
      <c r="H37" s="17" t="s">
        <v>361</v>
      </c>
      <c r="I37" s="17"/>
      <c r="J37" s="17" t="s">
        <v>355</v>
      </c>
      <c r="K37" s="17"/>
      <c r="L37" s="17" t="s">
        <v>357</v>
      </c>
      <c r="M37" s="17" t="s">
        <v>358</v>
      </c>
      <c r="N37" s="17"/>
      <c r="O37" s="17" t="s">
        <v>382</v>
      </c>
      <c r="P37" s="17" t="s">
        <v>357</v>
      </c>
      <c r="Q37" s="17" t="s">
        <v>358</v>
      </c>
      <c r="R37" s="10"/>
    </row>
    <row r="38" spans="1:18" x14ac:dyDescent="0.3">
      <c r="A38" s="1" t="s">
        <v>231</v>
      </c>
      <c r="B38" s="1" t="s">
        <v>191</v>
      </c>
      <c r="C38" s="1">
        <v>0</v>
      </c>
      <c r="D38" s="1">
        <v>8.6910000000000001E-2</v>
      </c>
      <c r="E38" s="1">
        <v>5</v>
      </c>
      <c r="F38" s="1">
        <v>60</v>
      </c>
      <c r="G38" s="1">
        <v>1</v>
      </c>
      <c r="H38" s="1">
        <v>0</v>
      </c>
      <c r="I38" s="1"/>
      <c r="J38" s="1">
        <v>9936</v>
      </c>
      <c r="K38" s="1"/>
      <c r="L38" s="1">
        <f>(J38*E38/D38)/G38</f>
        <v>571625.81981360028</v>
      </c>
      <c r="M38" s="26">
        <f>AVERAGE(L38:L40)</f>
        <v>581101.17161268846</v>
      </c>
      <c r="N38" s="26"/>
      <c r="O38" s="26">
        <v>0.83</v>
      </c>
      <c r="P38" s="26">
        <f>L38*O38</f>
        <v>474449.43044528819</v>
      </c>
      <c r="Q38" s="26">
        <f>AVERAGE(P38:P40)</f>
        <v>482313.97243853146</v>
      </c>
    </row>
    <row r="39" spans="1:18" x14ac:dyDescent="0.3">
      <c r="A39" s="1" t="s">
        <v>232</v>
      </c>
      <c r="B39" s="1" t="s">
        <v>191</v>
      </c>
      <c r="C39" s="1">
        <v>0</v>
      </c>
      <c r="D39" s="1">
        <v>8.6910000000000001E-2</v>
      </c>
      <c r="E39" s="1">
        <v>5</v>
      </c>
      <c r="F39" s="1">
        <v>60</v>
      </c>
      <c r="G39" s="1">
        <v>1</v>
      </c>
      <c r="H39" s="1">
        <v>0</v>
      </c>
      <c r="I39" s="1"/>
      <c r="J39" s="1">
        <v>10340</v>
      </c>
      <c r="K39" s="1"/>
      <c r="L39" s="1">
        <f t="shared" ref="L39:L85" si="10">(J39*E39/D39)/G39</f>
        <v>594868.25451616617</v>
      </c>
      <c r="M39" s="26"/>
      <c r="N39" s="26"/>
      <c r="O39" s="26">
        <v>0.83</v>
      </c>
      <c r="P39" s="26">
        <f t="shared" ref="P39:P43" si="11">L39*O39</f>
        <v>493740.65124841791</v>
      </c>
      <c r="Q39" s="26"/>
    </row>
    <row r="40" spans="1:18" x14ac:dyDescent="0.3">
      <c r="A40" s="1" t="s">
        <v>233</v>
      </c>
      <c r="B40" s="1" t="s">
        <v>191</v>
      </c>
      <c r="C40" s="1">
        <v>0</v>
      </c>
      <c r="D40" s="1">
        <v>8.6910000000000001E-2</v>
      </c>
      <c r="E40" s="1">
        <v>5</v>
      </c>
      <c r="F40" s="1">
        <v>59</v>
      </c>
      <c r="G40" s="1">
        <v>0.98333333333333328</v>
      </c>
      <c r="H40" s="1">
        <v>0</v>
      </c>
      <c r="I40" s="1"/>
      <c r="J40" s="1">
        <v>9859</v>
      </c>
      <c r="K40" s="1"/>
      <c r="L40" s="1">
        <f t="shared" si="10"/>
        <v>576809.44050829904</v>
      </c>
      <c r="M40" s="26"/>
      <c r="N40" s="26"/>
      <c r="O40" s="26">
        <v>0.83</v>
      </c>
      <c r="P40" s="26">
        <f t="shared" si="11"/>
        <v>478751.83562188817</v>
      </c>
      <c r="Q40" s="26"/>
    </row>
    <row r="41" spans="1:18" x14ac:dyDescent="0.3">
      <c r="A41" s="1" t="s">
        <v>234</v>
      </c>
      <c r="B41" s="1" t="s">
        <v>192</v>
      </c>
      <c r="C41" s="1">
        <v>0</v>
      </c>
      <c r="D41" s="1">
        <v>8.6910000000000001E-2</v>
      </c>
      <c r="E41" s="1">
        <v>5</v>
      </c>
      <c r="F41" s="1">
        <v>59</v>
      </c>
      <c r="G41" s="1">
        <v>0.98333333333333328</v>
      </c>
      <c r="H41" s="1">
        <v>0</v>
      </c>
      <c r="I41" s="1"/>
      <c r="J41" s="1">
        <v>9471</v>
      </c>
      <c r="K41" s="1"/>
      <c r="L41" s="1">
        <f t="shared" si="10"/>
        <v>554109.16026514862</v>
      </c>
      <c r="M41" s="26">
        <f>AVERAGE(L41:L43)</f>
        <v>551760.14930699789</v>
      </c>
      <c r="N41" s="26"/>
      <c r="O41" s="26">
        <v>0.84</v>
      </c>
      <c r="P41" s="26">
        <f t="shared" si="11"/>
        <v>465451.69462272484</v>
      </c>
      <c r="Q41" s="26">
        <f>AVERAGE(P41:P43)</f>
        <v>463478.52541787823</v>
      </c>
    </row>
    <row r="42" spans="1:18" x14ac:dyDescent="0.3">
      <c r="A42" s="1" t="s">
        <v>235</v>
      </c>
      <c r="B42" s="1" t="s">
        <v>192</v>
      </c>
      <c r="C42" s="1">
        <v>0</v>
      </c>
      <c r="D42" s="1">
        <v>8.6910000000000001E-2</v>
      </c>
      <c r="E42" s="1">
        <v>5</v>
      </c>
      <c r="F42" s="1">
        <v>59</v>
      </c>
      <c r="G42" s="1">
        <v>0.98333333333333328</v>
      </c>
      <c r="H42" s="1">
        <v>0</v>
      </c>
      <c r="I42" s="1"/>
      <c r="J42" s="1">
        <v>9827</v>
      </c>
      <c r="K42" s="1"/>
      <c r="L42" s="1">
        <f t="shared" si="10"/>
        <v>574937.25244700839</v>
      </c>
      <c r="M42" s="26"/>
      <c r="N42" s="26"/>
      <c r="O42" s="26">
        <v>0.84</v>
      </c>
      <c r="P42" s="26">
        <f t="shared" si="11"/>
        <v>482947.29205548705</v>
      </c>
      <c r="Q42" s="26"/>
    </row>
    <row r="43" spans="1:18" x14ac:dyDescent="0.3">
      <c r="A43" s="1" t="s">
        <v>236</v>
      </c>
      <c r="B43" s="1" t="s">
        <v>192</v>
      </c>
      <c r="C43" s="1">
        <v>0</v>
      </c>
      <c r="D43" s="1">
        <v>8.6910000000000001E-2</v>
      </c>
      <c r="E43" s="1">
        <v>5</v>
      </c>
      <c r="F43" s="1">
        <v>60</v>
      </c>
      <c r="G43" s="1">
        <v>1</v>
      </c>
      <c r="H43" s="1">
        <v>0</v>
      </c>
      <c r="I43" s="1"/>
      <c r="J43" s="1">
        <v>9147</v>
      </c>
      <c r="K43" s="1"/>
      <c r="L43" s="1">
        <f t="shared" si="10"/>
        <v>526234.03520883666</v>
      </c>
      <c r="M43" s="26"/>
      <c r="N43" s="26"/>
      <c r="O43" s="26">
        <v>0.84</v>
      </c>
      <c r="P43" s="26">
        <f t="shared" si="11"/>
        <v>442036.58957542275</v>
      </c>
      <c r="Q43" s="26"/>
    </row>
    <row r="44" spans="1:18" x14ac:dyDescent="0.3">
      <c r="A44" s="1" t="s">
        <v>240</v>
      </c>
      <c r="B44" s="1" t="s">
        <v>191</v>
      </c>
      <c r="C44" s="1">
        <v>0</v>
      </c>
      <c r="D44" s="1">
        <v>8.4699999999999998E-2</v>
      </c>
      <c r="E44" s="1">
        <v>5</v>
      </c>
      <c r="F44" s="1">
        <v>59</v>
      </c>
      <c r="G44" s="1">
        <v>0.98333333333333328</v>
      </c>
      <c r="H44" s="1">
        <v>1</v>
      </c>
      <c r="I44" s="1"/>
      <c r="J44" s="1">
        <v>11131</v>
      </c>
      <c r="K44" s="1"/>
      <c r="L44" s="1">
        <f t="shared" si="10"/>
        <v>668220.83925319673</v>
      </c>
      <c r="M44" s="26">
        <f>AVERAGE(L44:L46)</f>
        <v>649939.63406906405</v>
      </c>
      <c r="N44" s="26"/>
      <c r="O44" s="26"/>
      <c r="P44" s="26"/>
      <c r="Q44" s="26"/>
    </row>
    <row r="45" spans="1:18" x14ac:dyDescent="0.3">
      <c r="A45" s="1" t="s">
        <v>241</v>
      </c>
      <c r="B45" s="1" t="s">
        <v>191</v>
      </c>
      <c r="C45" s="1">
        <v>0</v>
      </c>
      <c r="D45" s="1">
        <v>8.4699999999999998E-2</v>
      </c>
      <c r="E45" s="1">
        <v>5</v>
      </c>
      <c r="F45" s="1">
        <v>59</v>
      </c>
      <c r="G45" s="1">
        <v>0.98333333333333328</v>
      </c>
      <c r="H45" s="1">
        <v>1</v>
      </c>
      <c r="I45" s="1"/>
      <c r="J45" s="1">
        <v>10754</v>
      </c>
      <c r="K45" s="1"/>
      <c r="L45" s="1">
        <f t="shared" si="10"/>
        <v>645588.61785364104</v>
      </c>
      <c r="M45" s="26"/>
      <c r="N45" s="26"/>
      <c r="O45" s="26"/>
      <c r="P45" s="26"/>
      <c r="Q45" s="26"/>
    </row>
    <row r="46" spans="1:18" x14ac:dyDescent="0.3">
      <c r="A46" s="1" t="s">
        <v>242</v>
      </c>
      <c r="B46" s="1" t="s">
        <v>191</v>
      </c>
      <c r="C46" s="1">
        <v>0</v>
      </c>
      <c r="D46" s="1">
        <v>8.4699999999999998E-2</v>
      </c>
      <c r="E46" s="1">
        <v>5</v>
      </c>
      <c r="F46" s="1">
        <v>60</v>
      </c>
      <c r="G46" s="1">
        <v>1</v>
      </c>
      <c r="H46" s="1">
        <v>1</v>
      </c>
      <c r="I46" s="1"/>
      <c r="J46" s="1">
        <v>10774</v>
      </c>
      <c r="K46" s="1"/>
      <c r="L46" s="1">
        <f t="shared" si="10"/>
        <v>636009.44510035426</v>
      </c>
      <c r="M46" s="26"/>
      <c r="N46" s="26"/>
      <c r="O46" s="26"/>
      <c r="P46" s="26"/>
      <c r="Q46" s="26"/>
    </row>
    <row r="47" spans="1:18" x14ac:dyDescent="0.3">
      <c r="A47" s="1" t="s">
        <v>243</v>
      </c>
      <c r="B47" s="1" t="s">
        <v>192</v>
      </c>
      <c r="C47" s="1">
        <v>0</v>
      </c>
      <c r="D47" s="1">
        <v>8.4699999999999998E-2</v>
      </c>
      <c r="E47" s="1">
        <v>5</v>
      </c>
      <c r="F47" s="1">
        <v>59</v>
      </c>
      <c r="G47" s="1">
        <v>0.98333333333333328</v>
      </c>
      <c r="H47" s="1">
        <v>1</v>
      </c>
      <c r="I47" s="1"/>
      <c r="J47" s="1">
        <v>5745</v>
      </c>
      <c r="K47" s="1"/>
      <c r="L47" s="1">
        <f t="shared" si="10"/>
        <v>344886.23856882722</v>
      </c>
      <c r="M47" s="26">
        <f>AVERAGE(L47:L49)</f>
        <v>371003.00829114392</v>
      </c>
      <c r="N47" s="26"/>
      <c r="O47" s="26"/>
      <c r="P47" s="26"/>
      <c r="Q47" s="26"/>
    </row>
    <row r="48" spans="1:18" x14ac:dyDescent="0.3">
      <c r="A48" s="1" t="s">
        <v>244</v>
      </c>
      <c r="B48" s="1" t="s">
        <v>192</v>
      </c>
      <c r="C48" s="1">
        <v>0</v>
      </c>
      <c r="D48" s="1">
        <v>8.4699999999999998E-2</v>
      </c>
      <c r="E48" s="1">
        <v>5</v>
      </c>
      <c r="F48" s="1">
        <v>60</v>
      </c>
      <c r="G48" s="1">
        <v>1</v>
      </c>
      <c r="H48" s="1">
        <v>1</v>
      </c>
      <c r="I48" s="1"/>
      <c r="J48" s="1">
        <v>6331</v>
      </c>
      <c r="K48" s="1"/>
      <c r="L48" s="1">
        <f t="shared" si="10"/>
        <v>373730.81463990558</v>
      </c>
      <c r="M48" s="26"/>
      <c r="N48" s="26"/>
      <c r="O48" s="26"/>
      <c r="P48" s="26"/>
      <c r="Q48" s="26"/>
    </row>
    <row r="49" spans="1:17" x14ac:dyDescent="0.3">
      <c r="A49" s="1" t="s">
        <v>245</v>
      </c>
      <c r="B49" s="1" t="s">
        <v>192</v>
      </c>
      <c r="C49" s="1">
        <v>0</v>
      </c>
      <c r="D49" s="1">
        <v>8.4699999999999998E-2</v>
      </c>
      <c r="E49" s="1">
        <v>5</v>
      </c>
      <c r="F49" s="1">
        <v>60</v>
      </c>
      <c r="G49" s="1">
        <v>1</v>
      </c>
      <c r="H49" s="1">
        <v>1</v>
      </c>
      <c r="I49" s="1"/>
      <c r="J49" s="1">
        <v>6681</v>
      </c>
      <c r="K49" s="1"/>
      <c r="L49" s="1">
        <f t="shared" si="10"/>
        <v>394391.97166469897</v>
      </c>
      <c r="M49" s="26"/>
      <c r="N49" s="26"/>
      <c r="O49" s="26"/>
      <c r="P49" s="26"/>
      <c r="Q49" s="26"/>
    </row>
    <row r="50" spans="1:17" x14ac:dyDescent="0.3">
      <c r="A50" s="1" t="s">
        <v>246</v>
      </c>
      <c r="B50" s="1" t="s">
        <v>191</v>
      </c>
      <c r="C50" s="1">
        <v>1</v>
      </c>
      <c r="D50" s="1">
        <v>8.4699999999999998E-2</v>
      </c>
      <c r="E50" s="1">
        <v>5</v>
      </c>
      <c r="F50" s="1">
        <v>59</v>
      </c>
      <c r="G50" s="1">
        <v>0.98333333333333328</v>
      </c>
      <c r="H50" s="1">
        <v>1</v>
      </c>
      <c r="I50" s="1"/>
      <c r="J50" s="1">
        <v>9140</v>
      </c>
      <c r="K50" s="1"/>
      <c r="L50" s="1">
        <f t="shared" si="10"/>
        <v>548696.29599984002</v>
      </c>
      <c r="M50" s="26">
        <f>AVERAGE(L50:L52)</f>
        <v>522942.05537657003</v>
      </c>
      <c r="N50" s="26"/>
      <c r="O50" s="26">
        <v>0.26</v>
      </c>
      <c r="P50" s="26">
        <f t="shared" ref="P50:P55" si="12">L50*O50</f>
        <v>142661.03695995841</v>
      </c>
      <c r="Q50" s="26">
        <f>AVERAGE(P50:P52)</f>
        <v>135964.93439790822</v>
      </c>
    </row>
    <row r="51" spans="1:17" x14ac:dyDescent="0.3">
      <c r="A51" s="1" t="s">
        <v>247</v>
      </c>
      <c r="B51" s="1" t="s">
        <v>191</v>
      </c>
      <c r="C51" s="1">
        <v>1</v>
      </c>
      <c r="D51" s="1">
        <v>8.4699999999999998E-2</v>
      </c>
      <c r="E51" s="1">
        <v>5</v>
      </c>
      <c r="F51" s="1">
        <v>60</v>
      </c>
      <c r="G51" s="1">
        <v>1</v>
      </c>
      <c r="H51" s="1">
        <v>1</v>
      </c>
      <c r="I51" s="1"/>
      <c r="J51" s="1">
        <v>8898</v>
      </c>
      <c r="K51" s="1"/>
      <c r="L51" s="1">
        <f t="shared" si="10"/>
        <v>525265.64344746165</v>
      </c>
      <c r="M51" s="26"/>
      <c r="N51" s="26"/>
      <c r="O51" s="26">
        <v>0.26</v>
      </c>
      <c r="P51" s="26">
        <f t="shared" si="12"/>
        <v>136569.06729634004</v>
      </c>
      <c r="Q51" s="26"/>
    </row>
    <row r="52" spans="1:17" x14ac:dyDescent="0.3">
      <c r="A52" s="1" t="s">
        <v>248</v>
      </c>
      <c r="B52" s="1" t="s">
        <v>191</v>
      </c>
      <c r="C52" s="1">
        <v>1</v>
      </c>
      <c r="D52" s="1">
        <v>8.4699999999999998E-2</v>
      </c>
      <c r="E52" s="1">
        <v>5</v>
      </c>
      <c r="F52" s="1">
        <v>60</v>
      </c>
      <c r="G52" s="1">
        <v>1</v>
      </c>
      <c r="H52" s="1">
        <v>1</v>
      </c>
      <c r="I52" s="1"/>
      <c r="J52" s="1">
        <v>8383</v>
      </c>
      <c r="K52" s="1"/>
      <c r="L52" s="1">
        <f t="shared" si="10"/>
        <v>494864.22668240854</v>
      </c>
      <c r="M52" s="26"/>
      <c r="N52" s="26"/>
      <c r="O52" s="26">
        <v>0.26</v>
      </c>
      <c r="P52" s="26">
        <f t="shared" si="12"/>
        <v>128664.69893742622</v>
      </c>
      <c r="Q52" s="26"/>
    </row>
    <row r="53" spans="1:17" x14ac:dyDescent="0.3">
      <c r="A53" s="1" t="s">
        <v>249</v>
      </c>
      <c r="B53" s="1" t="s">
        <v>192</v>
      </c>
      <c r="C53" s="1">
        <v>1</v>
      </c>
      <c r="D53" s="1">
        <v>8.4699999999999998E-2</v>
      </c>
      <c r="E53" s="1">
        <v>5</v>
      </c>
      <c r="F53" s="1">
        <v>60</v>
      </c>
      <c r="G53" s="1">
        <v>1</v>
      </c>
      <c r="H53" s="1">
        <v>1</v>
      </c>
      <c r="I53" s="1"/>
      <c r="J53" s="1">
        <v>8818</v>
      </c>
      <c r="K53" s="1"/>
      <c r="L53" s="1">
        <f t="shared" si="10"/>
        <v>520543.09327036602</v>
      </c>
      <c r="M53" s="26">
        <f>AVERAGE(L53:L55)</f>
        <v>513067.38972378423</v>
      </c>
      <c r="N53" s="26"/>
      <c r="O53" s="26">
        <v>0.53</v>
      </c>
      <c r="P53" s="26">
        <f t="shared" si="12"/>
        <v>275887.83943329402</v>
      </c>
      <c r="Q53" s="26">
        <f>AVERAGE(P53:P55)</f>
        <v>271925.71655360563</v>
      </c>
    </row>
    <row r="54" spans="1:17" x14ac:dyDescent="0.3">
      <c r="A54" s="1" t="s">
        <v>250</v>
      </c>
      <c r="B54" s="1" t="s">
        <v>192</v>
      </c>
      <c r="C54" s="1">
        <v>1</v>
      </c>
      <c r="D54" s="1">
        <v>8.4699999999999998E-2</v>
      </c>
      <c r="E54" s="1">
        <v>5</v>
      </c>
      <c r="F54" s="1">
        <v>60</v>
      </c>
      <c r="G54" s="1">
        <v>1</v>
      </c>
      <c r="H54" s="1">
        <v>1</v>
      </c>
      <c r="I54" s="1"/>
      <c r="J54" s="1">
        <v>8551</v>
      </c>
      <c r="K54" s="1"/>
      <c r="L54" s="1">
        <f t="shared" si="10"/>
        <v>504781.58205430931</v>
      </c>
      <c r="M54" s="26"/>
      <c r="N54" s="26"/>
      <c r="O54" s="26">
        <v>0.53</v>
      </c>
      <c r="P54" s="26">
        <f t="shared" si="12"/>
        <v>267534.23848878394</v>
      </c>
      <c r="Q54" s="26"/>
    </row>
    <row r="55" spans="1:17" x14ac:dyDescent="0.3">
      <c r="A55" s="1" t="s">
        <v>251</v>
      </c>
      <c r="B55" s="1" t="s">
        <v>192</v>
      </c>
      <c r="C55" s="1">
        <v>1</v>
      </c>
      <c r="D55" s="1">
        <v>8.4699999999999998E-2</v>
      </c>
      <c r="E55" s="1">
        <v>5</v>
      </c>
      <c r="F55" s="1">
        <v>59</v>
      </c>
      <c r="G55" s="1">
        <v>0.98333333333333328</v>
      </c>
      <c r="H55" s="1">
        <v>1</v>
      </c>
      <c r="I55" s="1"/>
      <c r="J55" s="1">
        <v>8560</v>
      </c>
      <c r="K55" s="1"/>
      <c r="L55" s="1">
        <f t="shared" si="10"/>
        <v>513877.49384667724</v>
      </c>
      <c r="M55" s="26"/>
      <c r="N55" s="26"/>
      <c r="O55" s="26">
        <v>0.53</v>
      </c>
      <c r="P55" s="26">
        <f t="shared" si="12"/>
        <v>272355.07173873897</v>
      </c>
      <c r="Q55" s="26"/>
    </row>
    <row r="56" spans="1:17" x14ac:dyDescent="0.3">
      <c r="A56" s="1" t="s">
        <v>258</v>
      </c>
      <c r="B56" s="1" t="s">
        <v>191</v>
      </c>
      <c r="C56" s="1">
        <v>1</v>
      </c>
      <c r="D56" s="1">
        <v>8.6599999999999996E-2</v>
      </c>
      <c r="E56" s="1">
        <v>5</v>
      </c>
      <c r="F56" s="1">
        <v>59</v>
      </c>
      <c r="G56" s="1">
        <v>0.98333333333333328</v>
      </c>
      <c r="H56" s="1">
        <v>2</v>
      </c>
      <c r="I56" s="1"/>
      <c r="J56" s="1">
        <v>5083</v>
      </c>
      <c r="K56" s="1"/>
      <c r="L56" s="1">
        <f>(J56*E56/D56)/G56</f>
        <v>298449.91584139038</v>
      </c>
      <c r="M56" s="26">
        <f>AVERAGE(L56:L58)</f>
        <v>282431.72714343498</v>
      </c>
      <c r="N56" s="26"/>
      <c r="O56" s="26"/>
      <c r="P56" s="26"/>
      <c r="Q56" s="26"/>
    </row>
    <row r="57" spans="1:17" x14ac:dyDescent="0.3">
      <c r="A57" s="1" t="s">
        <v>259</v>
      </c>
      <c r="B57" s="1" t="s">
        <v>191</v>
      </c>
      <c r="C57" s="1">
        <v>1</v>
      </c>
      <c r="D57" s="1">
        <v>8.6599999999999996E-2</v>
      </c>
      <c r="E57" s="1">
        <v>5</v>
      </c>
      <c r="F57" s="1">
        <v>60</v>
      </c>
      <c r="G57" s="1">
        <v>1</v>
      </c>
      <c r="H57" s="1">
        <v>2</v>
      </c>
      <c r="I57" s="1"/>
      <c r="J57" s="1">
        <v>4431</v>
      </c>
      <c r="K57" s="1"/>
      <c r="L57" s="1">
        <f>(J57*E57/D57)/G57</f>
        <v>255831.40877598154</v>
      </c>
      <c r="M57" s="26"/>
      <c r="N57" s="26"/>
      <c r="O57" s="26"/>
      <c r="P57" s="26"/>
      <c r="Q57" s="26"/>
    </row>
    <row r="58" spans="1:17" x14ac:dyDescent="0.3">
      <c r="A58" s="1" t="s">
        <v>260</v>
      </c>
      <c r="B58" s="1" t="s">
        <v>191</v>
      </c>
      <c r="C58" s="1">
        <v>1</v>
      </c>
      <c r="D58" s="1">
        <v>8.6599999999999996E-2</v>
      </c>
      <c r="E58" s="1">
        <v>5</v>
      </c>
      <c r="F58" s="1">
        <v>60</v>
      </c>
      <c r="G58" s="1">
        <v>1</v>
      </c>
      <c r="H58" s="1">
        <v>2</v>
      </c>
      <c r="I58" s="1"/>
      <c r="J58" s="1">
        <v>5075</v>
      </c>
      <c r="K58" s="1"/>
      <c r="L58" s="1">
        <f t="shared" si="10"/>
        <v>293013.85681293305</v>
      </c>
      <c r="M58" s="26"/>
      <c r="N58" s="26"/>
      <c r="O58" s="26"/>
      <c r="P58" s="26"/>
      <c r="Q58" s="26"/>
    </row>
    <row r="59" spans="1:17" x14ac:dyDescent="0.3">
      <c r="A59" s="1" t="s">
        <v>261</v>
      </c>
      <c r="B59" s="1" t="s">
        <v>192</v>
      </c>
      <c r="C59" s="1">
        <v>1</v>
      </c>
      <c r="D59" s="1">
        <v>8.6599999999999996E-2</v>
      </c>
      <c r="E59" s="1">
        <v>5</v>
      </c>
      <c r="F59" s="1">
        <v>60</v>
      </c>
      <c r="G59" s="1">
        <v>1</v>
      </c>
      <c r="H59" s="1">
        <v>2</v>
      </c>
      <c r="I59" s="1"/>
      <c r="J59" s="1">
        <v>3043</v>
      </c>
      <c r="K59" s="1"/>
      <c r="L59" s="1">
        <f t="shared" si="10"/>
        <v>175692.84064665128</v>
      </c>
      <c r="M59" s="26">
        <f>AVERAGE(L59:L61)</f>
        <v>170591.45887971189</v>
      </c>
      <c r="N59" s="26"/>
      <c r="O59" s="26"/>
      <c r="P59" s="26"/>
      <c r="Q59" s="26"/>
    </row>
    <row r="60" spans="1:17" x14ac:dyDescent="0.3">
      <c r="A60" s="1" t="s">
        <v>262</v>
      </c>
      <c r="B60" s="1" t="s">
        <v>192</v>
      </c>
      <c r="C60" s="1">
        <v>1</v>
      </c>
      <c r="D60" s="1">
        <v>8.6599999999999996E-2</v>
      </c>
      <c r="E60" s="1">
        <v>5</v>
      </c>
      <c r="F60" s="1">
        <v>60</v>
      </c>
      <c r="G60" s="1">
        <v>1</v>
      </c>
      <c r="H60" s="1">
        <v>2</v>
      </c>
      <c r="I60" s="1"/>
      <c r="J60" s="1">
        <v>2825</v>
      </c>
      <c r="K60" s="1"/>
      <c r="L60" s="1">
        <f t="shared" si="10"/>
        <v>163106.23556581986</v>
      </c>
      <c r="M60" s="26"/>
      <c r="N60" s="26"/>
      <c r="O60" s="26"/>
      <c r="P60" s="26"/>
      <c r="Q60" s="26"/>
    </row>
    <row r="61" spans="1:17" x14ac:dyDescent="0.3">
      <c r="A61" s="1" t="s">
        <v>263</v>
      </c>
      <c r="B61" s="1" t="s">
        <v>192</v>
      </c>
      <c r="C61" s="1">
        <v>1</v>
      </c>
      <c r="D61" s="1">
        <v>8.6599999999999996E-2</v>
      </c>
      <c r="E61" s="1">
        <v>5</v>
      </c>
      <c r="F61" s="1">
        <v>59</v>
      </c>
      <c r="G61" s="1">
        <v>0.98333333333333328</v>
      </c>
      <c r="H61" s="1">
        <v>2</v>
      </c>
      <c r="I61" s="1"/>
      <c r="J61" s="1">
        <v>2946</v>
      </c>
      <c r="K61" s="1"/>
      <c r="L61" s="1">
        <f t="shared" si="10"/>
        <v>172975.30042666459</v>
      </c>
      <c r="M61" s="26"/>
      <c r="N61" s="26"/>
      <c r="O61" s="26"/>
      <c r="P61" s="26"/>
      <c r="Q61" s="26"/>
    </row>
    <row r="62" spans="1:17" x14ac:dyDescent="0.3">
      <c r="A62" s="1" t="s">
        <v>264</v>
      </c>
      <c r="B62" s="1" t="s">
        <v>191</v>
      </c>
      <c r="C62" s="1">
        <v>2</v>
      </c>
      <c r="D62" s="1">
        <v>8.6599999999999996E-2</v>
      </c>
      <c r="E62" s="1">
        <v>5</v>
      </c>
      <c r="F62" s="1">
        <v>59</v>
      </c>
      <c r="G62" s="1">
        <v>0.98333333333333328</v>
      </c>
      <c r="H62" s="1">
        <v>2</v>
      </c>
      <c r="I62" s="1"/>
      <c r="J62" s="1">
        <v>9283</v>
      </c>
      <c r="K62" s="1"/>
      <c r="L62" s="1">
        <f t="shared" si="10"/>
        <v>545054.21380201203</v>
      </c>
      <c r="M62" s="26">
        <f>AVERAGE(L62:L64)</f>
        <v>541278.16703853023</v>
      </c>
      <c r="N62" s="26"/>
      <c r="O62" s="26">
        <v>0.28000000000000003</v>
      </c>
      <c r="P62" s="26">
        <f t="shared" ref="P62:P67" si="13">L62*O62</f>
        <v>152615.1798645634</v>
      </c>
      <c r="Q62" s="26">
        <f>AVERAGE(P62:P64)</f>
        <v>151557.88677078852</v>
      </c>
    </row>
    <row r="63" spans="1:17" x14ac:dyDescent="0.3">
      <c r="A63" s="1" t="s">
        <v>265</v>
      </c>
      <c r="B63" s="1" t="s">
        <v>191</v>
      </c>
      <c r="C63" s="1">
        <v>2</v>
      </c>
      <c r="D63" s="1">
        <v>8.6599999999999996E-2</v>
      </c>
      <c r="E63" s="1">
        <v>5</v>
      </c>
      <c r="F63" s="1">
        <v>60</v>
      </c>
      <c r="G63" s="1">
        <v>1</v>
      </c>
      <c r="H63" s="1">
        <v>2</v>
      </c>
      <c r="I63" s="1"/>
      <c r="J63" s="1">
        <v>9296</v>
      </c>
      <c r="K63" s="1"/>
      <c r="L63" s="1">
        <f t="shared" si="10"/>
        <v>536720.55427251733</v>
      </c>
      <c r="M63" s="26"/>
      <c r="N63" s="26"/>
      <c r="O63" s="26">
        <v>0.28000000000000003</v>
      </c>
      <c r="P63" s="26">
        <f t="shared" si="13"/>
        <v>150281.75519630488</v>
      </c>
      <c r="Q63" s="26"/>
    </row>
    <row r="64" spans="1:17" x14ac:dyDescent="0.3">
      <c r="A64" s="1" t="s">
        <v>266</v>
      </c>
      <c r="B64" s="1" t="s">
        <v>191</v>
      </c>
      <c r="C64" s="1">
        <v>2</v>
      </c>
      <c r="D64" s="1">
        <v>8.6599999999999996E-2</v>
      </c>
      <c r="E64" s="1">
        <v>5</v>
      </c>
      <c r="F64" s="1">
        <v>59</v>
      </c>
      <c r="G64" s="1">
        <v>0.98333333333333328</v>
      </c>
      <c r="H64" s="1">
        <v>2</v>
      </c>
      <c r="I64" s="1"/>
      <c r="J64" s="1">
        <v>9232</v>
      </c>
      <c r="K64" s="1"/>
      <c r="L64" s="1">
        <f t="shared" si="10"/>
        <v>542059.73304106167</v>
      </c>
      <c r="M64" s="26"/>
      <c r="N64" s="26"/>
      <c r="O64" s="26">
        <v>0.28000000000000003</v>
      </c>
      <c r="P64" s="26">
        <f t="shared" si="13"/>
        <v>151776.72525149729</v>
      </c>
      <c r="Q64" s="26"/>
    </row>
    <row r="65" spans="1:17" x14ac:dyDescent="0.3">
      <c r="A65" s="1" t="s">
        <v>267</v>
      </c>
      <c r="B65" s="1" t="s">
        <v>192</v>
      </c>
      <c r="C65" s="1">
        <v>2</v>
      </c>
      <c r="D65" s="1">
        <v>8.6599999999999996E-2</v>
      </c>
      <c r="E65" s="1">
        <v>5</v>
      </c>
      <c r="F65" s="1">
        <v>60</v>
      </c>
      <c r="G65" s="1">
        <v>1</v>
      </c>
      <c r="H65" s="1">
        <v>2</v>
      </c>
      <c r="I65" s="1"/>
      <c r="J65" s="1">
        <v>9619</v>
      </c>
      <c r="K65" s="1"/>
      <c r="L65" s="1">
        <f t="shared" si="10"/>
        <v>555369.51501154737</v>
      </c>
      <c r="M65" s="26">
        <f>AVERAGE(L65:L67)</f>
        <v>550250.19245573517</v>
      </c>
      <c r="N65" s="26"/>
      <c r="O65" s="36">
        <v>0.6</v>
      </c>
      <c r="P65" s="26">
        <f t="shared" si="13"/>
        <v>333221.70900692843</v>
      </c>
      <c r="Q65" s="26">
        <f>AVERAGE(P65:P67)</f>
        <v>330150.11547344114</v>
      </c>
    </row>
    <row r="66" spans="1:17" x14ac:dyDescent="0.3">
      <c r="A66" s="1" t="s">
        <v>268</v>
      </c>
      <c r="B66" s="1" t="s">
        <v>192</v>
      </c>
      <c r="C66" s="1">
        <v>2</v>
      </c>
      <c r="D66" s="1">
        <v>8.6599999999999996E-2</v>
      </c>
      <c r="E66" s="1">
        <v>5</v>
      </c>
      <c r="F66" s="1">
        <v>60</v>
      </c>
      <c r="G66" s="1">
        <v>1</v>
      </c>
      <c r="H66" s="1">
        <v>2</v>
      </c>
      <c r="I66" s="1"/>
      <c r="J66" s="1">
        <v>9561</v>
      </c>
      <c r="K66" s="1"/>
      <c r="L66" s="1">
        <f t="shared" si="10"/>
        <v>552020.78521939961</v>
      </c>
      <c r="M66" s="26"/>
      <c r="N66" s="26"/>
      <c r="O66" s="36">
        <v>0.6</v>
      </c>
      <c r="P66" s="26">
        <f t="shared" si="13"/>
        <v>331212.47113163973</v>
      </c>
      <c r="Q66" s="26"/>
    </row>
    <row r="67" spans="1:17" x14ac:dyDescent="0.3">
      <c r="A67" s="1" t="s">
        <v>269</v>
      </c>
      <c r="B67" s="1" t="s">
        <v>192</v>
      </c>
      <c r="C67" s="1">
        <v>2</v>
      </c>
      <c r="D67" s="1">
        <v>8.6599999999999996E-2</v>
      </c>
      <c r="E67" s="1">
        <v>5</v>
      </c>
      <c r="F67" s="1">
        <v>60</v>
      </c>
      <c r="G67" s="1">
        <v>1</v>
      </c>
      <c r="H67" s="1">
        <v>2</v>
      </c>
      <c r="I67" s="1"/>
      <c r="J67" s="1">
        <v>9411</v>
      </c>
      <c r="K67" s="1"/>
      <c r="L67" s="1">
        <f t="shared" si="10"/>
        <v>543360.27713625866</v>
      </c>
      <c r="M67" s="26"/>
      <c r="N67" s="26"/>
      <c r="O67" s="36">
        <v>0.6</v>
      </c>
      <c r="P67" s="26">
        <f t="shared" si="13"/>
        <v>326016.1662817552</v>
      </c>
      <c r="Q67" s="26"/>
    </row>
    <row r="68" spans="1:17" x14ac:dyDescent="0.3">
      <c r="A68" s="1" t="s">
        <v>276</v>
      </c>
      <c r="B68" s="1" t="s">
        <v>191</v>
      </c>
      <c r="C68" s="1">
        <v>2</v>
      </c>
      <c r="D68" s="1">
        <v>8.7620000000000003E-2</v>
      </c>
      <c r="E68" s="1">
        <v>5</v>
      </c>
      <c r="F68" s="1">
        <v>59</v>
      </c>
      <c r="G68" s="1">
        <v>0.98333333333333328</v>
      </c>
      <c r="H68" s="1">
        <v>3</v>
      </c>
      <c r="I68" s="1"/>
      <c r="J68" s="1">
        <v>7007</v>
      </c>
      <c r="K68" s="1"/>
      <c r="L68" s="1">
        <f t="shared" si="10"/>
        <v>406628.77835336718</v>
      </c>
      <c r="M68" s="26">
        <f>AVERAGE(L68:L70)</f>
        <v>373844.68370738043</v>
      </c>
      <c r="N68" s="26"/>
      <c r="O68" s="26"/>
      <c r="Q68" s="26"/>
    </row>
    <row r="69" spans="1:17" x14ac:dyDescent="0.3">
      <c r="A69" s="1" t="s">
        <v>277</v>
      </c>
      <c r="B69" s="1" t="s">
        <v>191</v>
      </c>
      <c r="C69" s="1">
        <v>2</v>
      </c>
      <c r="D69" s="1">
        <v>8.7620000000000003E-2</v>
      </c>
      <c r="E69" s="1">
        <v>5</v>
      </c>
      <c r="F69" s="1">
        <v>60</v>
      </c>
      <c r="G69" s="1">
        <v>1</v>
      </c>
      <c r="H69" s="1">
        <v>3</v>
      </c>
      <c r="I69" s="1"/>
      <c r="J69" s="1">
        <v>5931</v>
      </c>
      <c r="K69" s="1"/>
      <c r="L69" s="1">
        <f t="shared" si="10"/>
        <v>338450.12554211367</v>
      </c>
      <c r="M69" s="26"/>
      <c r="N69" s="26"/>
      <c r="O69" s="26"/>
      <c r="Q69" s="26"/>
    </row>
    <row r="70" spans="1:17" x14ac:dyDescent="0.3">
      <c r="A70" s="1" t="s">
        <v>278</v>
      </c>
      <c r="B70" s="1" t="s">
        <v>191</v>
      </c>
      <c r="C70" s="1">
        <v>2</v>
      </c>
      <c r="D70" s="1">
        <v>8.7620000000000003E-2</v>
      </c>
      <c r="E70" s="1">
        <v>5</v>
      </c>
      <c r="F70" s="1">
        <v>60</v>
      </c>
      <c r="G70" s="1">
        <v>1</v>
      </c>
      <c r="H70" s="1">
        <v>3</v>
      </c>
      <c r="I70" s="1"/>
      <c r="J70" s="1">
        <v>6597</v>
      </c>
      <c r="K70" s="1"/>
      <c r="L70" s="1">
        <f t="shared" si="10"/>
        <v>376455.14722666057</v>
      </c>
      <c r="M70" s="26"/>
      <c r="N70" s="26"/>
      <c r="O70" s="26"/>
      <c r="Q70" s="26"/>
    </row>
    <row r="71" spans="1:17" x14ac:dyDescent="0.3">
      <c r="A71" s="1" t="s">
        <v>279</v>
      </c>
      <c r="B71" s="1" t="s">
        <v>192</v>
      </c>
      <c r="C71" s="1">
        <v>2</v>
      </c>
      <c r="D71" s="1">
        <v>8.7620000000000003E-2</v>
      </c>
      <c r="E71" s="1">
        <v>5</v>
      </c>
      <c r="F71" s="1">
        <v>60</v>
      </c>
      <c r="G71" s="1">
        <v>1</v>
      </c>
      <c r="H71" s="1">
        <v>3</v>
      </c>
      <c r="I71" s="1"/>
      <c r="J71" s="1">
        <v>3791</v>
      </c>
      <c r="K71" s="1"/>
      <c r="L71" s="1">
        <f t="shared" si="10"/>
        <v>216331.88769687284</v>
      </c>
      <c r="M71" s="26">
        <f>AVERAGE(L71:L73)</f>
        <v>214690.23273328459</v>
      </c>
      <c r="N71" s="26"/>
      <c r="O71" s="26"/>
      <c r="Q71" s="26"/>
    </row>
    <row r="72" spans="1:17" x14ac:dyDescent="0.3">
      <c r="A72" s="1" t="s">
        <v>280</v>
      </c>
      <c r="B72" s="1" t="s">
        <v>192</v>
      </c>
      <c r="C72" s="1">
        <v>2</v>
      </c>
      <c r="D72" s="1">
        <v>8.7620000000000003E-2</v>
      </c>
      <c r="E72" s="1">
        <v>5</v>
      </c>
      <c r="F72" s="1">
        <v>59</v>
      </c>
      <c r="G72" s="1">
        <v>0.98333333333333328</v>
      </c>
      <c r="H72" s="1">
        <v>3</v>
      </c>
      <c r="I72" s="1"/>
      <c r="J72" s="1">
        <v>3758</v>
      </c>
      <c r="K72" s="1"/>
      <c r="L72" s="1">
        <f t="shared" si="10"/>
        <v>218083.48066960953</v>
      </c>
      <c r="M72" s="26"/>
      <c r="N72" s="26"/>
      <c r="O72" s="26"/>
      <c r="Q72" s="26"/>
    </row>
    <row r="73" spans="1:17" x14ac:dyDescent="0.3">
      <c r="A73" s="1" t="s">
        <v>281</v>
      </c>
      <c r="B73" s="1" t="s">
        <v>192</v>
      </c>
      <c r="C73" s="1">
        <v>2</v>
      </c>
      <c r="D73" s="1">
        <v>8.7620000000000003E-2</v>
      </c>
      <c r="E73" s="1">
        <v>5</v>
      </c>
      <c r="F73" s="1">
        <v>60</v>
      </c>
      <c r="G73" s="1">
        <v>1</v>
      </c>
      <c r="H73" s="1">
        <v>3</v>
      </c>
      <c r="I73" s="1"/>
      <c r="J73" s="1">
        <v>3674</v>
      </c>
      <c r="K73" s="1"/>
      <c r="L73" s="1">
        <f t="shared" si="10"/>
        <v>209655.32983337136</v>
      </c>
      <c r="M73" s="26"/>
      <c r="N73" s="26"/>
      <c r="O73" s="26"/>
      <c r="Q73" s="26"/>
    </row>
    <row r="74" spans="1:17" x14ac:dyDescent="0.3">
      <c r="A74" s="1" t="s">
        <v>282</v>
      </c>
      <c r="B74" s="1" t="s">
        <v>191</v>
      </c>
      <c r="C74" s="1">
        <v>3</v>
      </c>
      <c r="D74" s="1">
        <v>8.7620000000000003E-2</v>
      </c>
      <c r="E74" s="1">
        <v>5</v>
      </c>
      <c r="F74" s="1">
        <v>60</v>
      </c>
      <c r="G74" s="1">
        <v>1</v>
      </c>
      <c r="H74" s="1">
        <v>3</v>
      </c>
      <c r="I74" s="1"/>
      <c r="J74" s="1">
        <v>7295</v>
      </c>
      <c r="K74" s="1"/>
      <c r="L74" s="1">
        <f t="shared" si="10"/>
        <v>416286.2360191737</v>
      </c>
      <c r="M74" s="26">
        <f>AVERAGE(L74:L76)</f>
        <v>430866.72418262222</v>
      </c>
      <c r="O74" s="1">
        <v>0.47</v>
      </c>
      <c r="P74" s="26">
        <f t="shared" ref="P74:P79" si="14">L74*O74</f>
        <v>195654.53092901161</v>
      </c>
      <c r="Q74" s="26">
        <f>AVERAGE(P74:P76)</f>
        <v>202507.36036583237</v>
      </c>
    </row>
    <row r="75" spans="1:17" x14ac:dyDescent="0.3">
      <c r="A75" s="1" t="s">
        <v>283</v>
      </c>
      <c r="B75" s="1" t="s">
        <v>191</v>
      </c>
      <c r="C75" s="1">
        <v>3</v>
      </c>
      <c r="D75" s="1">
        <v>8.7620000000000003E-2</v>
      </c>
      <c r="E75" s="1">
        <v>5</v>
      </c>
      <c r="F75" s="1">
        <v>59</v>
      </c>
      <c r="G75" s="1">
        <v>0.98333333333333328</v>
      </c>
      <c r="H75" s="1">
        <v>3</v>
      </c>
      <c r="I75" s="1"/>
      <c r="J75" s="1">
        <v>7819</v>
      </c>
      <c r="K75" s="1"/>
      <c r="L75" s="1">
        <f t="shared" si="10"/>
        <v>453750.59482588526</v>
      </c>
      <c r="M75" s="26"/>
      <c r="O75" s="1">
        <v>0.47</v>
      </c>
      <c r="P75" s="26">
        <f t="shared" si="14"/>
        <v>213262.77956816606</v>
      </c>
      <c r="Q75" s="26"/>
    </row>
    <row r="76" spans="1:17" x14ac:dyDescent="0.3">
      <c r="A76" s="1" t="s">
        <v>284</v>
      </c>
      <c r="B76" s="1" t="s">
        <v>191</v>
      </c>
      <c r="C76" s="1">
        <v>3</v>
      </c>
      <c r="D76" s="1">
        <v>8.7620000000000003E-2</v>
      </c>
      <c r="E76" s="1">
        <v>5</v>
      </c>
      <c r="F76" s="1">
        <v>60</v>
      </c>
      <c r="G76" s="1">
        <v>1</v>
      </c>
      <c r="H76" s="1">
        <v>3</v>
      </c>
      <c r="I76" s="1"/>
      <c r="J76" s="1">
        <v>7405</v>
      </c>
      <c r="K76" s="1"/>
      <c r="L76" s="1">
        <f t="shared" si="10"/>
        <v>422563.34170280758</v>
      </c>
      <c r="M76" s="26"/>
      <c r="O76" s="1">
        <v>0.47</v>
      </c>
      <c r="P76" s="26">
        <f t="shared" si="14"/>
        <v>198604.77060031955</v>
      </c>
      <c r="Q76" s="26"/>
    </row>
    <row r="77" spans="1:17" x14ac:dyDescent="0.3">
      <c r="A77" s="1" t="s">
        <v>285</v>
      </c>
      <c r="B77" s="1" t="s">
        <v>192</v>
      </c>
      <c r="C77" s="1">
        <v>3</v>
      </c>
      <c r="D77" s="1">
        <v>8.7620000000000003E-2</v>
      </c>
      <c r="E77" s="1">
        <v>5</v>
      </c>
      <c r="F77" s="1">
        <v>59</v>
      </c>
      <c r="G77" s="1">
        <v>0.98333333333333328</v>
      </c>
      <c r="H77" s="1">
        <v>3</v>
      </c>
      <c r="I77" s="1"/>
      <c r="J77" s="1">
        <v>8095</v>
      </c>
      <c r="K77" s="1"/>
      <c r="L77" s="1">
        <f t="shared" si="10"/>
        <v>469767.36988304654</v>
      </c>
      <c r="M77" s="26">
        <f>AVERAGE(L77:L79)</f>
        <v>455696.59430746787</v>
      </c>
      <c r="O77" s="1">
        <v>0.55000000000000004</v>
      </c>
      <c r="P77" s="26">
        <f>L77*O77</f>
        <v>258372.05343567563</v>
      </c>
      <c r="Q77" s="26">
        <f>AVERAGE(P77:P79)</f>
        <v>250633.12686910736</v>
      </c>
    </row>
    <row r="78" spans="1:17" x14ac:dyDescent="0.3">
      <c r="A78" s="1" t="s">
        <v>286</v>
      </c>
      <c r="B78" s="1" t="s">
        <v>192</v>
      </c>
      <c r="C78" s="1">
        <v>3</v>
      </c>
      <c r="D78" s="1">
        <v>8.7620000000000003E-2</v>
      </c>
      <c r="E78" s="1">
        <v>5</v>
      </c>
      <c r="F78" s="1">
        <v>59</v>
      </c>
      <c r="G78" s="1">
        <v>0.98333333333333328</v>
      </c>
      <c r="H78" s="1">
        <v>3</v>
      </c>
      <c r="I78" s="1"/>
      <c r="J78" s="1">
        <v>8005</v>
      </c>
      <c r="K78" s="1"/>
      <c r="L78" s="1">
        <f t="shared" si="10"/>
        <v>464544.50845136354</v>
      </c>
      <c r="M78" s="26"/>
      <c r="O78" s="1">
        <v>0.55000000000000004</v>
      </c>
      <c r="P78" s="26">
        <f t="shared" si="14"/>
        <v>255499.47964824998</v>
      </c>
      <c r="Q78" s="26"/>
    </row>
    <row r="79" spans="1:17" x14ac:dyDescent="0.3">
      <c r="A79" s="1" t="s">
        <v>287</v>
      </c>
      <c r="B79" s="1" t="s">
        <v>192</v>
      </c>
      <c r="C79" s="1">
        <v>3</v>
      </c>
      <c r="D79" s="1">
        <v>8.7620000000000003E-2</v>
      </c>
      <c r="E79" s="1">
        <v>5</v>
      </c>
      <c r="F79" s="1">
        <v>60</v>
      </c>
      <c r="G79" s="1">
        <v>1</v>
      </c>
      <c r="H79" s="1">
        <v>3</v>
      </c>
      <c r="I79" s="1"/>
      <c r="J79" s="1">
        <v>7584</v>
      </c>
      <c r="K79" s="1"/>
      <c r="L79" s="1">
        <f t="shared" si="10"/>
        <v>432777.90458799357</v>
      </c>
      <c r="M79" s="26"/>
      <c r="O79" s="1">
        <v>0.55000000000000004</v>
      </c>
      <c r="P79" s="26">
        <f t="shared" si="14"/>
        <v>238027.84752339649</v>
      </c>
    </row>
    <row r="80" spans="1:17" x14ac:dyDescent="0.3">
      <c r="A80" s="1" t="s">
        <v>294</v>
      </c>
      <c r="B80" s="1" t="s">
        <v>191</v>
      </c>
      <c r="C80" s="1">
        <v>3</v>
      </c>
      <c r="D80" s="1">
        <v>9.0730000000000005E-2</v>
      </c>
      <c r="E80" s="1">
        <v>5</v>
      </c>
      <c r="F80" s="1">
        <v>60</v>
      </c>
      <c r="G80" s="1">
        <v>1</v>
      </c>
      <c r="H80" s="1">
        <v>4</v>
      </c>
      <c r="I80" s="1"/>
      <c r="J80" s="1">
        <v>6410</v>
      </c>
      <c r="K80" s="1"/>
      <c r="L80" s="1">
        <f t="shared" si="10"/>
        <v>353245.89441199158</v>
      </c>
      <c r="M80" s="26">
        <f>AVERAGE(L80:L82)</f>
        <v>326536.61045593146</v>
      </c>
    </row>
    <row r="81" spans="1:13" x14ac:dyDescent="0.3">
      <c r="A81" s="1" t="s">
        <v>295</v>
      </c>
      <c r="B81" s="1" t="s">
        <v>191</v>
      </c>
      <c r="C81" s="1">
        <v>3</v>
      </c>
      <c r="D81" s="1">
        <v>9.0730000000000005E-2</v>
      </c>
      <c r="E81" s="1">
        <v>5</v>
      </c>
      <c r="F81" s="1">
        <v>60</v>
      </c>
      <c r="G81" s="1">
        <v>1</v>
      </c>
      <c r="H81" s="1">
        <v>4</v>
      </c>
      <c r="I81" s="1"/>
      <c r="J81" s="1">
        <v>5158</v>
      </c>
      <c r="K81" s="1"/>
      <c r="L81" s="1">
        <f t="shared" si="10"/>
        <v>284249.97244571807</v>
      </c>
      <c r="M81" s="26"/>
    </row>
    <row r="82" spans="1:13" x14ac:dyDescent="0.3">
      <c r="A82" s="1" t="s">
        <v>296</v>
      </c>
      <c r="B82" s="1" t="s">
        <v>191</v>
      </c>
      <c r="C82" s="1">
        <v>3</v>
      </c>
      <c r="D82" s="1">
        <v>9.0730000000000005E-2</v>
      </c>
      <c r="E82" s="1">
        <v>5</v>
      </c>
      <c r="F82" s="1">
        <v>60</v>
      </c>
      <c r="G82" s="1">
        <v>1</v>
      </c>
      <c r="H82" s="1">
        <v>4</v>
      </c>
      <c r="I82" s="1"/>
      <c r="J82" s="1">
        <v>6208</v>
      </c>
      <c r="K82" s="1"/>
      <c r="L82" s="1">
        <f t="shared" si="10"/>
        <v>342113.96451008483</v>
      </c>
      <c r="M82" s="26"/>
    </row>
    <row r="83" spans="1:13" x14ac:dyDescent="0.3">
      <c r="A83" s="1" t="s">
        <v>297</v>
      </c>
      <c r="B83" s="1" t="s">
        <v>192</v>
      </c>
      <c r="C83" s="1">
        <v>3</v>
      </c>
      <c r="D83" s="1">
        <v>9.0730000000000005E-2</v>
      </c>
      <c r="E83" s="1">
        <v>5</v>
      </c>
      <c r="F83" s="1">
        <v>59</v>
      </c>
      <c r="G83" s="1">
        <v>0.98333333333333328</v>
      </c>
      <c r="H83" s="1">
        <v>4</v>
      </c>
      <c r="I83" s="1"/>
      <c r="J83" s="1">
        <v>3318</v>
      </c>
      <c r="K83" s="1"/>
      <c r="L83" s="1">
        <f t="shared" si="10"/>
        <v>185949.37110854147</v>
      </c>
      <c r="M83" s="26">
        <f>AVERAGE(L83:L85)</f>
        <v>187948.22410317816</v>
      </c>
    </row>
    <row r="84" spans="1:13" x14ac:dyDescent="0.3">
      <c r="A84" s="1" t="s">
        <v>298</v>
      </c>
      <c r="B84" s="1" t="s">
        <v>192</v>
      </c>
      <c r="C84" s="1">
        <v>3</v>
      </c>
      <c r="D84" s="1">
        <v>9.0730000000000005E-2</v>
      </c>
      <c r="E84" s="1">
        <v>5</v>
      </c>
      <c r="F84" s="1">
        <v>59</v>
      </c>
      <c r="G84" s="1">
        <v>0.98333333333333328</v>
      </c>
      <c r="H84" s="1">
        <v>4</v>
      </c>
      <c r="I84" s="1"/>
      <c r="J84" s="1">
        <v>3534</v>
      </c>
      <c r="K84" s="1"/>
      <c r="L84" s="1">
        <f t="shared" si="10"/>
        <v>198054.57429101432</v>
      </c>
      <c r="M84" s="26"/>
    </row>
    <row r="85" spans="1:13" x14ac:dyDescent="0.3">
      <c r="A85" s="1" t="s">
        <v>299</v>
      </c>
      <c r="B85" s="1" t="s">
        <v>192</v>
      </c>
      <c r="C85" s="1">
        <v>3</v>
      </c>
      <c r="D85" s="1">
        <v>9.0730000000000005E-2</v>
      </c>
      <c r="E85" s="1">
        <v>5</v>
      </c>
      <c r="F85" s="1">
        <v>59</v>
      </c>
      <c r="G85" s="1">
        <v>0.98333333333333328</v>
      </c>
      <c r="H85" s="1">
        <v>4</v>
      </c>
      <c r="I85" s="1"/>
      <c r="J85" s="1">
        <v>3209</v>
      </c>
      <c r="K85" s="1"/>
      <c r="L85" s="1">
        <f t="shared" si="10"/>
        <v>179840.72690997875</v>
      </c>
      <c r="M85" s="26"/>
    </row>
  </sheetData>
  <mergeCells count="3">
    <mergeCell ref="A1:E1"/>
    <mergeCell ref="A36:M36"/>
    <mergeCell ref="T1:A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10" zoomScale="70" zoomScaleNormal="70" workbookViewId="0">
      <selection activeCell="F27" sqref="F27"/>
    </sheetView>
  </sheetViews>
  <sheetFormatPr defaultRowHeight="14.4" x14ac:dyDescent="0.3"/>
  <cols>
    <col min="1" max="1" width="18.6640625" customWidth="1"/>
    <col min="2" max="2" width="16.109375" bestFit="1" customWidth="1"/>
    <col min="3" max="3" width="25.6640625" customWidth="1"/>
    <col min="4" max="4" width="15.109375" customWidth="1"/>
    <col min="5" max="5" width="14.5546875" customWidth="1"/>
    <col min="6" max="6" width="30.6640625" customWidth="1"/>
    <col min="8" max="8" width="9" customWidth="1"/>
    <col min="9" max="9" width="9.109375" hidden="1" customWidth="1"/>
  </cols>
  <sheetData>
    <row r="1" spans="1:9" ht="21" x14ac:dyDescent="0.4">
      <c r="A1" s="83" t="s">
        <v>503</v>
      </c>
      <c r="B1" s="83"/>
      <c r="C1" s="83"/>
      <c r="D1" s="83"/>
      <c r="E1" s="83"/>
      <c r="F1" s="83"/>
      <c r="G1" s="84"/>
      <c r="H1" s="84"/>
      <c r="I1" s="84"/>
    </row>
    <row r="2" spans="1:9" x14ac:dyDescent="0.3">
      <c r="A2" s="85" t="s">
        <v>504</v>
      </c>
      <c r="B2" s="85"/>
      <c r="C2" s="85"/>
      <c r="D2" t="s">
        <v>505</v>
      </c>
      <c r="F2" s="85"/>
      <c r="G2" s="85"/>
      <c r="H2" s="85"/>
      <c r="I2" s="85"/>
    </row>
    <row r="3" spans="1:9" x14ac:dyDescent="0.3">
      <c r="D3" t="s">
        <v>506</v>
      </c>
      <c r="E3" t="s">
        <v>507</v>
      </c>
    </row>
    <row r="4" spans="1:9" x14ac:dyDescent="0.3">
      <c r="A4" s="86" t="s">
        <v>508</v>
      </c>
      <c r="B4" s="7" t="s">
        <v>509</v>
      </c>
      <c r="D4" t="s">
        <v>510</v>
      </c>
      <c r="E4" t="s">
        <v>511</v>
      </c>
    </row>
    <row r="5" spans="1:9" x14ac:dyDescent="0.3">
      <c r="A5" s="86" t="s">
        <v>512</v>
      </c>
      <c r="B5" s="7" t="s">
        <v>513</v>
      </c>
      <c r="D5" t="s">
        <v>514</v>
      </c>
      <c r="E5" t="s">
        <v>515</v>
      </c>
    </row>
    <row r="6" spans="1:9" x14ac:dyDescent="0.3">
      <c r="A6" s="86" t="s">
        <v>516</v>
      </c>
      <c r="B6" s="7" t="s">
        <v>517</v>
      </c>
      <c r="D6" t="s">
        <v>518</v>
      </c>
      <c r="E6" t="s">
        <v>519</v>
      </c>
    </row>
    <row r="7" spans="1:9" x14ac:dyDescent="0.3">
      <c r="A7" s="86" t="s">
        <v>520</v>
      </c>
      <c r="B7" s="7" t="s">
        <v>513</v>
      </c>
    </row>
    <row r="8" spans="1:9" x14ac:dyDescent="0.3">
      <c r="A8" s="86" t="s">
        <v>521</v>
      </c>
      <c r="B8" s="7" t="s">
        <v>522</v>
      </c>
    </row>
    <row r="9" spans="1:9" x14ac:dyDescent="0.3">
      <c r="A9" s="86" t="s">
        <v>523</v>
      </c>
      <c r="B9" s="7">
        <v>48</v>
      </c>
    </row>
    <row r="10" spans="1:9" x14ac:dyDescent="0.3">
      <c r="A10" s="86" t="s">
        <v>524</v>
      </c>
      <c r="B10" s="87">
        <v>42653</v>
      </c>
    </row>
    <row r="11" spans="1:9" x14ac:dyDescent="0.3">
      <c r="A11" s="86" t="s">
        <v>525</v>
      </c>
      <c r="B11" s="7" t="s">
        <v>526</v>
      </c>
    </row>
    <row r="12" spans="1:9" ht="15.6" x14ac:dyDescent="0.3">
      <c r="G12" s="88"/>
      <c r="H12" s="88"/>
      <c r="I12" s="88"/>
    </row>
    <row r="13" spans="1:9" ht="15.6" x14ac:dyDescent="0.3">
      <c r="A13" s="40"/>
      <c r="B13" s="40"/>
      <c r="C13" s="40"/>
      <c r="D13" s="111" t="s">
        <v>527</v>
      </c>
      <c r="E13" s="111"/>
      <c r="F13" s="40"/>
    </row>
    <row r="14" spans="1:9" x14ac:dyDescent="0.3">
      <c r="A14" s="47" t="s">
        <v>528</v>
      </c>
      <c r="B14" s="47" t="s">
        <v>529</v>
      </c>
      <c r="C14" s="89" t="s">
        <v>530</v>
      </c>
      <c r="D14" s="47" t="s">
        <v>531</v>
      </c>
      <c r="E14" s="47" t="s">
        <v>532</v>
      </c>
      <c r="F14" s="47"/>
    </row>
    <row r="15" spans="1:9" ht="14.4" customHeight="1" x14ac:dyDescent="0.3">
      <c r="A15" s="40" t="s">
        <v>533</v>
      </c>
      <c r="B15" s="40" t="s">
        <v>534</v>
      </c>
      <c r="C15" s="90" t="s">
        <v>535</v>
      </c>
      <c r="D15" s="91">
        <v>1.7391407673300001</v>
      </c>
      <c r="E15" s="91">
        <v>11.980382077989999</v>
      </c>
      <c r="F15" s="40"/>
    </row>
    <row r="16" spans="1:9" ht="14.4" customHeight="1" x14ac:dyDescent="0.3">
      <c r="A16" s="40" t="s">
        <v>533</v>
      </c>
      <c r="B16" s="40" t="s">
        <v>536</v>
      </c>
      <c r="C16" s="90" t="s">
        <v>537</v>
      </c>
      <c r="D16" s="91">
        <v>1.804661897391</v>
      </c>
      <c r="E16" s="91">
        <v>11.25977792768</v>
      </c>
      <c r="F16" s="40"/>
    </row>
    <row r="17" spans="1:6" ht="14.4" customHeight="1" x14ac:dyDescent="0.3">
      <c r="A17" s="40" t="s">
        <v>533</v>
      </c>
      <c r="B17" s="40" t="s">
        <v>538</v>
      </c>
      <c r="C17" s="90" t="s">
        <v>539</v>
      </c>
      <c r="D17" s="91">
        <v>1.8395640915910001</v>
      </c>
      <c r="E17" s="91">
        <v>12.462578871570001</v>
      </c>
      <c r="F17" s="40"/>
    </row>
    <row r="18" spans="1:6" ht="14.4" customHeight="1" x14ac:dyDescent="0.3">
      <c r="A18" s="40" t="s">
        <v>533</v>
      </c>
      <c r="B18" s="40" t="s">
        <v>540</v>
      </c>
      <c r="C18" s="90" t="s">
        <v>541</v>
      </c>
      <c r="D18" s="91">
        <v>1.8941862375579999</v>
      </c>
      <c r="E18" s="91">
        <v>12.63096629036</v>
      </c>
      <c r="F18" s="40"/>
    </row>
    <row r="19" spans="1:6" ht="14.4" customHeight="1" x14ac:dyDescent="0.3">
      <c r="A19" s="40" t="s">
        <v>533</v>
      </c>
      <c r="B19" s="40" t="s">
        <v>542</v>
      </c>
      <c r="C19" s="90" t="s">
        <v>543</v>
      </c>
      <c r="D19" s="91">
        <v>2.3229361565989999</v>
      </c>
      <c r="E19" s="91">
        <v>11.79247004176</v>
      </c>
      <c r="F19" s="40"/>
    </row>
    <row r="20" spans="1:6" ht="14.4" customHeight="1" x14ac:dyDescent="0.3">
      <c r="A20" s="40" t="s">
        <v>533</v>
      </c>
      <c r="B20" s="40" t="s">
        <v>544</v>
      </c>
      <c r="C20" s="90" t="s">
        <v>545</v>
      </c>
      <c r="D20" s="91">
        <v>1.7438057021560001</v>
      </c>
      <c r="E20" s="91">
        <v>12.210436700680001</v>
      </c>
      <c r="F20" s="40"/>
    </row>
    <row r="21" spans="1:6" ht="14.4" customHeight="1" x14ac:dyDescent="0.3">
      <c r="A21" s="40" t="s">
        <v>533</v>
      </c>
      <c r="B21" s="40" t="s">
        <v>546</v>
      </c>
      <c r="C21" s="90" t="s">
        <v>547</v>
      </c>
      <c r="D21" s="91">
        <v>11.612941820800001</v>
      </c>
      <c r="E21" s="91">
        <v>69.416649364039998</v>
      </c>
      <c r="F21" s="40"/>
    </row>
    <row r="22" spans="1:6" ht="14.4" customHeight="1" x14ac:dyDescent="0.3">
      <c r="A22" s="40" t="s">
        <v>533</v>
      </c>
      <c r="B22" s="40" t="s">
        <v>548</v>
      </c>
      <c r="C22" s="90" t="s">
        <v>549</v>
      </c>
      <c r="D22" s="91">
        <v>11.495003786689999</v>
      </c>
      <c r="E22" s="91">
        <v>71.135358034429998</v>
      </c>
      <c r="F22" s="40"/>
    </row>
    <row r="23" spans="1:6" ht="14.4" customHeight="1" x14ac:dyDescent="0.3">
      <c r="A23" s="40" t="s">
        <v>533</v>
      </c>
      <c r="B23" s="40" t="s">
        <v>550</v>
      </c>
      <c r="C23" s="90" t="s">
        <v>551</v>
      </c>
      <c r="D23" s="91">
        <v>11.21756739001</v>
      </c>
      <c r="E23" s="91">
        <v>68.939530356399999</v>
      </c>
      <c r="F23" s="40"/>
    </row>
    <row r="24" spans="1:6" ht="14.4" customHeight="1" x14ac:dyDescent="0.3">
      <c r="A24" s="40" t="s">
        <v>533</v>
      </c>
      <c r="B24" s="40" t="s">
        <v>552</v>
      </c>
      <c r="C24" s="90" t="s">
        <v>553</v>
      </c>
      <c r="D24" s="91">
        <v>11.6101852684</v>
      </c>
      <c r="E24" s="91">
        <v>69.914339363580012</v>
      </c>
      <c r="F24" s="40"/>
    </row>
    <row r="25" spans="1:6" ht="14.4" customHeight="1" x14ac:dyDescent="0.3">
      <c r="A25" s="40" t="s">
        <v>533</v>
      </c>
      <c r="B25" s="40" t="s">
        <v>554</v>
      </c>
      <c r="C25" s="90" t="s">
        <v>555</v>
      </c>
      <c r="D25" s="91">
        <v>10.863350406950001</v>
      </c>
      <c r="E25" s="91">
        <v>70.342963437449995</v>
      </c>
      <c r="F25" s="40"/>
    </row>
    <row r="26" spans="1:6" ht="14.4" customHeight="1" x14ac:dyDescent="0.3">
      <c r="A26" s="40" t="s">
        <v>533</v>
      </c>
      <c r="B26" s="40" t="s">
        <v>556</v>
      </c>
      <c r="C26" s="90" t="s">
        <v>557</v>
      </c>
      <c r="D26" s="91">
        <v>11.04471035045</v>
      </c>
      <c r="E26" s="91">
        <v>70.14825393017999</v>
      </c>
      <c r="F26" s="40"/>
    </row>
    <row r="27" spans="1:6" ht="14.4" customHeight="1" x14ac:dyDescent="0.3">
      <c r="A27" s="40" t="s">
        <v>533</v>
      </c>
      <c r="B27" s="40" t="s">
        <v>558</v>
      </c>
      <c r="C27" s="90" t="s">
        <v>559</v>
      </c>
      <c r="D27" s="91">
        <v>2.0505463712379997</v>
      </c>
      <c r="E27" s="91">
        <v>11.29305103938</v>
      </c>
      <c r="F27" s="40"/>
    </row>
    <row r="28" spans="1:6" ht="14.4" customHeight="1" x14ac:dyDescent="0.3">
      <c r="A28" s="40" t="s">
        <v>533</v>
      </c>
      <c r="B28" s="40" t="s">
        <v>560</v>
      </c>
      <c r="C28" s="90" t="s">
        <v>561</v>
      </c>
      <c r="D28" s="91">
        <v>1.5720512835489999</v>
      </c>
      <c r="E28" s="91">
        <v>11.082811427220001</v>
      </c>
      <c r="F28" s="40"/>
    </row>
    <row r="29" spans="1:6" ht="14.4" customHeight="1" x14ac:dyDescent="0.3">
      <c r="A29" s="40" t="s">
        <v>533</v>
      </c>
      <c r="B29" s="40" t="s">
        <v>562</v>
      </c>
      <c r="C29" s="90" t="s">
        <v>563</v>
      </c>
      <c r="D29" s="91">
        <v>1.9811448635710001</v>
      </c>
      <c r="E29" s="91">
        <v>9.9396728297329986</v>
      </c>
      <c r="F29" s="40"/>
    </row>
    <row r="30" spans="1:6" ht="14.4" customHeight="1" x14ac:dyDescent="0.3">
      <c r="A30" s="40" t="s">
        <v>533</v>
      </c>
      <c r="B30" s="40" t="s">
        <v>564</v>
      </c>
      <c r="C30" s="90" t="s">
        <v>565</v>
      </c>
      <c r="D30" s="91">
        <v>1.2318927177110002</v>
      </c>
      <c r="E30" s="91">
        <v>11.797246454290001</v>
      </c>
      <c r="F30" s="40"/>
    </row>
    <row r="31" spans="1:6" ht="14.4" customHeight="1" x14ac:dyDescent="0.3">
      <c r="A31" s="40" t="s">
        <v>533</v>
      </c>
      <c r="B31" s="40" t="s">
        <v>566</v>
      </c>
      <c r="C31" s="90" t="s">
        <v>567</v>
      </c>
      <c r="D31" s="91">
        <v>1.432018421762</v>
      </c>
      <c r="E31" s="91">
        <v>10.57858708336</v>
      </c>
      <c r="F31" s="40"/>
    </row>
    <row r="32" spans="1:6" ht="14.4" customHeight="1" x14ac:dyDescent="0.3">
      <c r="A32" s="40" t="s">
        <v>533</v>
      </c>
      <c r="B32" s="40" t="s">
        <v>568</v>
      </c>
      <c r="C32" s="90" t="s">
        <v>569</v>
      </c>
      <c r="D32" s="91">
        <v>1.4566153508459998</v>
      </c>
      <c r="E32" s="91">
        <v>11.67477692918</v>
      </c>
      <c r="F32" s="40"/>
    </row>
    <row r="33" spans="1:6" ht="14.4" customHeight="1" x14ac:dyDescent="0.3">
      <c r="A33" s="40" t="s">
        <v>533</v>
      </c>
      <c r="B33" s="40" t="s">
        <v>570</v>
      </c>
      <c r="C33" s="90" t="s">
        <v>571</v>
      </c>
      <c r="D33" s="91">
        <v>12.40738022172</v>
      </c>
      <c r="E33" s="91">
        <v>71.20617690668999</v>
      </c>
      <c r="F33" s="40"/>
    </row>
    <row r="34" spans="1:6" x14ac:dyDescent="0.3">
      <c r="A34" s="40" t="s">
        <v>533</v>
      </c>
      <c r="B34" s="40" t="s">
        <v>572</v>
      </c>
      <c r="C34" s="90" t="s">
        <v>573</v>
      </c>
      <c r="D34" s="91">
        <v>12.580830980270001</v>
      </c>
      <c r="E34" s="91">
        <v>68.779067765829993</v>
      </c>
      <c r="F34" s="40"/>
    </row>
    <row r="35" spans="1:6" x14ac:dyDescent="0.3">
      <c r="A35" s="40" t="s">
        <v>533</v>
      </c>
      <c r="B35" s="40" t="s">
        <v>574</v>
      </c>
      <c r="C35" s="90" t="s">
        <v>575</v>
      </c>
      <c r="D35" s="91">
        <v>12.01633145778</v>
      </c>
      <c r="E35" s="91">
        <v>72.857595915369998</v>
      </c>
      <c r="F35" s="40"/>
    </row>
    <row r="36" spans="1:6" x14ac:dyDescent="0.3">
      <c r="A36" s="40" t="s">
        <v>576</v>
      </c>
      <c r="B36" s="40" t="s">
        <v>577</v>
      </c>
      <c r="C36" s="90" t="s">
        <v>578</v>
      </c>
      <c r="D36" s="91">
        <v>12.092196389060001</v>
      </c>
      <c r="E36" s="91">
        <v>87.241816609949993</v>
      </c>
      <c r="F36" s="40"/>
    </row>
    <row r="37" spans="1:6" x14ac:dyDescent="0.3">
      <c r="A37" s="40" t="s">
        <v>576</v>
      </c>
      <c r="B37" s="40" t="s">
        <v>579</v>
      </c>
      <c r="C37" s="90" t="s">
        <v>580</v>
      </c>
      <c r="D37" s="91">
        <v>12.012456472569999</v>
      </c>
      <c r="E37" s="91">
        <v>71.345578753009988</v>
      </c>
      <c r="F37" s="40"/>
    </row>
    <row r="38" spans="1:6" x14ac:dyDescent="0.3">
      <c r="A38" s="40" t="s">
        <v>576</v>
      </c>
      <c r="B38" s="40" t="s">
        <v>581</v>
      </c>
      <c r="C38" s="90" t="s">
        <v>582</v>
      </c>
      <c r="D38" s="91">
        <v>11.916088162519999</v>
      </c>
      <c r="E38" s="91">
        <v>70.433836975939997</v>
      </c>
      <c r="F38" s="40"/>
    </row>
    <row r="39" spans="1:6" x14ac:dyDescent="0.3">
      <c r="A39" s="40" t="s">
        <v>576</v>
      </c>
      <c r="B39" s="40" t="s">
        <v>583</v>
      </c>
      <c r="C39" s="90" t="s">
        <v>584</v>
      </c>
      <c r="D39" s="91">
        <v>2.1017950534769998</v>
      </c>
      <c r="E39" s="91">
        <v>14.965512411470002</v>
      </c>
      <c r="F39" s="40"/>
    </row>
    <row r="40" spans="1:6" x14ac:dyDescent="0.3">
      <c r="A40" s="40" t="s">
        <v>576</v>
      </c>
      <c r="B40" s="40" t="s">
        <v>585</v>
      </c>
      <c r="C40" s="90" t="s">
        <v>586</v>
      </c>
      <c r="D40" s="91">
        <v>2.5742636052679999</v>
      </c>
      <c r="E40" s="91">
        <v>16.418066790040001</v>
      </c>
      <c r="F40" s="40"/>
    </row>
    <row r="41" spans="1:6" x14ac:dyDescent="0.3">
      <c r="A41" s="40" t="s">
        <v>576</v>
      </c>
      <c r="B41" s="40" t="s">
        <v>587</v>
      </c>
      <c r="C41" s="90" t="s">
        <v>588</v>
      </c>
      <c r="D41" s="91">
        <v>2.2649546562260001</v>
      </c>
      <c r="E41" s="91">
        <v>16.267297489420002</v>
      </c>
      <c r="F41" s="40"/>
    </row>
    <row r="42" spans="1:6" x14ac:dyDescent="0.3">
      <c r="A42" s="40" t="s">
        <v>576</v>
      </c>
      <c r="B42" s="40" t="s">
        <v>589</v>
      </c>
      <c r="C42" s="90" t="s">
        <v>590</v>
      </c>
      <c r="D42" s="91">
        <v>2.3831238663879999</v>
      </c>
      <c r="E42" s="91">
        <v>18.479580503219999</v>
      </c>
      <c r="F42" s="40"/>
    </row>
    <row r="43" spans="1:6" x14ac:dyDescent="0.3">
      <c r="A43" s="40" t="s">
        <v>576</v>
      </c>
      <c r="B43" s="40" t="s">
        <v>591</v>
      </c>
      <c r="C43" s="90" t="s">
        <v>592</v>
      </c>
      <c r="D43" s="91">
        <v>2.5140681262960003</v>
      </c>
      <c r="E43" s="91">
        <v>17.367060409190003</v>
      </c>
      <c r="F43" s="40"/>
    </row>
    <row r="44" spans="1:6" x14ac:dyDescent="0.3">
      <c r="A44" s="40" t="s">
        <v>576</v>
      </c>
      <c r="B44" s="40" t="s">
        <v>593</v>
      </c>
      <c r="C44" s="90" t="s">
        <v>594</v>
      </c>
      <c r="D44" s="91">
        <v>2.9779968350500003</v>
      </c>
      <c r="E44" s="91">
        <v>15.39895210746</v>
      </c>
      <c r="F44" s="40"/>
    </row>
    <row r="45" spans="1:6" x14ac:dyDescent="0.3">
      <c r="A45" s="40" t="s">
        <v>576</v>
      </c>
      <c r="B45" s="40" t="s">
        <v>595</v>
      </c>
      <c r="C45" s="90" t="s">
        <v>596</v>
      </c>
      <c r="D45" s="91">
        <v>13.77763508546</v>
      </c>
      <c r="E45" s="91">
        <v>81.580413686209994</v>
      </c>
      <c r="F45" s="40"/>
    </row>
    <row r="46" spans="1:6" x14ac:dyDescent="0.3">
      <c r="A46" s="40" t="s">
        <v>576</v>
      </c>
      <c r="B46" s="40" t="s">
        <v>597</v>
      </c>
      <c r="C46" s="90" t="s">
        <v>598</v>
      </c>
      <c r="D46" s="91">
        <v>13.10479265557</v>
      </c>
      <c r="E46" s="91">
        <v>80.964918365030002</v>
      </c>
      <c r="F46" s="40"/>
    </row>
    <row r="47" spans="1:6" x14ac:dyDescent="0.3">
      <c r="A47" s="40" t="s">
        <v>576</v>
      </c>
      <c r="B47" s="40" t="s">
        <v>599</v>
      </c>
      <c r="C47" s="90" t="s">
        <v>600</v>
      </c>
      <c r="D47" s="91">
        <v>12.953991524860001</v>
      </c>
      <c r="E47" s="91">
        <v>82.210659192499989</v>
      </c>
      <c r="F47" s="40"/>
    </row>
    <row r="48" spans="1:6" x14ac:dyDescent="0.3">
      <c r="A48" s="40" t="s">
        <v>576</v>
      </c>
      <c r="B48" s="40" t="s">
        <v>601</v>
      </c>
      <c r="C48" s="90" t="s">
        <v>602</v>
      </c>
      <c r="D48" s="91">
        <v>14.94245578986</v>
      </c>
      <c r="E48" s="91">
        <v>79.776834173829997</v>
      </c>
      <c r="F48" s="40"/>
    </row>
    <row r="49" spans="1:6" x14ac:dyDescent="0.3">
      <c r="A49" s="40" t="s">
        <v>576</v>
      </c>
      <c r="B49" s="40" t="s">
        <v>603</v>
      </c>
      <c r="C49" s="90" t="s">
        <v>604</v>
      </c>
      <c r="D49" s="91">
        <v>13.41201871607</v>
      </c>
      <c r="E49" s="91">
        <v>81.006603536179995</v>
      </c>
      <c r="F49" s="40"/>
    </row>
    <row r="50" spans="1:6" x14ac:dyDescent="0.3">
      <c r="A50" s="40" t="s">
        <v>576</v>
      </c>
      <c r="B50" s="40" t="s">
        <v>605</v>
      </c>
      <c r="C50" s="90" t="s">
        <v>606</v>
      </c>
      <c r="D50" s="91">
        <v>14.646650901559999</v>
      </c>
      <c r="E50" s="91">
        <v>84.165812740359996</v>
      </c>
      <c r="F50" s="40"/>
    </row>
    <row r="51" spans="1:6" x14ac:dyDescent="0.3">
      <c r="A51" s="40" t="s">
        <v>576</v>
      </c>
      <c r="B51" s="40" t="s">
        <v>607</v>
      </c>
      <c r="C51" s="90" t="s">
        <v>608</v>
      </c>
      <c r="D51" s="91">
        <v>2.3237615428340002</v>
      </c>
      <c r="E51" s="91">
        <v>10.985785841230001</v>
      </c>
      <c r="F51" s="40"/>
    </row>
    <row r="52" spans="1:6" x14ac:dyDescent="0.3">
      <c r="A52" s="40" t="s">
        <v>576</v>
      </c>
      <c r="B52" s="40" t="s">
        <v>609</v>
      </c>
      <c r="C52" s="90" t="s">
        <v>610</v>
      </c>
      <c r="D52" s="91">
        <v>2.4110345729009999</v>
      </c>
      <c r="E52" s="91">
        <v>12.243480052919999</v>
      </c>
      <c r="F52" s="40"/>
    </row>
    <row r="53" spans="1:6" x14ac:dyDescent="0.3">
      <c r="A53" s="40" t="s">
        <v>576</v>
      </c>
      <c r="B53" s="40" t="s">
        <v>611</v>
      </c>
      <c r="C53" s="90" t="s">
        <v>612</v>
      </c>
      <c r="D53" s="91">
        <v>1.655327893698</v>
      </c>
      <c r="E53" s="91">
        <v>13.569511313900001</v>
      </c>
      <c r="F53" s="40"/>
    </row>
    <row r="54" spans="1:6" x14ac:dyDescent="0.3">
      <c r="A54" s="40" t="s">
        <v>576</v>
      </c>
      <c r="B54" s="40" t="s">
        <v>613</v>
      </c>
      <c r="C54" s="90" t="s">
        <v>614</v>
      </c>
      <c r="D54" s="91">
        <v>2.111098622314</v>
      </c>
      <c r="E54" s="91">
        <v>13.66361840047</v>
      </c>
      <c r="F54" s="40"/>
    </row>
    <row r="55" spans="1:6" x14ac:dyDescent="0.3">
      <c r="A55" s="40" t="s">
        <v>576</v>
      </c>
      <c r="B55" s="40" t="s">
        <v>615</v>
      </c>
      <c r="C55" s="90" t="s">
        <v>616</v>
      </c>
      <c r="D55" s="91">
        <v>1.9219376275519999</v>
      </c>
      <c r="E55" s="91">
        <v>12.4672657849</v>
      </c>
      <c r="F55" s="40"/>
    </row>
    <row r="56" spans="1:6" x14ac:dyDescent="0.3">
      <c r="A56" s="40" t="s">
        <v>576</v>
      </c>
      <c r="B56" s="40" t="s">
        <v>617</v>
      </c>
      <c r="C56" s="90" t="s">
        <v>618</v>
      </c>
      <c r="D56" s="91">
        <v>1.6795588304470002</v>
      </c>
      <c r="E56" s="91">
        <v>12.4672657849</v>
      </c>
      <c r="F56" s="40"/>
    </row>
    <row r="57" spans="1:6" x14ac:dyDescent="0.3">
      <c r="A57" s="40" t="s">
        <v>619</v>
      </c>
      <c r="B57" s="40" t="s">
        <v>620</v>
      </c>
      <c r="C57" s="90" t="s">
        <v>621</v>
      </c>
      <c r="D57" s="91">
        <v>15.56727982028</v>
      </c>
      <c r="E57" s="91">
        <v>79.913407536860007</v>
      </c>
      <c r="F57" s="40"/>
    </row>
    <row r="58" spans="1:6" x14ac:dyDescent="0.3">
      <c r="A58" s="40" t="s">
        <v>619</v>
      </c>
      <c r="B58" s="40" t="s">
        <v>622</v>
      </c>
      <c r="C58" s="90" t="s">
        <v>623</v>
      </c>
      <c r="D58" s="91">
        <v>15.29197760211</v>
      </c>
      <c r="E58" s="91">
        <v>79.390414065010006</v>
      </c>
      <c r="F58" s="40"/>
    </row>
    <row r="59" spans="1:6" x14ac:dyDescent="0.3">
      <c r="A59" s="40" t="s">
        <v>619</v>
      </c>
      <c r="B59" s="40" t="s">
        <v>624</v>
      </c>
      <c r="C59" s="90" t="s">
        <v>625</v>
      </c>
      <c r="D59" s="91">
        <v>15.263142770969999</v>
      </c>
      <c r="E59" s="91">
        <v>82.676076228279996</v>
      </c>
      <c r="F59" s="40"/>
    </row>
    <row r="60" spans="1:6" x14ac:dyDescent="0.3">
      <c r="A60" s="40" t="s">
        <v>619</v>
      </c>
      <c r="B60" s="40" t="s">
        <v>626</v>
      </c>
      <c r="C60" s="90" t="s">
        <v>627</v>
      </c>
      <c r="D60" s="91">
        <v>16.3781389922</v>
      </c>
      <c r="E60" s="91">
        <v>79.276715498949997</v>
      </c>
      <c r="F60" s="40"/>
    </row>
    <row r="61" spans="1:6" x14ac:dyDescent="0.3">
      <c r="A61" s="40" t="s">
        <v>619</v>
      </c>
      <c r="B61" s="40" t="s">
        <v>628</v>
      </c>
      <c r="C61" s="90" t="s">
        <v>629</v>
      </c>
      <c r="D61" s="91">
        <v>15.38993448992</v>
      </c>
      <c r="E61" s="91">
        <v>79.719792971160004</v>
      </c>
      <c r="F61" s="40"/>
    </row>
    <row r="62" spans="1:6" x14ac:dyDescent="0.3">
      <c r="A62" s="40" t="s">
        <v>619</v>
      </c>
      <c r="B62" s="40" t="s">
        <v>630</v>
      </c>
      <c r="C62" s="90" t="s">
        <v>631</v>
      </c>
      <c r="D62" s="91">
        <v>15.00978170966</v>
      </c>
      <c r="E62" s="91">
        <v>77.49491749936</v>
      </c>
      <c r="F62" s="40"/>
    </row>
  </sheetData>
  <mergeCells count="1">
    <mergeCell ref="D13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4"/>
  <sheetViews>
    <sheetView tabSelected="1" topLeftCell="A58" workbookViewId="0">
      <selection activeCell="E17" sqref="E17"/>
    </sheetView>
  </sheetViews>
  <sheetFormatPr defaultColWidth="9.109375" defaultRowHeight="14.4" x14ac:dyDescent="0.3"/>
  <cols>
    <col min="1" max="1" width="27.6640625" style="1" bestFit="1" customWidth="1"/>
    <col min="2" max="2" width="12.6640625" style="1" bestFit="1" customWidth="1"/>
    <col min="3" max="3" width="19.5546875" style="1" bestFit="1" customWidth="1"/>
    <col min="4" max="4" width="11.88671875" style="1" bestFit="1" customWidth="1"/>
    <col min="5" max="5" width="13.6640625" style="1" bestFit="1" customWidth="1"/>
    <col min="6" max="6" width="14.33203125" style="1" bestFit="1" customWidth="1"/>
    <col min="7" max="7" width="12" style="1" bestFit="1" customWidth="1"/>
    <col min="8" max="8" width="12.88671875" style="1" customWidth="1"/>
    <col min="9" max="9" width="14.88671875" style="1" bestFit="1" customWidth="1"/>
    <col min="10" max="16" width="9.109375" style="1"/>
    <col min="17" max="17" width="12.33203125" style="1" bestFit="1" customWidth="1"/>
    <col min="18" max="18" width="9.109375" style="1"/>
    <col min="19" max="20" width="12.109375" style="1" bestFit="1" customWidth="1"/>
    <col min="21" max="21" width="15.44140625" style="1" bestFit="1" customWidth="1"/>
    <col min="22" max="22" width="9.109375" style="1"/>
    <col min="23" max="23" width="13.33203125" style="1" bestFit="1" customWidth="1"/>
    <col min="24" max="24" width="9.109375" style="1"/>
    <col min="25" max="25" width="11.109375" style="1" bestFit="1" customWidth="1"/>
    <col min="26" max="26" width="9.109375" style="1"/>
    <col min="27" max="28" width="12.109375" style="1" bestFit="1" customWidth="1"/>
    <col min="29" max="29" width="15.44140625" style="1" bestFit="1" customWidth="1"/>
    <col min="30" max="30" width="9.109375" style="1"/>
    <col min="31" max="31" width="13.33203125" style="1" bestFit="1" customWidth="1"/>
    <col min="32" max="33" width="9.109375" style="1"/>
    <col min="34" max="34" width="14.88671875" style="1" bestFit="1" customWidth="1"/>
    <col min="35" max="41" width="9.109375" style="1"/>
    <col min="42" max="43" width="12.6640625" style="1" bestFit="1" customWidth="1"/>
    <col min="44" max="16384" width="9.109375" style="1"/>
  </cols>
  <sheetData>
    <row r="1" spans="1:8" x14ac:dyDescent="0.3">
      <c r="A1" s="7" t="s">
        <v>632</v>
      </c>
    </row>
    <row r="2" spans="1:8" x14ac:dyDescent="0.3">
      <c r="A2" s="7" t="s">
        <v>633</v>
      </c>
    </row>
    <row r="3" spans="1:8" x14ac:dyDescent="0.3">
      <c r="A3" s="92" t="s">
        <v>634</v>
      </c>
      <c r="B3" s="92" t="s">
        <v>635</v>
      </c>
      <c r="C3" s="92" t="s">
        <v>636</v>
      </c>
      <c r="D3" s="92" t="s">
        <v>637</v>
      </c>
      <c r="E3" s="92" t="s">
        <v>638</v>
      </c>
      <c r="F3" s="92" t="s">
        <v>639</v>
      </c>
      <c r="G3" s="92" t="s">
        <v>640</v>
      </c>
      <c r="H3" s="92" t="s">
        <v>641</v>
      </c>
    </row>
    <row r="4" spans="1:8" x14ac:dyDescent="0.3">
      <c r="A4" s="5" t="s">
        <v>642</v>
      </c>
      <c r="B4" s="6">
        <v>0</v>
      </c>
      <c r="C4" s="6">
        <v>0.05</v>
      </c>
      <c r="D4" s="6">
        <v>1212.1300000000001</v>
      </c>
      <c r="E4" s="6">
        <v>472.63</v>
      </c>
      <c r="F4" s="6">
        <v>780.69</v>
      </c>
      <c r="G4" s="6">
        <f>(E4*(C4/D4))*1000</f>
        <v>19.495846155115373</v>
      </c>
      <c r="H4" s="6">
        <f>(F4*(C4/D4))*1000</f>
        <v>32.203229026589554</v>
      </c>
    </row>
    <row r="5" spans="1:8" x14ac:dyDescent="0.3">
      <c r="A5" s="3" t="s">
        <v>642</v>
      </c>
      <c r="B5" s="4">
        <v>0</v>
      </c>
      <c r="C5" s="4">
        <v>0.05</v>
      </c>
      <c r="D5" s="4">
        <v>1212.1300000000001</v>
      </c>
      <c r="E5" s="4">
        <v>452.59</v>
      </c>
      <c r="F5" s="4">
        <v>772.16</v>
      </c>
      <c r="G5" s="4">
        <f t="shared" ref="G5:G68" si="0">(E5*(C5/D5))*1000</f>
        <v>18.669202148284423</v>
      </c>
      <c r="H5" s="4">
        <f t="shared" ref="H5:H68" si="1">(F5*(C5/D5))*1000</f>
        <v>31.85136907757418</v>
      </c>
    </row>
    <row r="6" spans="1:8" x14ac:dyDescent="0.3">
      <c r="A6" s="3" t="s">
        <v>642</v>
      </c>
      <c r="B6" s="4">
        <v>0</v>
      </c>
      <c r="C6" s="4">
        <v>0.05</v>
      </c>
      <c r="D6" s="4">
        <v>1212.1300000000001</v>
      </c>
      <c r="E6" s="4">
        <v>509.19</v>
      </c>
      <c r="F6" s="4">
        <v>805.1</v>
      </c>
      <c r="G6" s="4">
        <f t="shared" si="0"/>
        <v>21.003935221469643</v>
      </c>
      <c r="H6" s="4">
        <f t="shared" si="1"/>
        <v>33.210134226526854</v>
      </c>
    </row>
    <row r="7" spans="1:8" x14ac:dyDescent="0.3">
      <c r="A7" s="3" t="s">
        <v>642</v>
      </c>
      <c r="B7" s="4">
        <v>0</v>
      </c>
      <c r="C7" s="4">
        <v>0.05</v>
      </c>
      <c r="D7" s="4">
        <v>1212.1300000000001</v>
      </c>
      <c r="E7" s="4">
        <v>445.98</v>
      </c>
      <c r="F7" s="4">
        <v>654.47</v>
      </c>
      <c r="G7" s="4">
        <f t="shared" si="0"/>
        <v>18.396541625073219</v>
      </c>
      <c r="H7" s="4">
        <f t="shared" si="1"/>
        <v>26.996691773984637</v>
      </c>
    </row>
    <row r="8" spans="1:8" x14ac:dyDescent="0.3">
      <c r="A8" s="3" t="s">
        <v>642</v>
      </c>
      <c r="B8" s="4">
        <v>0</v>
      </c>
      <c r="C8" s="4">
        <v>0.05</v>
      </c>
      <c r="D8" s="4">
        <v>1212.1300000000001</v>
      </c>
      <c r="E8" s="4">
        <v>429.53</v>
      </c>
      <c r="F8" s="4">
        <v>684.11</v>
      </c>
      <c r="G8" s="4">
        <f t="shared" si="0"/>
        <v>17.717984044615676</v>
      </c>
      <c r="H8" s="4">
        <f t="shared" si="1"/>
        <v>28.2193329098364</v>
      </c>
    </row>
    <row r="9" spans="1:8" x14ac:dyDescent="0.3">
      <c r="A9" s="3" t="s">
        <v>642</v>
      </c>
      <c r="B9" s="4">
        <v>0</v>
      </c>
      <c r="C9" s="4">
        <v>0.05</v>
      </c>
      <c r="D9" s="4">
        <v>1212.1300000000001</v>
      </c>
      <c r="E9" s="4">
        <v>443.55</v>
      </c>
      <c r="F9" s="4">
        <v>742.93</v>
      </c>
      <c r="G9" s="4">
        <f t="shared" si="0"/>
        <v>18.296304851789824</v>
      </c>
      <c r="H9" s="4">
        <f t="shared" si="1"/>
        <v>30.645640319107681</v>
      </c>
    </row>
    <row r="10" spans="1:8" x14ac:dyDescent="0.3">
      <c r="A10" s="3" t="s">
        <v>642</v>
      </c>
      <c r="B10" s="4">
        <v>0</v>
      </c>
      <c r="C10" s="4">
        <v>0.05</v>
      </c>
      <c r="D10" s="4">
        <v>1212.1300000000001</v>
      </c>
      <c r="E10" s="4">
        <v>465.73</v>
      </c>
      <c r="F10" s="4">
        <v>675.85</v>
      </c>
      <c r="G10" s="4">
        <f t="shared" si="0"/>
        <v>19.211223218631666</v>
      </c>
      <c r="H10" s="4">
        <f t="shared" si="1"/>
        <v>27.87861038007474</v>
      </c>
    </row>
    <row r="11" spans="1:8" x14ac:dyDescent="0.3">
      <c r="A11" s="3" t="s">
        <v>642</v>
      </c>
      <c r="B11" s="4">
        <v>0</v>
      </c>
      <c r="C11" s="4">
        <v>0.05</v>
      </c>
      <c r="D11" s="4">
        <v>1212.1300000000001</v>
      </c>
      <c r="E11" s="4">
        <v>461.53</v>
      </c>
      <c r="F11" s="4">
        <v>663.43</v>
      </c>
      <c r="G11" s="4">
        <f t="shared" si="0"/>
        <v>19.037974474685054</v>
      </c>
      <c r="H11" s="4">
        <f t="shared" si="1"/>
        <v>27.36628909440406</v>
      </c>
    </row>
    <row r="12" spans="1:8" x14ac:dyDescent="0.3">
      <c r="A12" s="3" t="s">
        <v>642</v>
      </c>
      <c r="B12" s="4">
        <v>0</v>
      </c>
      <c r="C12" s="4">
        <v>0.05</v>
      </c>
      <c r="D12" s="4">
        <v>1212.1300000000001</v>
      </c>
      <c r="E12" s="4">
        <v>456.95</v>
      </c>
      <c r="F12" s="4">
        <v>622.38</v>
      </c>
      <c r="G12" s="4">
        <f t="shared" si="0"/>
        <v>18.849050844381377</v>
      </c>
      <c r="H12" s="4">
        <f t="shared" si="1"/>
        <v>25.672988870830682</v>
      </c>
    </row>
    <row r="13" spans="1:8" x14ac:dyDescent="0.3">
      <c r="A13" s="38" t="s">
        <v>642</v>
      </c>
      <c r="B13" s="39">
        <v>0</v>
      </c>
      <c r="C13" s="39">
        <v>0.05</v>
      </c>
      <c r="D13" s="39">
        <v>1212.1300000000001</v>
      </c>
      <c r="E13" s="39">
        <v>483.03</v>
      </c>
      <c r="F13" s="39">
        <v>678.66</v>
      </c>
      <c r="G13" s="4">
        <f t="shared" si="0"/>
        <v>19.924843044887922</v>
      </c>
      <c r="H13" s="4">
        <f t="shared" si="1"/>
        <v>27.994522039715207</v>
      </c>
    </row>
    <row r="14" spans="1:8" x14ac:dyDescent="0.3">
      <c r="A14" s="3" t="s">
        <v>643</v>
      </c>
      <c r="B14" s="4">
        <v>1</v>
      </c>
      <c r="C14" s="4">
        <v>0.05</v>
      </c>
      <c r="D14" s="4">
        <v>1206.0999999999999</v>
      </c>
      <c r="E14" s="4">
        <v>450</v>
      </c>
      <c r="F14" s="4">
        <v>640.96</v>
      </c>
      <c r="G14" s="6">
        <f t="shared" si="0"/>
        <v>18.65516955476329</v>
      </c>
      <c r="H14" s="6">
        <f t="shared" si="1"/>
        <v>26.571594395157952</v>
      </c>
    </row>
    <row r="15" spans="1:8" x14ac:dyDescent="0.3">
      <c r="A15" s="3" t="s">
        <v>643</v>
      </c>
      <c r="B15" s="4">
        <v>1</v>
      </c>
      <c r="C15" s="4">
        <v>0.05</v>
      </c>
      <c r="D15" s="4">
        <v>1206.0999999999999</v>
      </c>
      <c r="E15" s="4">
        <v>486.15</v>
      </c>
      <c r="F15" s="4">
        <v>720.02</v>
      </c>
      <c r="G15" s="4">
        <f t="shared" si="0"/>
        <v>20.153801508995937</v>
      </c>
      <c r="H15" s="4">
        <f t="shared" si="1"/>
        <v>29.849100406268139</v>
      </c>
    </row>
    <row r="16" spans="1:8" x14ac:dyDescent="0.3">
      <c r="A16" s="3" t="s">
        <v>643</v>
      </c>
      <c r="B16" s="4">
        <v>1</v>
      </c>
      <c r="C16" s="4">
        <v>0.05</v>
      </c>
      <c r="D16" s="4">
        <v>1206.0999999999999</v>
      </c>
      <c r="E16" s="4">
        <v>438.37</v>
      </c>
      <c r="F16" s="4">
        <v>724.61</v>
      </c>
      <c r="G16" s="4">
        <f t="shared" si="0"/>
        <v>18.173037061603516</v>
      </c>
      <c r="H16" s="4">
        <f t="shared" si="1"/>
        <v>30.039383135726727</v>
      </c>
    </row>
    <row r="17" spans="1:8" x14ac:dyDescent="0.3">
      <c r="A17" s="3" t="s">
        <v>643</v>
      </c>
      <c r="B17" s="4">
        <v>1</v>
      </c>
      <c r="C17" s="4">
        <v>0.05</v>
      </c>
      <c r="D17" s="4">
        <v>1206.0999999999999</v>
      </c>
      <c r="E17" s="4">
        <v>489.65</v>
      </c>
      <c r="F17" s="4">
        <v>724.81</v>
      </c>
      <c r="G17" s="4">
        <f t="shared" si="0"/>
        <v>20.298897272199653</v>
      </c>
      <c r="H17" s="4">
        <f t="shared" si="1"/>
        <v>30.047674322195508</v>
      </c>
    </row>
    <row r="18" spans="1:8" x14ac:dyDescent="0.3">
      <c r="A18" s="3" t="s">
        <v>643</v>
      </c>
      <c r="B18" s="4">
        <v>1</v>
      </c>
      <c r="C18" s="4">
        <v>0.05</v>
      </c>
      <c r="D18" s="4">
        <v>1206.0999999999999</v>
      </c>
      <c r="E18" s="4">
        <v>355.27</v>
      </c>
      <c r="F18" s="4">
        <v>645.38</v>
      </c>
      <c r="G18" s="4">
        <f t="shared" si="0"/>
        <v>14.728049083823896</v>
      </c>
      <c r="H18" s="4">
        <f t="shared" si="1"/>
        <v>26.754829616118069</v>
      </c>
    </row>
    <row r="19" spans="1:8" x14ac:dyDescent="0.3">
      <c r="A19" s="3" t="s">
        <v>643</v>
      </c>
      <c r="B19" s="4">
        <v>1</v>
      </c>
      <c r="C19" s="4">
        <v>0.05</v>
      </c>
      <c r="D19" s="4">
        <v>1206.0999999999999</v>
      </c>
      <c r="E19" s="4">
        <v>314.36</v>
      </c>
      <c r="F19" s="4">
        <v>612.94000000000005</v>
      </c>
      <c r="G19" s="4">
        <f t="shared" si="0"/>
        <v>13.032086891634195</v>
      </c>
      <c r="H19" s="4">
        <f t="shared" si="1"/>
        <v>25.40999917088136</v>
      </c>
    </row>
    <row r="20" spans="1:8" x14ac:dyDescent="0.3">
      <c r="A20" s="3" t="s">
        <v>643</v>
      </c>
      <c r="B20" s="4">
        <v>1</v>
      </c>
      <c r="C20" s="4">
        <v>0.05</v>
      </c>
      <c r="D20" s="4">
        <v>1206.0999999999999</v>
      </c>
      <c r="E20" s="4">
        <v>500.92</v>
      </c>
      <c r="F20" s="4">
        <v>667.97</v>
      </c>
      <c r="G20" s="4">
        <f t="shared" si="0"/>
        <v>20.766105629715618</v>
      </c>
      <c r="H20" s="4">
        <f t="shared" si="1"/>
        <v>27.691319127767187</v>
      </c>
    </row>
    <row r="21" spans="1:8" x14ac:dyDescent="0.3">
      <c r="A21" s="3" t="s">
        <v>643</v>
      </c>
      <c r="B21" s="4">
        <v>1</v>
      </c>
      <c r="C21" s="4">
        <v>0.05</v>
      </c>
      <c r="D21" s="4">
        <v>1206.0999999999999</v>
      </c>
      <c r="E21" s="4">
        <v>374.36</v>
      </c>
      <c r="F21" s="4">
        <v>713.7</v>
      </c>
      <c r="G21" s="4">
        <f t="shared" si="0"/>
        <v>15.5194428322693</v>
      </c>
      <c r="H21" s="4">
        <f t="shared" si="1"/>
        <v>29.587098913854579</v>
      </c>
    </row>
    <row r="22" spans="1:8" x14ac:dyDescent="0.3">
      <c r="A22" s="3" t="s">
        <v>643</v>
      </c>
      <c r="B22" s="4">
        <v>1</v>
      </c>
      <c r="C22" s="4">
        <v>0.05</v>
      </c>
      <c r="D22" s="4">
        <v>1206.0999999999999</v>
      </c>
      <c r="E22" s="4">
        <v>384.32</v>
      </c>
      <c r="F22" s="4">
        <v>604.80999999999995</v>
      </c>
      <c r="G22" s="4">
        <f t="shared" si="0"/>
        <v>15.932343918414729</v>
      </c>
      <c r="H22" s="4">
        <f t="shared" si="1"/>
        <v>25.072962440925298</v>
      </c>
    </row>
    <row r="23" spans="1:8" x14ac:dyDescent="0.3">
      <c r="A23" s="3" t="s">
        <v>643</v>
      </c>
      <c r="B23" s="4">
        <v>1</v>
      </c>
      <c r="C23" s="4">
        <v>0.05</v>
      </c>
      <c r="D23" s="4">
        <v>1206.0999999999999</v>
      </c>
      <c r="E23" s="4">
        <v>480.94</v>
      </c>
      <c r="F23" s="4">
        <v>666.43</v>
      </c>
      <c r="G23" s="4">
        <f t="shared" si="0"/>
        <v>19.937816101484124</v>
      </c>
      <c r="H23" s="4">
        <f t="shared" si="1"/>
        <v>27.627476991957554</v>
      </c>
    </row>
    <row r="24" spans="1:8" x14ac:dyDescent="0.3">
      <c r="A24" s="3" t="s">
        <v>644</v>
      </c>
      <c r="B24" s="4">
        <v>1</v>
      </c>
      <c r="C24" s="4">
        <v>0.05</v>
      </c>
      <c r="D24" s="4">
        <v>1206.0999999999999</v>
      </c>
      <c r="E24" s="4">
        <v>450.64</v>
      </c>
      <c r="F24" s="4">
        <v>697.65</v>
      </c>
      <c r="G24" s="4">
        <f t="shared" si="0"/>
        <v>18.681701351463396</v>
      </c>
      <c r="H24" s="4">
        <f t="shared" si="1"/>
        <v>28.921731199734687</v>
      </c>
    </row>
    <row r="25" spans="1:8" x14ac:dyDescent="0.3">
      <c r="A25" s="3" t="s">
        <v>644</v>
      </c>
      <c r="B25" s="4">
        <v>1</v>
      </c>
      <c r="C25" s="4">
        <v>0.05</v>
      </c>
      <c r="D25" s="4">
        <v>1206.0999999999999</v>
      </c>
      <c r="E25" s="4">
        <v>451.76</v>
      </c>
      <c r="F25" s="4">
        <v>642.41999999999996</v>
      </c>
      <c r="G25" s="4">
        <f t="shared" si="0"/>
        <v>18.728131995688585</v>
      </c>
      <c r="H25" s="4">
        <f t="shared" si="1"/>
        <v>26.632120056380071</v>
      </c>
    </row>
    <row r="26" spans="1:8" x14ac:dyDescent="0.3">
      <c r="A26" s="3" t="s">
        <v>644</v>
      </c>
      <c r="B26" s="4">
        <v>1</v>
      </c>
      <c r="C26" s="4">
        <v>0.05</v>
      </c>
      <c r="D26" s="4">
        <v>1206.0999999999999</v>
      </c>
      <c r="E26" s="4">
        <v>398.45</v>
      </c>
      <c r="F26" s="4">
        <v>650.79999999999995</v>
      </c>
      <c r="G26" s="4">
        <f t="shared" si="0"/>
        <v>16.518116242434296</v>
      </c>
      <c r="H26" s="4">
        <f t="shared" si="1"/>
        <v>26.979520769422106</v>
      </c>
    </row>
    <row r="27" spans="1:8" x14ac:dyDescent="0.3">
      <c r="A27" s="3" t="s">
        <v>644</v>
      </c>
      <c r="B27" s="4">
        <v>1</v>
      </c>
      <c r="C27" s="4">
        <v>0.05</v>
      </c>
      <c r="D27" s="4">
        <v>1206.0999999999999</v>
      </c>
      <c r="E27" s="4">
        <v>534.94000000000005</v>
      </c>
      <c r="F27" s="4">
        <v>734.31</v>
      </c>
      <c r="G27" s="4">
        <f t="shared" si="0"/>
        <v>22.176436448055721</v>
      </c>
      <c r="H27" s="4">
        <f t="shared" si="1"/>
        <v>30.441505679462733</v>
      </c>
    </row>
    <row r="28" spans="1:8" x14ac:dyDescent="0.3">
      <c r="A28" s="3" t="s">
        <v>644</v>
      </c>
      <c r="B28" s="4">
        <v>1</v>
      </c>
      <c r="C28" s="4">
        <v>0.05</v>
      </c>
      <c r="D28" s="4">
        <v>1206.0999999999999</v>
      </c>
      <c r="E28" s="4">
        <v>470.34</v>
      </c>
      <c r="F28" s="4">
        <v>754.81</v>
      </c>
      <c r="G28" s="4">
        <f t="shared" si="0"/>
        <v>19.498383218638587</v>
      </c>
      <c r="H28" s="4">
        <f t="shared" si="1"/>
        <v>31.291352292513064</v>
      </c>
    </row>
    <row r="29" spans="1:8" x14ac:dyDescent="0.3">
      <c r="A29" s="3" t="s">
        <v>644</v>
      </c>
      <c r="B29" s="4">
        <v>1</v>
      </c>
      <c r="C29" s="4">
        <v>0.05</v>
      </c>
      <c r="D29" s="4">
        <v>1206.0999999999999</v>
      </c>
      <c r="E29" s="4">
        <v>462.35</v>
      </c>
      <c r="F29" s="4">
        <v>762.59</v>
      </c>
      <c r="G29" s="4">
        <f t="shared" si="0"/>
        <v>19.167150319210684</v>
      </c>
      <c r="H29" s="4">
        <f t="shared" si="1"/>
        <v>31.613879446148747</v>
      </c>
    </row>
    <row r="30" spans="1:8" x14ac:dyDescent="0.3">
      <c r="A30" s="3" t="s">
        <v>644</v>
      </c>
      <c r="B30" s="4">
        <v>1</v>
      </c>
      <c r="C30" s="4">
        <v>0.05</v>
      </c>
      <c r="D30" s="4">
        <v>1206.0999999999999</v>
      </c>
      <c r="E30" s="4">
        <v>444.36</v>
      </c>
      <c r="F30" s="4">
        <v>684.42</v>
      </c>
      <c r="G30" s="4">
        <f t="shared" si="0"/>
        <v>18.421358096343592</v>
      </c>
      <c r="H30" s="4">
        <f t="shared" si="1"/>
        <v>28.373269214824642</v>
      </c>
    </row>
    <row r="31" spans="1:8" x14ac:dyDescent="0.3">
      <c r="A31" s="3" t="s">
        <v>644</v>
      </c>
      <c r="B31" s="4">
        <v>1</v>
      </c>
      <c r="C31" s="4">
        <v>0.05</v>
      </c>
      <c r="D31" s="4">
        <v>1206.0999999999999</v>
      </c>
      <c r="E31" s="4">
        <v>503.18</v>
      </c>
      <c r="F31" s="4">
        <v>731.63</v>
      </c>
      <c r="G31" s="4">
        <f t="shared" si="0"/>
        <v>20.859796036812874</v>
      </c>
      <c r="H31" s="4">
        <f t="shared" si="1"/>
        <v>30.330403780781033</v>
      </c>
    </row>
    <row r="32" spans="1:8" x14ac:dyDescent="0.3">
      <c r="A32" s="3" t="s">
        <v>644</v>
      </c>
      <c r="B32" s="4">
        <v>1</v>
      </c>
      <c r="C32" s="4">
        <v>0.05</v>
      </c>
      <c r="D32" s="4">
        <v>1206.0999999999999</v>
      </c>
      <c r="E32" s="4">
        <v>497.17</v>
      </c>
      <c r="F32" s="4">
        <v>582.87</v>
      </c>
      <c r="G32" s="4">
        <f t="shared" si="0"/>
        <v>20.610645883425924</v>
      </c>
      <c r="H32" s="4">
        <f t="shared" si="1"/>
        <v>24.163419285299732</v>
      </c>
    </row>
    <row r="33" spans="1:8" x14ac:dyDescent="0.3">
      <c r="A33" s="3" t="s">
        <v>644</v>
      </c>
      <c r="B33" s="4">
        <v>1</v>
      </c>
      <c r="C33" s="4">
        <v>0.05</v>
      </c>
      <c r="D33" s="4">
        <v>1206.0999999999999</v>
      </c>
      <c r="E33" s="4">
        <v>480</v>
      </c>
      <c r="F33" s="4">
        <v>708.23</v>
      </c>
      <c r="G33" s="4">
        <f t="shared" si="0"/>
        <v>19.898847525080839</v>
      </c>
      <c r="H33" s="4">
        <f t="shared" si="1"/>
        <v>29.360334963933344</v>
      </c>
    </row>
    <row r="34" spans="1:8" x14ac:dyDescent="0.3">
      <c r="A34" s="3" t="s">
        <v>645</v>
      </c>
      <c r="B34" s="4">
        <v>1</v>
      </c>
      <c r="C34" s="4">
        <v>0.05</v>
      </c>
      <c r="D34" s="4">
        <v>1206.0999999999999</v>
      </c>
      <c r="E34" s="4">
        <v>377.81</v>
      </c>
      <c r="F34" s="4">
        <v>594.03</v>
      </c>
      <c r="G34" s="4">
        <f t="shared" si="0"/>
        <v>15.662465798855818</v>
      </c>
      <c r="H34" s="4">
        <f t="shared" si="1"/>
        <v>24.62606749025786</v>
      </c>
    </row>
    <row r="35" spans="1:8" x14ac:dyDescent="0.3">
      <c r="A35" s="3" t="s">
        <v>645</v>
      </c>
      <c r="B35" s="4">
        <v>1</v>
      </c>
      <c r="C35" s="4">
        <v>0.05</v>
      </c>
      <c r="D35" s="4">
        <v>1206.0999999999999</v>
      </c>
      <c r="E35" s="4">
        <v>566.04</v>
      </c>
      <c r="F35" s="4">
        <v>795.45</v>
      </c>
      <c r="G35" s="4">
        <f t="shared" si="0"/>
        <v>23.465715943951583</v>
      </c>
      <c r="H35" s="4">
        <f t="shared" si="1"/>
        <v>32.976121382969907</v>
      </c>
    </row>
    <row r="36" spans="1:8" x14ac:dyDescent="0.3">
      <c r="A36" s="3" t="s">
        <v>645</v>
      </c>
      <c r="B36" s="4">
        <v>1</v>
      </c>
      <c r="C36" s="4">
        <v>0.05</v>
      </c>
      <c r="D36" s="4">
        <v>1206.0999999999999</v>
      </c>
      <c r="E36" s="4">
        <v>478.87</v>
      </c>
      <c r="F36" s="4">
        <v>645.24</v>
      </c>
      <c r="G36" s="4">
        <f t="shared" si="0"/>
        <v>19.852002321532215</v>
      </c>
      <c r="H36" s="4">
        <f t="shared" si="1"/>
        <v>26.749025785589922</v>
      </c>
    </row>
    <row r="37" spans="1:8" x14ac:dyDescent="0.3">
      <c r="A37" s="3" t="s">
        <v>645</v>
      </c>
      <c r="B37" s="4">
        <v>1</v>
      </c>
      <c r="C37" s="4">
        <v>0.05</v>
      </c>
      <c r="D37" s="4">
        <v>1206.0999999999999</v>
      </c>
      <c r="E37" s="4">
        <v>419.53</v>
      </c>
      <c r="F37" s="4">
        <v>550.07000000000005</v>
      </c>
      <c r="G37" s="4">
        <f t="shared" si="0"/>
        <v>17.392007296244092</v>
      </c>
      <c r="H37" s="4">
        <f t="shared" si="1"/>
        <v>22.803664704419209</v>
      </c>
    </row>
    <row r="38" spans="1:8" x14ac:dyDescent="0.3">
      <c r="A38" s="3" t="s">
        <v>645</v>
      </c>
      <c r="B38" s="4">
        <v>1</v>
      </c>
      <c r="C38" s="4">
        <v>0.05</v>
      </c>
      <c r="D38" s="4">
        <v>1206.0999999999999</v>
      </c>
      <c r="E38" s="4">
        <v>475.86</v>
      </c>
      <c r="F38" s="4">
        <v>613.20000000000005</v>
      </c>
      <c r="G38" s="4">
        <f t="shared" si="0"/>
        <v>19.727219965177017</v>
      </c>
      <c r="H38" s="4">
        <f t="shared" si="1"/>
        <v>25.420777713290779</v>
      </c>
    </row>
    <row r="39" spans="1:8" x14ac:dyDescent="0.3">
      <c r="A39" s="3" t="s">
        <v>645</v>
      </c>
      <c r="B39" s="4">
        <v>1</v>
      </c>
      <c r="C39" s="4">
        <v>0.05</v>
      </c>
      <c r="D39" s="4">
        <v>1206.0999999999999</v>
      </c>
      <c r="E39" s="4">
        <v>523.92999999999995</v>
      </c>
      <c r="F39" s="4">
        <v>681.28</v>
      </c>
      <c r="G39" s="4">
        <f t="shared" si="0"/>
        <v>21.720006632949175</v>
      </c>
      <c r="H39" s="4">
        <f t="shared" si="1"/>
        <v>28.243097587264742</v>
      </c>
    </row>
    <row r="40" spans="1:8" x14ac:dyDescent="0.3">
      <c r="A40" s="3" t="s">
        <v>645</v>
      </c>
      <c r="B40" s="4">
        <v>1</v>
      </c>
      <c r="C40" s="4">
        <v>0.05</v>
      </c>
      <c r="D40" s="4">
        <v>1206.0999999999999</v>
      </c>
      <c r="E40" s="4">
        <v>434.99</v>
      </c>
      <c r="F40" s="4">
        <v>644.54999999999995</v>
      </c>
      <c r="G40" s="4">
        <f t="shared" si="0"/>
        <v>18.032916010281074</v>
      </c>
      <c r="H40" s="4">
        <f t="shared" si="1"/>
        <v>26.720421192272617</v>
      </c>
    </row>
    <row r="41" spans="1:8" x14ac:dyDescent="0.3">
      <c r="A41" s="3" t="s">
        <v>645</v>
      </c>
      <c r="B41" s="4">
        <v>1</v>
      </c>
      <c r="C41" s="4">
        <v>0.05</v>
      </c>
      <c r="D41" s="4">
        <v>1206.0999999999999</v>
      </c>
      <c r="E41" s="4">
        <v>426.72</v>
      </c>
      <c r="F41" s="4">
        <v>770.18</v>
      </c>
      <c r="G41" s="4">
        <f t="shared" si="0"/>
        <v>17.690075449796868</v>
      </c>
      <c r="H41" s="4">
        <f t="shared" si="1"/>
        <v>31.928529972639083</v>
      </c>
    </row>
    <row r="42" spans="1:8" x14ac:dyDescent="0.3">
      <c r="A42" s="3" t="s">
        <v>645</v>
      </c>
      <c r="B42" s="4">
        <v>1</v>
      </c>
      <c r="C42" s="4">
        <v>0.05</v>
      </c>
      <c r="D42" s="4">
        <v>1206.0999999999999</v>
      </c>
      <c r="E42" s="4">
        <v>498.58</v>
      </c>
      <c r="F42" s="4">
        <v>736.8</v>
      </c>
      <c r="G42" s="4">
        <f t="shared" si="0"/>
        <v>20.669098748030844</v>
      </c>
      <c r="H42" s="4">
        <f t="shared" si="1"/>
        <v>30.544730950999092</v>
      </c>
    </row>
    <row r="43" spans="1:8" x14ac:dyDescent="0.3">
      <c r="A43" s="3" t="s">
        <v>645</v>
      </c>
      <c r="B43" s="4">
        <v>1</v>
      </c>
      <c r="C43" s="4">
        <v>0.05</v>
      </c>
      <c r="D43" s="4">
        <v>1206.0999999999999</v>
      </c>
      <c r="E43" s="4">
        <v>489.58</v>
      </c>
      <c r="F43" s="4">
        <v>714.08</v>
      </c>
      <c r="G43" s="4">
        <f t="shared" si="0"/>
        <v>20.295995356935578</v>
      </c>
      <c r="H43" s="4">
        <f t="shared" si="1"/>
        <v>29.602852168145269</v>
      </c>
    </row>
    <row r="44" spans="1:8" x14ac:dyDescent="0.3">
      <c r="A44" s="3" t="s">
        <v>646</v>
      </c>
      <c r="B44" s="4">
        <v>1</v>
      </c>
      <c r="C44" s="4">
        <v>0.05</v>
      </c>
      <c r="D44" s="4">
        <v>1206.0999999999999</v>
      </c>
      <c r="E44" s="4">
        <v>454.26</v>
      </c>
      <c r="F44" s="4">
        <v>642.48</v>
      </c>
      <c r="G44" s="4">
        <f t="shared" si="0"/>
        <v>18.831771826548383</v>
      </c>
      <c r="H44" s="4">
        <f t="shared" si="1"/>
        <v>26.634607412320708</v>
      </c>
    </row>
    <row r="45" spans="1:8" x14ac:dyDescent="0.3">
      <c r="A45" s="3" t="s">
        <v>646</v>
      </c>
      <c r="B45" s="4">
        <v>1</v>
      </c>
      <c r="C45" s="4">
        <v>0.05</v>
      </c>
      <c r="D45" s="4">
        <v>1206.0999999999999</v>
      </c>
      <c r="E45" s="4">
        <v>457.3</v>
      </c>
      <c r="F45" s="4">
        <v>707.54</v>
      </c>
      <c r="G45" s="4">
        <f t="shared" si="0"/>
        <v>18.957797860873896</v>
      </c>
      <c r="H45" s="4">
        <f t="shared" si="1"/>
        <v>29.331730370616039</v>
      </c>
    </row>
    <row r="46" spans="1:8" x14ac:dyDescent="0.3">
      <c r="A46" s="3" t="s">
        <v>646</v>
      </c>
      <c r="B46" s="4">
        <v>1</v>
      </c>
      <c r="C46" s="4">
        <v>0.05</v>
      </c>
      <c r="D46" s="4">
        <v>1206.0999999999999</v>
      </c>
      <c r="E46" s="4">
        <v>399.89</v>
      </c>
      <c r="F46" s="4">
        <v>641.66</v>
      </c>
      <c r="G46" s="4">
        <f t="shared" si="0"/>
        <v>16.577812785009538</v>
      </c>
      <c r="H46" s="4">
        <f t="shared" si="1"/>
        <v>26.600613547798694</v>
      </c>
    </row>
    <row r="47" spans="1:8" x14ac:dyDescent="0.3">
      <c r="A47" s="3" t="s">
        <v>646</v>
      </c>
      <c r="B47" s="4">
        <v>1</v>
      </c>
      <c r="C47" s="4">
        <v>0.05</v>
      </c>
      <c r="D47" s="4">
        <v>1206.0999999999999</v>
      </c>
      <c r="E47" s="4">
        <v>432</v>
      </c>
      <c r="F47" s="4">
        <v>684.03</v>
      </c>
      <c r="G47" s="4">
        <f t="shared" si="0"/>
        <v>17.908962772572757</v>
      </c>
      <c r="H47" s="4">
        <f t="shared" si="1"/>
        <v>28.357101401210514</v>
      </c>
    </row>
    <row r="48" spans="1:8" x14ac:dyDescent="0.3">
      <c r="A48" s="3" t="s">
        <v>646</v>
      </c>
      <c r="B48" s="4">
        <v>1</v>
      </c>
      <c r="C48" s="4">
        <v>0.05</v>
      </c>
      <c r="D48" s="4">
        <v>1206.0999999999999</v>
      </c>
      <c r="E48" s="4">
        <v>415.56</v>
      </c>
      <c r="F48" s="4">
        <v>653.41999999999996</v>
      </c>
      <c r="G48" s="4">
        <f t="shared" si="0"/>
        <v>17.22742724483874</v>
      </c>
      <c r="H48" s="4">
        <f t="shared" si="1"/>
        <v>27.088135312163175</v>
      </c>
    </row>
    <row r="49" spans="1:8" x14ac:dyDescent="0.3">
      <c r="A49" s="3" t="s">
        <v>646</v>
      </c>
      <c r="B49" s="4">
        <v>1</v>
      </c>
      <c r="C49" s="4">
        <v>0.05</v>
      </c>
      <c r="D49" s="4">
        <v>1206.0999999999999</v>
      </c>
      <c r="E49" s="4">
        <v>419.14</v>
      </c>
      <c r="F49" s="4">
        <v>606.79999999999995</v>
      </c>
      <c r="G49" s="4">
        <f t="shared" si="0"/>
        <v>17.375839482629967</v>
      </c>
      <c r="H49" s="4">
        <f t="shared" si="1"/>
        <v>25.155459746289694</v>
      </c>
    </row>
    <row r="50" spans="1:8" x14ac:dyDescent="0.3">
      <c r="A50" s="3" t="s">
        <v>646</v>
      </c>
      <c r="B50" s="4">
        <v>1</v>
      </c>
      <c r="C50" s="4">
        <v>0.05</v>
      </c>
      <c r="D50" s="4">
        <v>1206.0999999999999</v>
      </c>
      <c r="E50" s="4">
        <v>523.92999999999995</v>
      </c>
      <c r="F50" s="4">
        <v>777.25</v>
      </c>
      <c r="G50" s="4">
        <f t="shared" si="0"/>
        <v>21.720006632949175</v>
      </c>
      <c r="H50" s="4">
        <f t="shared" si="1"/>
        <v>32.221623414310592</v>
      </c>
    </row>
    <row r="51" spans="1:8" x14ac:dyDescent="0.3">
      <c r="A51" s="3" t="s">
        <v>646</v>
      </c>
      <c r="B51" s="4">
        <v>1</v>
      </c>
      <c r="C51" s="4">
        <v>0.05</v>
      </c>
      <c r="D51" s="4">
        <v>1206.0999999999999</v>
      </c>
      <c r="E51" s="4">
        <v>493.68</v>
      </c>
      <c r="F51" s="4">
        <v>628.71</v>
      </c>
      <c r="G51" s="4">
        <f t="shared" si="0"/>
        <v>20.465964679545646</v>
      </c>
      <c r="H51" s="4">
        <f t="shared" si="1"/>
        <v>26.063759223944952</v>
      </c>
    </row>
    <row r="52" spans="1:8" x14ac:dyDescent="0.3">
      <c r="A52" s="3" t="s">
        <v>646</v>
      </c>
      <c r="B52" s="4">
        <v>1</v>
      </c>
      <c r="C52" s="4">
        <v>0.05</v>
      </c>
      <c r="D52" s="4">
        <v>1206.0999999999999</v>
      </c>
      <c r="E52" s="4">
        <v>406.05</v>
      </c>
      <c r="F52" s="4">
        <v>632.04999999999995</v>
      </c>
      <c r="G52" s="4">
        <f t="shared" si="0"/>
        <v>16.833181328248074</v>
      </c>
      <c r="H52" s="4">
        <f t="shared" si="1"/>
        <v>26.202222037973634</v>
      </c>
    </row>
    <row r="53" spans="1:8" x14ac:dyDescent="0.3">
      <c r="A53" s="3" t="s">
        <v>646</v>
      </c>
      <c r="B53" s="4">
        <v>1</v>
      </c>
      <c r="C53" s="4">
        <v>0.05</v>
      </c>
      <c r="D53" s="4">
        <v>1206.0999999999999</v>
      </c>
      <c r="E53" s="4">
        <v>465.88</v>
      </c>
      <c r="F53" s="4">
        <v>646.72</v>
      </c>
      <c r="G53" s="4">
        <f t="shared" si="0"/>
        <v>19.313489760384712</v>
      </c>
      <c r="H53" s="4">
        <f t="shared" si="1"/>
        <v>26.810380565458921</v>
      </c>
    </row>
    <row r="54" spans="1:8" x14ac:dyDescent="0.3">
      <c r="A54" s="3" t="s">
        <v>647</v>
      </c>
      <c r="B54" s="4">
        <v>1</v>
      </c>
      <c r="C54" s="4">
        <v>0.05</v>
      </c>
      <c r="D54" s="4">
        <v>1206.0999999999999</v>
      </c>
      <c r="E54" s="4">
        <v>451.12</v>
      </c>
      <c r="F54" s="4">
        <v>611.71</v>
      </c>
      <c r="G54" s="4">
        <f t="shared" si="0"/>
        <v>18.701600198988476</v>
      </c>
      <c r="H54" s="4">
        <f t="shared" si="1"/>
        <v>25.359008374098337</v>
      </c>
    </row>
    <row r="55" spans="1:8" x14ac:dyDescent="0.3">
      <c r="A55" s="3" t="s">
        <v>647</v>
      </c>
      <c r="B55" s="4">
        <v>1</v>
      </c>
      <c r="C55" s="4">
        <v>0.05</v>
      </c>
      <c r="D55" s="4">
        <v>1206.0999999999999</v>
      </c>
      <c r="E55" s="4">
        <v>447.15</v>
      </c>
      <c r="F55" s="4">
        <v>707.42</v>
      </c>
      <c r="G55" s="4">
        <f t="shared" si="0"/>
        <v>18.537020147583121</v>
      </c>
      <c r="H55" s="4">
        <f t="shared" si="1"/>
        <v>29.326755658734768</v>
      </c>
    </row>
    <row r="56" spans="1:8" x14ac:dyDescent="0.3">
      <c r="A56" s="3" t="s">
        <v>647</v>
      </c>
      <c r="B56" s="4">
        <v>1</v>
      </c>
      <c r="C56" s="4">
        <v>0.05</v>
      </c>
      <c r="D56" s="4">
        <v>1206.0999999999999</v>
      </c>
      <c r="E56" s="4">
        <v>488.99</v>
      </c>
      <c r="F56" s="4">
        <v>662.72</v>
      </c>
      <c r="G56" s="4">
        <f t="shared" si="0"/>
        <v>20.271536356852668</v>
      </c>
      <c r="H56" s="4">
        <f t="shared" si="1"/>
        <v>27.473675482961617</v>
      </c>
    </row>
    <row r="57" spans="1:8" x14ac:dyDescent="0.3">
      <c r="A57" s="3" t="s">
        <v>647</v>
      </c>
      <c r="B57" s="4">
        <v>1</v>
      </c>
      <c r="C57" s="4">
        <v>0.05</v>
      </c>
      <c r="D57" s="4">
        <v>1206.0999999999999</v>
      </c>
      <c r="E57" s="4">
        <v>391.15</v>
      </c>
      <c r="F57" s="4">
        <v>607.28</v>
      </c>
      <c r="G57" s="4">
        <f t="shared" si="0"/>
        <v>16.21548793632369</v>
      </c>
      <c r="H57" s="4">
        <f t="shared" si="1"/>
        <v>25.175358593814778</v>
      </c>
    </row>
    <row r="58" spans="1:8" x14ac:dyDescent="0.3">
      <c r="A58" s="3" t="s">
        <v>647</v>
      </c>
      <c r="B58" s="4">
        <v>1</v>
      </c>
      <c r="C58" s="4">
        <v>0.05</v>
      </c>
      <c r="D58" s="4">
        <v>1206.0999999999999</v>
      </c>
      <c r="E58" s="4">
        <v>440.46</v>
      </c>
      <c r="F58" s="4">
        <v>633.53</v>
      </c>
      <c r="G58" s="4">
        <f t="shared" si="0"/>
        <v>18.259679960202309</v>
      </c>
      <c r="H58" s="4">
        <f t="shared" si="1"/>
        <v>26.263576817842637</v>
      </c>
    </row>
    <row r="59" spans="1:8" x14ac:dyDescent="0.3">
      <c r="A59" s="3" t="s">
        <v>647</v>
      </c>
      <c r="B59" s="4">
        <v>1</v>
      </c>
      <c r="C59" s="4">
        <v>0.05</v>
      </c>
      <c r="D59" s="4">
        <v>1206.0999999999999</v>
      </c>
      <c r="E59" s="4">
        <v>453.31</v>
      </c>
      <c r="F59" s="4">
        <v>715.39</v>
      </c>
      <c r="G59" s="4">
        <f t="shared" si="0"/>
        <v>18.79238869082166</v>
      </c>
      <c r="H59" s="4">
        <f t="shared" si="1"/>
        <v>29.657159439515798</v>
      </c>
    </row>
    <row r="60" spans="1:8" x14ac:dyDescent="0.3">
      <c r="A60" s="3" t="s">
        <v>647</v>
      </c>
      <c r="B60" s="4">
        <v>1</v>
      </c>
      <c r="C60" s="4">
        <v>0.05</v>
      </c>
      <c r="D60" s="4">
        <v>1206.0999999999999</v>
      </c>
      <c r="E60" s="4">
        <v>390.88</v>
      </c>
      <c r="F60" s="4">
        <v>527.59</v>
      </c>
      <c r="G60" s="4">
        <f t="shared" si="0"/>
        <v>16.204294834590833</v>
      </c>
      <c r="H60" s="4">
        <f t="shared" si="1"/>
        <v>21.871735345327924</v>
      </c>
    </row>
    <row r="61" spans="1:8" x14ac:dyDescent="0.3">
      <c r="A61" s="3" t="s">
        <v>647</v>
      </c>
      <c r="B61" s="4">
        <v>1</v>
      </c>
      <c r="C61" s="4">
        <v>0.05</v>
      </c>
      <c r="D61" s="4">
        <v>1206.0999999999999</v>
      </c>
      <c r="E61" s="4">
        <v>381.6</v>
      </c>
      <c r="F61" s="4">
        <v>598.86</v>
      </c>
      <c r="G61" s="4">
        <f t="shared" si="0"/>
        <v>15.81958378243927</v>
      </c>
      <c r="H61" s="4">
        <f t="shared" si="1"/>
        <v>24.826299643478986</v>
      </c>
    </row>
    <row r="62" spans="1:8" x14ac:dyDescent="0.3">
      <c r="A62" s="3" t="s">
        <v>647</v>
      </c>
      <c r="B62" s="4">
        <v>1</v>
      </c>
      <c r="C62" s="4">
        <v>0.05</v>
      </c>
      <c r="D62" s="4">
        <v>1206.0999999999999</v>
      </c>
      <c r="E62" s="4">
        <v>440.09</v>
      </c>
      <c r="F62" s="4">
        <v>565.53</v>
      </c>
      <c r="G62" s="4">
        <f t="shared" si="0"/>
        <v>18.244341265235057</v>
      </c>
      <c r="H62" s="4">
        <f t="shared" si="1"/>
        <v>23.444573418456184</v>
      </c>
    </row>
    <row r="63" spans="1:8" x14ac:dyDescent="0.3">
      <c r="A63" s="3" t="s">
        <v>647</v>
      </c>
      <c r="B63" s="4">
        <v>1</v>
      </c>
      <c r="C63" s="4">
        <v>0.05</v>
      </c>
      <c r="D63" s="4">
        <v>1206.0999999999999</v>
      </c>
      <c r="E63" s="4">
        <v>408.04</v>
      </c>
      <c r="F63" s="4">
        <v>507.03</v>
      </c>
      <c r="G63" s="4">
        <f t="shared" si="0"/>
        <v>16.915678633612476</v>
      </c>
      <c r="H63" s="4">
        <f t="shared" si="1"/>
        <v>21.019401376336955</v>
      </c>
    </row>
    <row r="64" spans="1:8" x14ac:dyDescent="0.3">
      <c r="A64" s="3" t="s">
        <v>648</v>
      </c>
      <c r="B64" s="4">
        <v>1</v>
      </c>
      <c r="C64" s="4">
        <v>0.05</v>
      </c>
      <c r="D64" s="4">
        <v>1206.0999999999999</v>
      </c>
      <c r="E64" s="4">
        <v>360.05</v>
      </c>
      <c r="F64" s="4">
        <v>559.08000000000004</v>
      </c>
      <c r="G64" s="4">
        <f t="shared" si="0"/>
        <v>14.926208440427828</v>
      </c>
      <c r="H64" s="4">
        <f t="shared" si="1"/>
        <v>23.177182654837914</v>
      </c>
    </row>
    <row r="65" spans="1:8" x14ac:dyDescent="0.3">
      <c r="A65" s="3" t="s">
        <v>648</v>
      </c>
      <c r="B65" s="4">
        <v>1</v>
      </c>
      <c r="C65" s="4">
        <v>0.05</v>
      </c>
      <c r="D65" s="4">
        <v>1206.0999999999999</v>
      </c>
      <c r="E65" s="4">
        <v>392.76</v>
      </c>
      <c r="F65" s="4">
        <v>554.73</v>
      </c>
      <c r="G65" s="4">
        <f t="shared" si="0"/>
        <v>16.282231987397399</v>
      </c>
      <c r="H65" s="4">
        <f t="shared" si="1"/>
        <v>22.996849349141868</v>
      </c>
    </row>
    <row r="66" spans="1:8" x14ac:dyDescent="0.3">
      <c r="A66" s="3" t="s">
        <v>648</v>
      </c>
      <c r="B66" s="4">
        <v>1</v>
      </c>
      <c r="C66" s="4">
        <v>0.05</v>
      </c>
      <c r="D66" s="4">
        <v>1206.0999999999999</v>
      </c>
      <c r="E66" s="4">
        <v>445.98</v>
      </c>
      <c r="F66" s="4">
        <v>523.79</v>
      </c>
      <c r="G66" s="4">
        <f t="shared" si="0"/>
        <v>18.488516706740739</v>
      </c>
      <c r="H66" s="4">
        <f t="shared" si="1"/>
        <v>21.714202802421028</v>
      </c>
    </row>
    <row r="67" spans="1:8" x14ac:dyDescent="0.3">
      <c r="A67" s="3" t="s">
        <v>648</v>
      </c>
      <c r="B67" s="4">
        <v>1</v>
      </c>
      <c r="C67" s="4">
        <v>0.05</v>
      </c>
      <c r="D67" s="4">
        <v>1206.0999999999999</v>
      </c>
      <c r="E67" s="4">
        <v>456.95</v>
      </c>
      <c r="F67" s="4">
        <v>535.11</v>
      </c>
      <c r="G67" s="4">
        <f t="shared" si="0"/>
        <v>18.943288284553521</v>
      </c>
      <c r="H67" s="4">
        <f t="shared" si="1"/>
        <v>22.183483956554188</v>
      </c>
    </row>
    <row r="68" spans="1:8" x14ac:dyDescent="0.3">
      <c r="A68" s="3" t="s">
        <v>648</v>
      </c>
      <c r="B68" s="4">
        <v>1</v>
      </c>
      <c r="C68" s="4">
        <v>0.05</v>
      </c>
      <c r="D68" s="4">
        <v>1206.0999999999999</v>
      </c>
      <c r="E68" s="4">
        <v>462.16</v>
      </c>
      <c r="F68" s="4">
        <v>696.23</v>
      </c>
      <c r="G68" s="4">
        <f t="shared" si="0"/>
        <v>19.159273692065341</v>
      </c>
      <c r="H68" s="4">
        <f t="shared" si="1"/>
        <v>28.862863775806325</v>
      </c>
    </row>
    <row r="69" spans="1:8" x14ac:dyDescent="0.3">
      <c r="A69" s="3" t="s">
        <v>648</v>
      </c>
      <c r="B69" s="4">
        <v>1</v>
      </c>
      <c r="C69" s="4">
        <v>0.05</v>
      </c>
      <c r="D69" s="4">
        <v>1206.0999999999999</v>
      </c>
      <c r="E69" s="4">
        <v>452.83</v>
      </c>
      <c r="F69" s="4">
        <v>714.08</v>
      </c>
      <c r="G69" s="4">
        <f t="shared" ref="G69:G132" si="2">(E69*(C69/D69))*1000</f>
        <v>18.772489843296579</v>
      </c>
      <c r="H69" s="4">
        <f t="shared" ref="H69:H132" si="3">(F69*(C69/D69))*1000</f>
        <v>29.602852168145269</v>
      </c>
    </row>
    <row r="70" spans="1:8" x14ac:dyDescent="0.3">
      <c r="A70" s="3" t="s">
        <v>648</v>
      </c>
      <c r="B70" s="4">
        <v>1</v>
      </c>
      <c r="C70" s="4">
        <v>0.05</v>
      </c>
      <c r="D70" s="4">
        <v>1206.0999999999999</v>
      </c>
      <c r="E70" s="4">
        <v>445.98</v>
      </c>
      <c r="F70" s="4">
        <v>614.38</v>
      </c>
      <c r="G70" s="4">
        <f t="shared" si="2"/>
        <v>18.488516706740739</v>
      </c>
      <c r="H70" s="4">
        <f t="shared" si="3"/>
        <v>25.469695713456598</v>
      </c>
    </row>
    <row r="71" spans="1:8" x14ac:dyDescent="0.3">
      <c r="A71" s="3" t="s">
        <v>648</v>
      </c>
      <c r="B71" s="4">
        <v>1</v>
      </c>
      <c r="C71" s="4">
        <v>0.05</v>
      </c>
      <c r="D71" s="4">
        <v>1206.0999999999999</v>
      </c>
      <c r="E71" s="4">
        <v>478.2</v>
      </c>
      <c r="F71" s="4">
        <v>703.64</v>
      </c>
      <c r="G71" s="4">
        <f t="shared" si="2"/>
        <v>19.824226846861791</v>
      </c>
      <c r="H71" s="4">
        <f t="shared" si="3"/>
        <v>29.170052234474756</v>
      </c>
    </row>
    <row r="72" spans="1:8" x14ac:dyDescent="0.3">
      <c r="A72" s="3" t="s">
        <v>648</v>
      </c>
      <c r="B72" s="4">
        <v>1</v>
      </c>
      <c r="C72" s="4">
        <v>0.05</v>
      </c>
      <c r="D72" s="4">
        <v>1206.0999999999999</v>
      </c>
      <c r="E72" s="4">
        <v>455.37</v>
      </c>
      <c r="F72" s="4">
        <v>672.54</v>
      </c>
      <c r="G72" s="4">
        <f t="shared" si="2"/>
        <v>18.877787911450131</v>
      </c>
      <c r="H72" s="4">
        <f t="shared" si="3"/>
        <v>27.880772738578894</v>
      </c>
    </row>
    <row r="73" spans="1:8" x14ac:dyDescent="0.3">
      <c r="A73" s="38" t="s">
        <v>648</v>
      </c>
      <c r="B73" s="39">
        <v>1</v>
      </c>
      <c r="C73" s="39">
        <v>0.05</v>
      </c>
      <c r="D73" s="39">
        <v>1206.0999999999999</v>
      </c>
      <c r="E73" s="39">
        <v>458.4</v>
      </c>
      <c r="F73" s="39">
        <v>965.48</v>
      </c>
      <c r="G73" s="4">
        <f t="shared" si="2"/>
        <v>19.003399386452205</v>
      </c>
      <c r="H73" s="4">
        <f t="shared" si="3"/>
        <v>40.024873559406359</v>
      </c>
    </row>
    <row r="74" spans="1:8" x14ac:dyDescent="0.3">
      <c r="A74" s="3" t="s">
        <v>643</v>
      </c>
      <c r="B74" s="4">
        <v>2</v>
      </c>
      <c r="C74" s="4">
        <v>0.05</v>
      </c>
      <c r="D74" s="4">
        <v>1224.06</v>
      </c>
      <c r="E74" s="4">
        <v>366.2</v>
      </c>
      <c r="F74" s="4">
        <v>531.26</v>
      </c>
      <c r="G74" s="6">
        <f t="shared" si="2"/>
        <v>14.958417071058609</v>
      </c>
      <c r="H74" s="6">
        <f t="shared" si="3"/>
        <v>21.700733624168752</v>
      </c>
    </row>
    <row r="75" spans="1:8" x14ac:dyDescent="0.3">
      <c r="A75" s="3" t="s">
        <v>643</v>
      </c>
      <c r="B75" s="4">
        <v>2</v>
      </c>
      <c r="C75" s="4">
        <v>0.05</v>
      </c>
      <c r="D75" s="4">
        <v>1224.06</v>
      </c>
      <c r="E75" s="4">
        <v>372.44</v>
      </c>
      <c r="F75" s="4">
        <v>618.26</v>
      </c>
      <c r="G75" s="4">
        <f t="shared" si="2"/>
        <v>15.213306537261245</v>
      </c>
      <c r="H75" s="4">
        <f t="shared" si="3"/>
        <v>25.254480989493977</v>
      </c>
    </row>
    <row r="76" spans="1:8" x14ac:dyDescent="0.3">
      <c r="A76" s="3" t="s">
        <v>643</v>
      </c>
      <c r="B76" s="4">
        <v>2</v>
      </c>
      <c r="C76" s="4">
        <v>0.05</v>
      </c>
      <c r="D76" s="4">
        <v>1224.06</v>
      </c>
      <c r="E76" s="4">
        <v>445.5</v>
      </c>
      <c r="F76" s="4">
        <v>718.52</v>
      </c>
      <c r="G76" s="4">
        <f t="shared" si="2"/>
        <v>18.197637370717121</v>
      </c>
      <c r="H76" s="4">
        <f t="shared" si="3"/>
        <v>29.349868470499811</v>
      </c>
    </row>
    <row r="77" spans="1:8" x14ac:dyDescent="0.3">
      <c r="A77" s="3" t="s">
        <v>643</v>
      </c>
      <c r="B77" s="4">
        <v>2</v>
      </c>
      <c r="C77" s="4">
        <v>0.05</v>
      </c>
      <c r="D77" s="4">
        <v>1224.06</v>
      </c>
      <c r="E77" s="4">
        <v>455.76</v>
      </c>
      <c r="F77" s="4">
        <v>692.6</v>
      </c>
      <c r="G77" s="4">
        <f t="shared" si="2"/>
        <v>18.616734473800303</v>
      </c>
      <c r="H77" s="4">
        <f t="shared" si="3"/>
        <v>28.291096841658089</v>
      </c>
    </row>
    <row r="78" spans="1:8" x14ac:dyDescent="0.3">
      <c r="A78" s="3" t="s">
        <v>643</v>
      </c>
      <c r="B78" s="4">
        <v>2</v>
      </c>
      <c r="C78" s="4">
        <v>0.05</v>
      </c>
      <c r="D78" s="4">
        <v>1224.06</v>
      </c>
      <c r="E78" s="4">
        <v>424.82</v>
      </c>
      <c r="F78" s="4">
        <v>657.95</v>
      </c>
      <c r="G78" s="4">
        <f t="shared" si="2"/>
        <v>17.352907537212229</v>
      </c>
      <c r="H78" s="4">
        <f t="shared" si="3"/>
        <v>26.875725046157868</v>
      </c>
    </row>
    <row r="79" spans="1:8" x14ac:dyDescent="0.3">
      <c r="A79" s="3" t="s">
        <v>643</v>
      </c>
      <c r="B79" s="4">
        <v>2</v>
      </c>
      <c r="C79" s="4">
        <v>0.05</v>
      </c>
      <c r="D79" s="4">
        <v>1224.06</v>
      </c>
      <c r="E79" s="4">
        <v>414.74</v>
      </c>
      <c r="F79" s="4">
        <v>691.9</v>
      </c>
      <c r="G79" s="4">
        <f t="shared" si="2"/>
        <v>16.941163014884889</v>
      </c>
      <c r="H79" s="4">
        <f t="shared" si="3"/>
        <v>28.262503472052025</v>
      </c>
    </row>
    <row r="80" spans="1:8" x14ac:dyDescent="0.3">
      <c r="A80" s="3" t="s">
        <v>643</v>
      </c>
      <c r="B80" s="4">
        <v>2</v>
      </c>
      <c r="C80" s="4">
        <v>0.05</v>
      </c>
      <c r="D80" s="4">
        <v>1224.06</v>
      </c>
      <c r="E80" s="4">
        <v>415.09</v>
      </c>
      <c r="F80" s="4">
        <v>445.98</v>
      </c>
      <c r="G80" s="4">
        <f t="shared" si="2"/>
        <v>16.955459699687925</v>
      </c>
      <c r="H80" s="4">
        <f t="shared" si="3"/>
        <v>18.217244252732709</v>
      </c>
    </row>
    <row r="81" spans="1:8" x14ac:dyDescent="0.3">
      <c r="A81" s="3" t="s">
        <v>643</v>
      </c>
      <c r="B81" s="4">
        <v>2</v>
      </c>
      <c r="C81" s="4">
        <v>0.05</v>
      </c>
      <c r="D81" s="4">
        <v>1224.06</v>
      </c>
      <c r="E81" s="4">
        <v>390.05</v>
      </c>
      <c r="F81" s="4">
        <v>552.13</v>
      </c>
      <c r="G81" s="4">
        <f t="shared" si="2"/>
        <v>15.932634021208113</v>
      </c>
      <c r="H81" s="4">
        <f t="shared" si="3"/>
        <v>22.553224515138147</v>
      </c>
    </row>
    <row r="82" spans="1:8" x14ac:dyDescent="0.3">
      <c r="A82" s="3" t="s">
        <v>643</v>
      </c>
      <c r="B82" s="4">
        <v>2</v>
      </c>
      <c r="C82" s="4">
        <v>0.05</v>
      </c>
      <c r="D82" s="4">
        <v>1224.06</v>
      </c>
      <c r="E82" s="4">
        <v>524.79</v>
      </c>
      <c r="F82" s="4">
        <v>820.31</v>
      </c>
      <c r="G82" s="4">
        <f t="shared" si="2"/>
        <v>21.436449193666974</v>
      </c>
      <c r="H82" s="4">
        <f t="shared" si="3"/>
        <v>33.50775288793033</v>
      </c>
    </row>
    <row r="83" spans="1:8" x14ac:dyDescent="0.3">
      <c r="A83" s="3" t="s">
        <v>643</v>
      </c>
      <c r="B83" s="4">
        <v>2</v>
      </c>
      <c r="C83" s="4">
        <v>0.05</v>
      </c>
      <c r="D83" s="4">
        <v>1224.06</v>
      </c>
      <c r="E83" s="4">
        <v>347.22</v>
      </c>
      <c r="F83" s="4">
        <v>686.86</v>
      </c>
      <c r="G83" s="4">
        <f t="shared" si="2"/>
        <v>14.183128278025588</v>
      </c>
      <c r="H83" s="4">
        <f t="shared" si="3"/>
        <v>28.056631210888359</v>
      </c>
    </row>
    <row r="84" spans="1:8" x14ac:dyDescent="0.3">
      <c r="A84" s="3" t="s">
        <v>644</v>
      </c>
      <c r="B84" s="4">
        <v>2</v>
      </c>
      <c r="C84" s="4">
        <v>0.05</v>
      </c>
      <c r="D84" s="4">
        <v>1224.06</v>
      </c>
      <c r="E84" s="4">
        <v>438.66</v>
      </c>
      <c r="F84" s="4">
        <v>688.43</v>
      </c>
      <c r="G84" s="4">
        <f t="shared" si="2"/>
        <v>17.918239301995001</v>
      </c>
      <c r="H84" s="4">
        <f t="shared" si="3"/>
        <v>28.120762054147669</v>
      </c>
    </row>
    <row r="85" spans="1:8" x14ac:dyDescent="0.3">
      <c r="A85" s="3" t="s">
        <v>644</v>
      </c>
      <c r="B85" s="4">
        <v>2</v>
      </c>
      <c r="C85" s="4">
        <v>0.05</v>
      </c>
      <c r="D85" s="4">
        <v>1224.06</v>
      </c>
      <c r="E85" s="4">
        <v>379.95</v>
      </c>
      <c r="F85" s="4">
        <v>552.67999999999995</v>
      </c>
      <c r="G85" s="4">
        <f t="shared" si="2"/>
        <v>15.520072545463456</v>
      </c>
      <c r="H85" s="4">
        <f t="shared" si="3"/>
        <v>22.575690734114339</v>
      </c>
    </row>
    <row r="86" spans="1:8" x14ac:dyDescent="0.3">
      <c r="A86" s="3" t="s">
        <v>644</v>
      </c>
      <c r="B86" s="4">
        <v>2</v>
      </c>
      <c r="C86" s="4">
        <v>0.05</v>
      </c>
      <c r="D86" s="4">
        <v>1224.06</v>
      </c>
      <c r="E86" s="4">
        <v>455.57</v>
      </c>
      <c r="F86" s="4">
        <v>525.57000000000005</v>
      </c>
      <c r="G86" s="4">
        <f t="shared" si="2"/>
        <v>18.6089734163358</v>
      </c>
      <c r="H86" s="4">
        <f t="shared" si="3"/>
        <v>21.468310376942309</v>
      </c>
    </row>
    <row r="87" spans="1:8" x14ac:dyDescent="0.3">
      <c r="A87" s="3" t="s">
        <v>644</v>
      </c>
      <c r="B87" s="4">
        <v>2</v>
      </c>
      <c r="C87" s="4">
        <v>0.05</v>
      </c>
      <c r="D87" s="4">
        <v>1224.06</v>
      </c>
      <c r="E87" s="4">
        <v>351.29</v>
      </c>
      <c r="F87" s="4">
        <v>655.98</v>
      </c>
      <c r="G87" s="4">
        <f t="shared" si="2"/>
        <v>14.349378298449425</v>
      </c>
      <c r="H87" s="4">
        <f t="shared" si="3"/>
        <v>26.795255134552228</v>
      </c>
    </row>
    <row r="88" spans="1:8" x14ac:dyDescent="0.3">
      <c r="A88" s="3" t="s">
        <v>644</v>
      </c>
      <c r="B88" s="4">
        <v>2</v>
      </c>
      <c r="C88" s="4">
        <v>0.05</v>
      </c>
      <c r="D88" s="4">
        <v>1224.06</v>
      </c>
      <c r="E88" s="4">
        <v>437.01</v>
      </c>
      <c r="F88" s="4">
        <v>505.32</v>
      </c>
      <c r="G88" s="4">
        <f t="shared" si="2"/>
        <v>17.850840645066416</v>
      </c>
      <c r="H88" s="4">
        <f t="shared" si="3"/>
        <v>20.641145041909713</v>
      </c>
    </row>
    <row r="89" spans="1:8" x14ac:dyDescent="0.3">
      <c r="A89" s="3" t="s">
        <v>644</v>
      </c>
      <c r="B89" s="4">
        <v>2</v>
      </c>
      <c r="C89" s="4">
        <v>0.05</v>
      </c>
      <c r="D89" s="4">
        <v>1224.06</v>
      </c>
      <c r="E89" s="4">
        <v>450</v>
      </c>
      <c r="F89" s="4">
        <v>592.29999999999995</v>
      </c>
      <c r="G89" s="4">
        <f t="shared" si="2"/>
        <v>18.381451889613256</v>
      </c>
      <c r="H89" s="4">
        <f t="shared" si="3"/>
        <v>24.194075453817621</v>
      </c>
    </row>
    <row r="90" spans="1:8" x14ac:dyDescent="0.3">
      <c r="A90" s="3" t="s">
        <v>644</v>
      </c>
      <c r="B90" s="4">
        <v>2</v>
      </c>
      <c r="C90" s="4">
        <v>0.05</v>
      </c>
      <c r="D90" s="4">
        <v>1224.06</v>
      </c>
      <c r="E90" s="4">
        <v>434.41</v>
      </c>
      <c r="F90" s="4">
        <v>649.39</v>
      </c>
      <c r="G90" s="4">
        <f t="shared" si="2"/>
        <v>17.74463670081532</v>
      </c>
      <c r="H90" s="4">
        <f t="shared" si="3"/>
        <v>26.526068983546555</v>
      </c>
    </row>
    <row r="91" spans="1:8" x14ac:dyDescent="0.3">
      <c r="A91" s="3" t="s">
        <v>644</v>
      </c>
      <c r="B91" s="4">
        <v>2</v>
      </c>
      <c r="C91" s="4">
        <v>0.05</v>
      </c>
      <c r="D91" s="4">
        <v>1224.06</v>
      </c>
      <c r="E91" s="4">
        <v>428.7</v>
      </c>
      <c r="F91" s="4">
        <v>644.51</v>
      </c>
      <c r="G91" s="4">
        <f t="shared" si="2"/>
        <v>17.511396500171561</v>
      </c>
      <c r="H91" s="4">
        <f t="shared" si="3"/>
        <v>26.326732349721421</v>
      </c>
    </row>
    <row r="92" spans="1:8" x14ac:dyDescent="0.3">
      <c r="A92" s="3" t="s">
        <v>644</v>
      </c>
      <c r="B92" s="4">
        <v>2</v>
      </c>
      <c r="C92" s="4">
        <v>0.05</v>
      </c>
      <c r="D92" s="4">
        <v>1224.06</v>
      </c>
      <c r="E92" s="4">
        <v>450.04</v>
      </c>
      <c r="F92" s="4">
        <v>570.28</v>
      </c>
      <c r="G92" s="4">
        <f t="shared" si="2"/>
        <v>18.383085796447887</v>
      </c>
      <c r="H92" s="4">
        <f t="shared" si="3"/>
        <v>23.294609741352545</v>
      </c>
    </row>
    <row r="93" spans="1:8" x14ac:dyDescent="0.3">
      <c r="A93" s="3" t="s">
        <v>644</v>
      </c>
      <c r="B93" s="4">
        <v>2</v>
      </c>
      <c r="C93" s="4">
        <v>0.05</v>
      </c>
      <c r="D93" s="4">
        <v>1224.06</v>
      </c>
      <c r="E93" s="4">
        <v>439.44</v>
      </c>
      <c r="F93" s="4">
        <v>466</v>
      </c>
      <c r="G93" s="4">
        <f t="shared" si="2"/>
        <v>17.95010048527033</v>
      </c>
      <c r="H93" s="4">
        <f t="shared" si="3"/>
        <v>19.035014623466171</v>
      </c>
    </row>
    <row r="94" spans="1:8" x14ac:dyDescent="0.3">
      <c r="A94" s="3" t="s">
        <v>645</v>
      </c>
      <c r="B94" s="4">
        <v>2</v>
      </c>
      <c r="C94" s="4">
        <v>0.05</v>
      </c>
      <c r="D94" s="4">
        <v>1224.06</v>
      </c>
      <c r="E94" s="4">
        <v>449.8</v>
      </c>
      <c r="F94" s="4">
        <v>695.3</v>
      </c>
      <c r="G94" s="4">
        <f t="shared" si="2"/>
        <v>18.373282355440097</v>
      </c>
      <c r="H94" s="4">
        <f t="shared" si="3"/>
        <v>28.40138555299577</v>
      </c>
    </row>
    <row r="95" spans="1:8" x14ac:dyDescent="0.3">
      <c r="A95" s="3" t="s">
        <v>645</v>
      </c>
      <c r="B95" s="4">
        <v>2</v>
      </c>
      <c r="C95" s="4">
        <v>0.05</v>
      </c>
      <c r="D95" s="4">
        <v>1224.06</v>
      </c>
      <c r="E95" s="4">
        <v>466.19</v>
      </c>
      <c r="F95" s="4">
        <v>649.36</v>
      </c>
      <c r="G95" s="4">
        <f t="shared" si="2"/>
        <v>19.042775680930674</v>
      </c>
      <c r="H95" s="4">
        <f t="shared" si="3"/>
        <v>26.524843553420588</v>
      </c>
    </row>
    <row r="96" spans="1:8" x14ac:dyDescent="0.3">
      <c r="A96" s="3" t="s">
        <v>645</v>
      </c>
      <c r="B96" s="4">
        <v>2</v>
      </c>
      <c r="C96" s="4">
        <v>0.05</v>
      </c>
      <c r="D96" s="4">
        <v>1224.06</v>
      </c>
      <c r="E96" s="4">
        <v>438.66</v>
      </c>
      <c r="F96" s="4">
        <v>730.52</v>
      </c>
      <c r="G96" s="4">
        <f t="shared" si="2"/>
        <v>17.918239301995001</v>
      </c>
      <c r="H96" s="4">
        <f t="shared" si="3"/>
        <v>29.840040520889499</v>
      </c>
    </row>
    <row r="97" spans="1:8" x14ac:dyDescent="0.3">
      <c r="A97" s="3" t="s">
        <v>645</v>
      </c>
      <c r="B97" s="4">
        <v>2</v>
      </c>
      <c r="C97" s="4">
        <v>0.05</v>
      </c>
      <c r="D97" s="4">
        <v>1224.06</v>
      </c>
      <c r="E97" s="4">
        <v>510.53</v>
      </c>
      <c r="F97" s="4">
        <v>716.84</v>
      </c>
      <c r="G97" s="4">
        <f t="shared" si="2"/>
        <v>20.853961407120565</v>
      </c>
      <c r="H97" s="4">
        <f t="shared" si="3"/>
        <v>29.281244383445255</v>
      </c>
    </row>
    <row r="98" spans="1:8" x14ac:dyDescent="0.3">
      <c r="A98" s="3" t="s">
        <v>645</v>
      </c>
      <c r="B98" s="4">
        <v>2</v>
      </c>
      <c r="C98" s="4">
        <v>0.05</v>
      </c>
      <c r="D98" s="4">
        <v>1224.06</v>
      </c>
      <c r="E98" s="4">
        <v>462.04</v>
      </c>
      <c r="F98" s="4">
        <v>602.63</v>
      </c>
      <c r="G98" s="4">
        <f t="shared" si="2"/>
        <v>18.873257846837575</v>
      </c>
      <c r="H98" s="4">
        <f t="shared" si="3"/>
        <v>24.616031893861411</v>
      </c>
    </row>
    <row r="99" spans="1:8" x14ac:dyDescent="0.3">
      <c r="A99" s="3" t="s">
        <v>645</v>
      </c>
      <c r="B99" s="4">
        <v>2</v>
      </c>
      <c r="C99" s="4">
        <v>0.05</v>
      </c>
      <c r="D99" s="4">
        <v>1224.06</v>
      </c>
      <c r="E99" s="4">
        <v>521</v>
      </c>
      <c r="F99" s="4">
        <v>782.33</v>
      </c>
      <c r="G99" s="4">
        <f t="shared" si="2"/>
        <v>21.281636521085566</v>
      </c>
      <c r="H99" s="4">
        <f t="shared" si="3"/>
        <v>31.956358348446976</v>
      </c>
    </row>
    <row r="100" spans="1:8" x14ac:dyDescent="0.3">
      <c r="A100" s="3" t="s">
        <v>645</v>
      </c>
      <c r="B100" s="4">
        <v>2</v>
      </c>
      <c r="C100" s="4">
        <v>0.05</v>
      </c>
      <c r="D100" s="4">
        <v>1224.06</v>
      </c>
      <c r="E100" s="4">
        <v>495.72</v>
      </c>
      <c r="F100" s="4">
        <v>627.82000000000005</v>
      </c>
      <c r="G100" s="4">
        <f t="shared" si="2"/>
        <v>20.249007401597964</v>
      </c>
      <c r="H100" s="4">
        <f t="shared" si="3"/>
        <v>25.644984722971099</v>
      </c>
    </row>
    <row r="101" spans="1:8" x14ac:dyDescent="0.3">
      <c r="A101" s="3" t="s">
        <v>645</v>
      </c>
      <c r="B101" s="4">
        <v>2</v>
      </c>
      <c r="C101" s="4">
        <v>0.05</v>
      </c>
      <c r="D101" s="4">
        <v>1224.06</v>
      </c>
      <c r="E101" s="4">
        <v>506.28</v>
      </c>
      <c r="F101" s="4">
        <v>716.19</v>
      </c>
      <c r="G101" s="4">
        <f t="shared" si="2"/>
        <v>20.680358805940884</v>
      </c>
      <c r="H101" s="4">
        <f t="shared" si="3"/>
        <v>29.254693397382482</v>
      </c>
    </row>
    <row r="102" spans="1:8" x14ac:dyDescent="0.3">
      <c r="A102" s="3" t="s">
        <v>645</v>
      </c>
      <c r="B102" s="4">
        <v>2</v>
      </c>
      <c r="C102" s="4">
        <v>0.05</v>
      </c>
      <c r="D102" s="4">
        <v>1224.06</v>
      </c>
      <c r="E102" s="4">
        <v>432.04</v>
      </c>
      <c r="F102" s="4">
        <v>639.19000000000005</v>
      </c>
      <c r="G102" s="4">
        <f t="shared" si="2"/>
        <v>17.647827720863358</v>
      </c>
      <c r="H102" s="4">
        <f t="shared" si="3"/>
        <v>26.109422740715328</v>
      </c>
    </row>
    <row r="103" spans="1:8" x14ac:dyDescent="0.3">
      <c r="A103" s="3" t="s">
        <v>645</v>
      </c>
      <c r="B103" s="4">
        <v>2</v>
      </c>
      <c r="C103" s="4">
        <v>0.05</v>
      </c>
      <c r="D103" s="4">
        <v>1224.06</v>
      </c>
      <c r="E103" s="4">
        <v>499.19</v>
      </c>
      <c r="F103" s="4">
        <v>652.04</v>
      </c>
      <c r="G103" s="4">
        <f t="shared" si="2"/>
        <v>20.390748819502313</v>
      </c>
      <c r="H103" s="4">
        <f t="shared" si="3"/>
        <v>26.634315311340945</v>
      </c>
    </row>
    <row r="104" spans="1:8" x14ac:dyDescent="0.3">
      <c r="A104" s="3" t="s">
        <v>646</v>
      </c>
      <c r="B104" s="4">
        <v>2</v>
      </c>
      <c r="C104" s="4">
        <v>0.05</v>
      </c>
      <c r="D104" s="4">
        <v>1224.06</v>
      </c>
      <c r="E104" s="4">
        <v>474.46</v>
      </c>
      <c r="F104" s="4">
        <v>707.54</v>
      </c>
      <c r="G104" s="4">
        <f t="shared" si="2"/>
        <v>19.380585918990899</v>
      </c>
      <c r="H104" s="4">
        <f t="shared" si="3"/>
        <v>28.901361044393248</v>
      </c>
    </row>
    <row r="105" spans="1:8" x14ac:dyDescent="0.3">
      <c r="A105" s="3" t="s">
        <v>646</v>
      </c>
      <c r="B105" s="4">
        <v>2</v>
      </c>
      <c r="C105" s="4">
        <v>0.05</v>
      </c>
      <c r="D105" s="4">
        <v>1224.06</v>
      </c>
      <c r="E105" s="4">
        <v>485.96</v>
      </c>
      <c r="F105" s="4">
        <v>700.15</v>
      </c>
      <c r="G105" s="4">
        <f t="shared" si="2"/>
        <v>19.850334133947683</v>
      </c>
      <c r="H105" s="4">
        <f t="shared" si="3"/>
        <v>28.599496756694933</v>
      </c>
    </row>
    <row r="106" spans="1:8" x14ac:dyDescent="0.3">
      <c r="A106" s="3" t="s">
        <v>646</v>
      </c>
      <c r="B106" s="4">
        <v>2</v>
      </c>
      <c r="C106" s="4">
        <v>0.05</v>
      </c>
      <c r="D106" s="4">
        <v>1224.06</v>
      </c>
      <c r="E106" s="4">
        <v>458.91</v>
      </c>
      <c r="F106" s="4">
        <v>727.21</v>
      </c>
      <c r="G106" s="4">
        <f t="shared" si="2"/>
        <v>18.745404637027598</v>
      </c>
      <c r="H106" s="4">
        <f t="shared" si="3"/>
        <v>29.704834730323679</v>
      </c>
    </row>
    <row r="107" spans="1:8" x14ac:dyDescent="0.3">
      <c r="A107" s="3" t="s">
        <v>646</v>
      </c>
      <c r="B107" s="4">
        <v>2</v>
      </c>
      <c r="C107" s="4">
        <v>0.05</v>
      </c>
      <c r="D107" s="4">
        <v>1224.06</v>
      </c>
      <c r="E107" s="4">
        <v>483.14</v>
      </c>
      <c r="F107" s="4">
        <v>752.52</v>
      </c>
      <c r="G107" s="4">
        <f t="shared" si="2"/>
        <v>19.735143702106107</v>
      </c>
      <c r="H107" s="4">
        <f t="shared" si="3"/>
        <v>30.738689279937258</v>
      </c>
    </row>
    <row r="108" spans="1:8" x14ac:dyDescent="0.3">
      <c r="A108" s="3" t="s">
        <v>646</v>
      </c>
      <c r="B108" s="4">
        <v>2</v>
      </c>
      <c r="C108" s="4">
        <v>0.05</v>
      </c>
      <c r="D108" s="4">
        <v>1224.06</v>
      </c>
      <c r="E108" s="4">
        <v>499.3</v>
      </c>
      <c r="F108" s="4">
        <v>721.22</v>
      </c>
      <c r="G108" s="4">
        <f t="shared" si="2"/>
        <v>20.395242063297552</v>
      </c>
      <c r="H108" s="4">
        <f t="shared" si="3"/>
        <v>29.460157181837495</v>
      </c>
    </row>
    <row r="109" spans="1:8" x14ac:dyDescent="0.3">
      <c r="A109" s="3" t="s">
        <v>646</v>
      </c>
      <c r="B109" s="4">
        <v>2</v>
      </c>
      <c r="C109" s="4">
        <v>0.05</v>
      </c>
      <c r="D109" s="4">
        <v>1224.06</v>
      </c>
      <c r="E109" s="4">
        <v>528.54999999999995</v>
      </c>
      <c r="F109" s="4">
        <v>646.79999999999995</v>
      </c>
      <c r="G109" s="4">
        <f t="shared" si="2"/>
        <v>21.590036436122414</v>
      </c>
      <c r="H109" s="4">
        <f t="shared" si="3"/>
        <v>26.420273516004116</v>
      </c>
    </row>
    <row r="110" spans="1:8" x14ac:dyDescent="0.3">
      <c r="A110" s="3" t="s">
        <v>646</v>
      </c>
      <c r="B110" s="4">
        <v>2</v>
      </c>
      <c r="C110" s="4">
        <v>0.05</v>
      </c>
      <c r="D110" s="4">
        <v>1224.06</v>
      </c>
      <c r="E110" s="4">
        <v>470.46</v>
      </c>
      <c r="F110" s="4">
        <v>719.82</v>
      </c>
      <c r="G110" s="4">
        <f t="shared" si="2"/>
        <v>19.217195235527669</v>
      </c>
      <c r="H110" s="4">
        <f t="shared" si="3"/>
        <v>29.402970442625364</v>
      </c>
    </row>
    <row r="111" spans="1:8" x14ac:dyDescent="0.3">
      <c r="A111" s="3" t="s">
        <v>646</v>
      </c>
      <c r="B111" s="4">
        <v>2</v>
      </c>
      <c r="C111" s="4">
        <v>0.05</v>
      </c>
      <c r="D111" s="4">
        <v>1224.06</v>
      </c>
      <c r="E111" s="4">
        <v>528.30999999999995</v>
      </c>
      <c r="F111" s="4">
        <v>642.11</v>
      </c>
      <c r="G111" s="4">
        <f t="shared" si="2"/>
        <v>21.580232995114617</v>
      </c>
      <c r="H111" s="4">
        <f t="shared" si="3"/>
        <v>26.228697939643482</v>
      </c>
    </row>
    <row r="112" spans="1:8" x14ac:dyDescent="0.3">
      <c r="A112" s="3" t="s">
        <v>646</v>
      </c>
      <c r="B112" s="4">
        <v>2</v>
      </c>
      <c r="C112" s="4">
        <v>0.05</v>
      </c>
      <c r="D112" s="4">
        <v>1224.06</v>
      </c>
      <c r="E112" s="4">
        <v>471.11</v>
      </c>
      <c r="F112" s="4">
        <v>736.14</v>
      </c>
      <c r="G112" s="4">
        <f t="shared" si="2"/>
        <v>19.243746221590445</v>
      </c>
      <c r="H112" s="4">
        <f t="shared" si="3"/>
        <v>30.069604431155337</v>
      </c>
    </row>
    <row r="113" spans="1:8" x14ac:dyDescent="0.3">
      <c r="A113" s="3" t="s">
        <v>646</v>
      </c>
      <c r="B113" s="4">
        <v>2</v>
      </c>
      <c r="C113" s="4">
        <v>0.05</v>
      </c>
      <c r="D113" s="4">
        <v>1224.06</v>
      </c>
      <c r="E113" s="4">
        <v>484.66</v>
      </c>
      <c r="F113" s="4">
        <v>829.35</v>
      </c>
      <c r="G113" s="4">
        <f t="shared" si="2"/>
        <v>19.797232161822134</v>
      </c>
      <c r="H113" s="4">
        <f t="shared" si="3"/>
        <v>33.877015832557227</v>
      </c>
    </row>
    <row r="114" spans="1:8" x14ac:dyDescent="0.3">
      <c r="A114" s="3" t="s">
        <v>647</v>
      </c>
      <c r="B114" s="4">
        <v>2</v>
      </c>
      <c r="C114" s="4">
        <v>0.05</v>
      </c>
      <c r="D114" s="4">
        <v>1224.06</v>
      </c>
      <c r="E114" s="4">
        <v>491.05</v>
      </c>
      <c r="F114" s="4">
        <v>602.54</v>
      </c>
      <c r="G114" s="4">
        <f t="shared" si="2"/>
        <v>20.05824877865464</v>
      </c>
      <c r="H114" s="4">
        <f t="shared" si="3"/>
        <v>24.612355603483486</v>
      </c>
    </row>
    <row r="115" spans="1:8" x14ac:dyDescent="0.3">
      <c r="A115" s="3" t="s">
        <v>647</v>
      </c>
      <c r="B115" s="4">
        <v>2</v>
      </c>
      <c r="C115" s="4">
        <v>0.05</v>
      </c>
      <c r="D115" s="4">
        <v>1224.06</v>
      </c>
      <c r="E115" s="4">
        <v>504.71</v>
      </c>
      <c r="F115" s="4">
        <v>759.37</v>
      </c>
      <c r="G115" s="4">
        <f t="shared" si="2"/>
        <v>20.616227962681567</v>
      </c>
      <c r="H115" s="4">
        <f t="shared" si="3"/>
        <v>31.018495825368039</v>
      </c>
    </row>
    <row r="116" spans="1:8" x14ac:dyDescent="0.3">
      <c r="A116" s="3" t="s">
        <v>647</v>
      </c>
      <c r="B116" s="4">
        <v>2</v>
      </c>
      <c r="C116" s="4">
        <v>0.05</v>
      </c>
      <c r="D116" s="4">
        <v>1224.06</v>
      </c>
      <c r="E116" s="4">
        <v>435.2</v>
      </c>
      <c r="F116" s="4">
        <v>863.02</v>
      </c>
      <c r="G116" s="4">
        <f t="shared" si="2"/>
        <v>17.776906360799305</v>
      </c>
      <c r="H116" s="4">
        <f t="shared" si="3"/>
        <v>35.252356910608952</v>
      </c>
    </row>
    <row r="117" spans="1:8" x14ac:dyDescent="0.3">
      <c r="A117" s="3" t="s">
        <v>647</v>
      </c>
      <c r="B117" s="4">
        <v>2</v>
      </c>
      <c r="C117" s="4">
        <v>0.05</v>
      </c>
      <c r="D117" s="4">
        <v>1224.06</v>
      </c>
      <c r="E117" s="4">
        <v>440.01</v>
      </c>
      <c r="F117" s="4">
        <v>552.52</v>
      </c>
      <c r="G117" s="4">
        <f t="shared" si="2"/>
        <v>17.973383657663838</v>
      </c>
      <c r="H117" s="4">
        <f t="shared" si="3"/>
        <v>22.56915510677581</v>
      </c>
    </row>
    <row r="118" spans="1:8" x14ac:dyDescent="0.3">
      <c r="A118" s="3" t="s">
        <v>647</v>
      </c>
      <c r="B118" s="4">
        <v>2</v>
      </c>
      <c r="C118" s="4">
        <v>0.05</v>
      </c>
      <c r="D118" s="4">
        <v>1224.06</v>
      </c>
      <c r="E118" s="4">
        <v>423.67</v>
      </c>
      <c r="F118" s="4">
        <v>662.12</v>
      </c>
      <c r="G118" s="4">
        <f t="shared" si="2"/>
        <v>17.305932715716551</v>
      </c>
      <c r="H118" s="4">
        <f t="shared" si="3"/>
        <v>27.046059833668284</v>
      </c>
    </row>
    <row r="119" spans="1:8" x14ac:dyDescent="0.3">
      <c r="A119" s="3" t="s">
        <v>647</v>
      </c>
      <c r="B119" s="4">
        <v>2</v>
      </c>
      <c r="C119" s="4">
        <v>0.05</v>
      </c>
      <c r="D119" s="4">
        <v>1224.06</v>
      </c>
      <c r="E119" s="4">
        <v>542.69000000000005</v>
      </c>
      <c r="F119" s="4">
        <v>793.45</v>
      </c>
      <c r="G119" s="4">
        <f t="shared" si="2"/>
        <v>22.167622502164928</v>
      </c>
      <c r="H119" s="4">
        <f t="shared" si="3"/>
        <v>32.410584448474751</v>
      </c>
    </row>
    <row r="120" spans="1:8" x14ac:dyDescent="0.3">
      <c r="A120" s="3" t="s">
        <v>647</v>
      </c>
      <c r="B120" s="4">
        <v>2</v>
      </c>
      <c r="C120" s="4">
        <v>0.05</v>
      </c>
      <c r="D120" s="4">
        <v>1224.06</v>
      </c>
      <c r="E120" s="4">
        <v>399.66</v>
      </c>
      <c r="F120" s="4">
        <v>613.44000000000005</v>
      </c>
      <c r="G120" s="4">
        <f t="shared" si="2"/>
        <v>16.325180138228522</v>
      </c>
      <c r="H120" s="4">
        <f t="shared" si="3"/>
        <v>25.057595215920792</v>
      </c>
    </row>
    <row r="121" spans="1:8" x14ac:dyDescent="0.3">
      <c r="A121" s="3" t="s">
        <v>647</v>
      </c>
      <c r="B121" s="4">
        <v>2</v>
      </c>
      <c r="C121" s="4">
        <v>0.05</v>
      </c>
      <c r="D121" s="4">
        <v>1224.06</v>
      </c>
      <c r="E121" s="4">
        <v>501.89</v>
      </c>
      <c r="F121" s="4">
        <v>724.21</v>
      </c>
      <c r="G121" s="4">
        <f t="shared" si="2"/>
        <v>20.501037530839991</v>
      </c>
      <c r="H121" s="4">
        <f t="shared" si="3"/>
        <v>29.582291717726257</v>
      </c>
    </row>
    <row r="122" spans="1:8" x14ac:dyDescent="0.3">
      <c r="A122" s="3" t="s">
        <v>647</v>
      </c>
      <c r="B122" s="4">
        <v>2</v>
      </c>
      <c r="C122" s="4">
        <v>0.05</v>
      </c>
      <c r="D122" s="4">
        <v>1224.06</v>
      </c>
      <c r="E122" s="4">
        <v>456.36</v>
      </c>
      <c r="F122" s="4">
        <v>730.03</v>
      </c>
      <c r="G122" s="4">
        <f t="shared" si="2"/>
        <v>18.641243076319789</v>
      </c>
      <c r="H122" s="4">
        <f t="shared" si="3"/>
        <v>29.820025162165255</v>
      </c>
    </row>
    <row r="123" spans="1:8" x14ac:dyDescent="0.3">
      <c r="A123" s="3" t="s">
        <v>647</v>
      </c>
      <c r="B123" s="4">
        <v>2</v>
      </c>
      <c r="C123" s="4">
        <v>0.05</v>
      </c>
      <c r="D123" s="4">
        <v>1224.06</v>
      </c>
      <c r="E123" s="4">
        <v>464.95</v>
      </c>
      <c r="F123" s="4">
        <v>759.63</v>
      </c>
      <c r="G123" s="4">
        <f t="shared" si="2"/>
        <v>18.992124569057072</v>
      </c>
      <c r="H123" s="4">
        <f t="shared" si="3"/>
        <v>31.029116219793149</v>
      </c>
    </row>
    <row r="124" spans="1:8" x14ac:dyDescent="0.3">
      <c r="A124" s="3" t="s">
        <v>648</v>
      </c>
      <c r="B124" s="4">
        <v>2</v>
      </c>
      <c r="C124" s="4">
        <v>0.05</v>
      </c>
      <c r="D124" s="4">
        <v>1224.06</v>
      </c>
      <c r="E124" s="4">
        <v>494.26</v>
      </c>
      <c r="F124" s="4">
        <v>717.85</v>
      </c>
      <c r="G124" s="4">
        <f t="shared" si="2"/>
        <v>20.189369802133882</v>
      </c>
      <c r="H124" s="4">
        <f t="shared" si="3"/>
        <v>29.322500531019724</v>
      </c>
    </row>
    <row r="125" spans="1:8" x14ac:dyDescent="0.3">
      <c r="A125" s="3" t="s">
        <v>648</v>
      </c>
      <c r="B125" s="4">
        <v>2</v>
      </c>
      <c r="C125" s="4">
        <v>0.05</v>
      </c>
      <c r="D125" s="4">
        <v>1224.06</v>
      </c>
      <c r="E125" s="4">
        <v>642.04</v>
      </c>
      <c r="F125" s="4">
        <v>672.03</v>
      </c>
      <c r="G125" s="4">
        <f t="shared" si="2"/>
        <v>26.225838602682874</v>
      </c>
      <c r="H125" s="4">
        <f t="shared" si="3"/>
        <v>27.450860251948434</v>
      </c>
    </row>
    <row r="126" spans="1:8" x14ac:dyDescent="0.3">
      <c r="A126" s="3" t="s">
        <v>648</v>
      </c>
      <c r="B126" s="4">
        <v>2</v>
      </c>
      <c r="C126" s="4">
        <v>0.05</v>
      </c>
      <c r="D126" s="4">
        <v>1224.06</v>
      </c>
      <c r="E126" s="4">
        <v>500.92</v>
      </c>
      <c r="F126" s="4">
        <v>684.13</v>
      </c>
      <c r="G126" s="4">
        <f t="shared" si="2"/>
        <v>20.46141529010016</v>
      </c>
      <c r="H126" s="4">
        <f t="shared" si="3"/>
        <v>27.9451170694247</v>
      </c>
    </row>
    <row r="127" spans="1:8" x14ac:dyDescent="0.3">
      <c r="A127" s="3" t="s">
        <v>648</v>
      </c>
      <c r="B127" s="4">
        <v>2</v>
      </c>
      <c r="C127" s="4">
        <v>0.05</v>
      </c>
      <c r="D127" s="4">
        <v>1224.06</v>
      </c>
      <c r="E127" s="4">
        <v>480.94</v>
      </c>
      <c r="F127" s="4">
        <v>679.38</v>
      </c>
      <c r="G127" s="4">
        <f t="shared" si="2"/>
        <v>19.645278826201331</v>
      </c>
      <c r="H127" s="4">
        <f t="shared" si="3"/>
        <v>27.751090632812119</v>
      </c>
    </row>
    <row r="128" spans="1:8" x14ac:dyDescent="0.3">
      <c r="A128" s="3" t="s">
        <v>648</v>
      </c>
      <c r="B128" s="4">
        <v>2</v>
      </c>
      <c r="C128" s="4">
        <v>0.05</v>
      </c>
      <c r="D128" s="4">
        <v>1224.06</v>
      </c>
      <c r="E128" s="4">
        <v>530.17999999999995</v>
      </c>
      <c r="F128" s="4">
        <v>787.46</v>
      </c>
      <c r="G128" s="4">
        <f t="shared" si="2"/>
        <v>21.656618139633675</v>
      </c>
      <c r="H128" s="4">
        <f t="shared" si="3"/>
        <v>32.165906899988563</v>
      </c>
    </row>
    <row r="129" spans="1:8" x14ac:dyDescent="0.3">
      <c r="A129" s="3" t="s">
        <v>648</v>
      </c>
      <c r="B129" s="4">
        <v>2</v>
      </c>
      <c r="C129" s="4">
        <v>0.05</v>
      </c>
      <c r="D129" s="4">
        <v>1224.06</v>
      </c>
      <c r="E129" s="4">
        <v>543.73</v>
      </c>
      <c r="F129" s="4">
        <v>763.35</v>
      </c>
      <c r="G129" s="4">
        <f t="shared" si="2"/>
        <v>22.210104079865367</v>
      </c>
      <c r="H129" s="4">
        <f t="shared" si="3"/>
        <v>31.181069555413952</v>
      </c>
    </row>
    <row r="130" spans="1:8" x14ac:dyDescent="0.3">
      <c r="A130" s="3" t="s">
        <v>648</v>
      </c>
      <c r="B130" s="4">
        <v>2</v>
      </c>
      <c r="C130" s="4">
        <v>0.05</v>
      </c>
      <c r="D130" s="4">
        <v>1224.06</v>
      </c>
      <c r="E130" s="4">
        <v>529.53</v>
      </c>
      <c r="F130" s="4">
        <v>695.22</v>
      </c>
      <c r="G130" s="4">
        <f t="shared" si="2"/>
        <v>21.630067153570902</v>
      </c>
      <c r="H130" s="4">
        <f t="shared" si="3"/>
        <v>28.398117739326509</v>
      </c>
    </row>
    <row r="131" spans="1:8" x14ac:dyDescent="0.3">
      <c r="A131" s="3" t="s">
        <v>648</v>
      </c>
      <c r="B131" s="4">
        <v>2</v>
      </c>
      <c r="C131" s="4">
        <v>0.05</v>
      </c>
      <c r="D131" s="4">
        <v>1224.06</v>
      </c>
      <c r="E131" s="4">
        <v>491.93</v>
      </c>
      <c r="F131" s="4">
        <v>714.6</v>
      </c>
      <c r="G131" s="4">
        <f t="shared" si="2"/>
        <v>20.09419472901655</v>
      </c>
      <c r="H131" s="4">
        <f t="shared" si="3"/>
        <v>29.189745600705848</v>
      </c>
    </row>
    <row r="132" spans="1:8" x14ac:dyDescent="0.3">
      <c r="A132" s="3" t="s">
        <v>648</v>
      </c>
      <c r="B132" s="4">
        <v>2</v>
      </c>
      <c r="C132" s="4">
        <v>0.05</v>
      </c>
      <c r="D132" s="4">
        <v>1224.06</v>
      </c>
      <c r="E132" s="4">
        <v>485.96</v>
      </c>
      <c r="F132" s="4">
        <v>640.65</v>
      </c>
      <c r="G132" s="4">
        <f t="shared" si="2"/>
        <v>19.850334133947683</v>
      </c>
      <c r="H132" s="4">
        <f t="shared" si="3"/>
        <v>26.169060340179403</v>
      </c>
    </row>
    <row r="133" spans="1:8" x14ac:dyDescent="0.3">
      <c r="A133" s="38" t="s">
        <v>648</v>
      </c>
      <c r="B133" s="39">
        <v>2</v>
      </c>
      <c r="C133" s="39">
        <v>0.05</v>
      </c>
      <c r="D133" s="39">
        <v>1224.06</v>
      </c>
      <c r="E133" s="39">
        <v>519.20000000000005</v>
      </c>
      <c r="F133" s="39">
        <v>770.48</v>
      </c>
      <c r="G133" s="4">
        <f t="shared" ref="G133:G193" si="4">(E133*(C133/D133))*1000</f>
        <v>21.20811071352712</v>
      </c>
      <c r="H133" s="4">
        <f t="shared" ref="H133:H193" si="5">(F133*(C133/D133))*1000</f>
        <v>31.47231344868716</v>
      </c>
    </row>
    <row r="134" spans="1:8" x14ac:dyDescent="0.3">
      <c r="A134" s="5" t="s">
        <v>643</v>
      </c>
      <c r="B134" s="6">
        <v>3</v>
      </c>
      <c r="C134" s="6">
        <v>0.05</v>
      </c>
      <c r="D134" s="6">
        <v>1230.01</v>
      </c>
      <c r="E134" s="6">
        <v>520.1</v>
      </c>
      <c r="F134" s="6">
        <v>763.7</v>
      </c>
      <c r="G134" s="6">
        <f t="shared" si="4"/>
        <v>21.142104535735481</v>
      </c>
      <c r="H134" s="6">
        <f t="shared" si="5"/>
        <v>31.044463053145911</v>
      </c>
    </row>
    <row r="135" spans="1:8" x14ac:dyDescent="0.3">
      <c r="A135" s="3" t="s">
        <v>643</v>
      </c>
      <c r="B135" s="4">
        <v>3</v>
      </c>
      <c r="C135" s="4">
        <v>0.05</v>
      </c>
      <c r="D135" s="4">
        <v>1230.01</v>
      </c>
      <c r="E135" s="4">
        <v>444</v>
      </c>
      <c r="F135" s="4">
        <v>588.28</v>
      </c>
      <c r="G135" s="4">
        <f t="shared" si="4"/>
        <v>18.048633750945118</v>
      </c>
      <c r="H135" s="4">
        <f t="shared" si="5"/>
        <v>23.913626718481961</v>
      </c>
    </row>
    <row r="136" spans="1:8" x14ac:dyDescent="0.3">
      <c r="A136" s="3" t="s">
        <v>643</v>
      </c>
      <c r="B136" s="4">
        <v>3</v>
      </c>
      <c r="C136" s="4">
        <v>0.05</v>
      </c>
      <c r="D136" s="4">
        <v>1230.01</v>
      </c>
      <c r="E136" s="4">
        <v>462.04</v>
      </c>
      <c r="F136" s="4">
        <v>602.99</v>
      </c>
      <c r="G136" s="4">
        <f t="shared" si="4"/>
        <v>18.781961122267301</v>
      </c>
      <c r="H136" s="4">
        <f t="shared" si="5"/>
        <v>24.511589336672063</v>
      </c>
    </row>
    <row r="137" spans="1:8" x14ac:dyDescent="0.3">
      <c r="A137" s="3" t="s">
        <v>643</v>
      </c>
      <c r="B137" s="4">
        <v>3</v>
      </c>
      <c r="C137" s="4">
        <v>0.05</v>
      </c>
      <c r="D137" s="4">
        <v>1230.01</v>
      </c>
      <c r="E137" s="4">
        <v>464.95</v>
      </c>
      <c r="F137" s="4">
        <v>539.33000000000004</v>
      </c>
      <c r="G137" s="4">
        <f t="shared" si="4"/>
        <v>18.900252843472817</v>
      </c>
      <c r="H137" s="4">
        <f t="shared" si="5"/>
        <v>21.923805497516284</v>
      </c>
    </row>
    <row r="138" spans="1:8" x14ac:dyDescent="0.3">
      <c r="A138" s="3" t="s">
        <v>643</v>
      </c>
      <c r="B138" s="4">
        <v>3</v>
      </c>
      <c r="C138" s="4">
        <v>0.05</v>
      </c>
      <c r="D138" s="4">
        <v>1230.01</v>
      </c>
      <c r="E138" s="4">
        <v>440.46</v>
      </c>
      <c r="F138" s="4">
        <v>499.55</v>
      </c>
      <c r="G138" s="4">
        <f t="shared" si="4"/>
        <v>17.904732481849742</v>
      </c>
      <c r="H138" s="4">
        <f t="shared" si="5"/>
        <v>20.306745473614036</v>
      </c>
    </row>
    <row r="139" spans="1:8" x14ac:dyDescent="0.3">
      <c r="A139" s="3" t="s">
        <v>643</v>
      </c>
      <c r="B139" s="4">
        <v>3</v>
      </c>
      <c r="C139" s="4">
        <v>0.05</v>
      </c>
      <c r="D139" s="4">
        <v>1230.01</v>
      </c>
      <c r="E139" s="4">
        <v>398.9</v>
      </c>
      <c r="F139" s="4">
        <v>606.83000000000004</v>
      </c>
      <c r="G139" s="4">
        <f t="shared" si="4"/>
        <v>16.21531532263965</v>
      </c>
      <c r="H139" s="4">
        <f t="shared" si="5"/>
        <v>24.667685628572126</v>
      </c>
    </row>
    <row r="140" spans="1:8" x14ac:dyDescent="0.3">
      <c r="A140" s="3" t="s">
        <v>643</v>
      </c>
      <c r="B140" s="4">
        <v>3</v>
      </c>
      <c r="C140" s="4">
        <v>0.05</v>
      </c>
      <c r="D140" s="4">
        <v>1230.01</v>
      </c>
      <c r="E140" s="4">
        <v>467.58</v>
      </c>
      <c r="F140" s="4">
        <v>701.41</v>
      </c>
      <c r="G140" s="4">
        <f t="shared" si="4"/>
        <v>19.007162543393957</v>
      </c>
      <c r="H140" s="4">
        <f t="shared" si="5"/>
        <v>28.512369818131557</v>
      </c>
    </row>
    <row r="141" spans="1:8" x14ac:dyDescent="0.3">
      <c r="A141" s="3" t="s">
        <v>643</v>
      </c>
      <c r="B141" s="4">
        <v>3</v>
      </c>
      <c r="C141" s="4">
        <v>0.05</v>
      </c>
      <c r="D141" s="4">
        <v>1230.01</v>
      </c>
      <c r="E141" s="4">
        <v>471.11</v>
      </c>
      <c r="F141" s="4">
        <v>658.72</v>
      </c>
      <c r="G141" s="4">
        <f t="shared" si="4"/>
        <v>19.150657311729177</v>
      </c>
      <c r="H141" s="4">
        <f t="shared" si="5"/>
        <v>26.777018073023797</v>
      </c>
    </row>
    <row r="142" spans="1:8" x14ac:dyDescent="0.3">
      <c r="A142" s="3" t="s">
        <v>643</v>
      </c>
      <c r="B142" s="4">
        <v>3</v>
      </c>
      <c r="C142" s="4">
        <v>0.05</v>
      </c>
      <c r="D142" s="4">
        <v>1230.01</v>
      </c>
      <c r="E142" s="4">
        <v>462.16</v>
      </c>
      <c r="F142" s="4">
        <v>681.89</v>
      </c>
      <c r="G142" s="4">
        <f t="shared" si="4"/>
        <v>18.786839131389176</v>
      </c>
      <c r="H142" s="4">
        <f t="shared" si="5"/>
        <v>27.718880334306228</v>
      </c>
    </row>
    <row r="143" spans="1:8" x14ac:dyDescent="0.3">
      <c r="A143" s="3" t="s">
        <v>643</v>
      </c>
      <c r="B143" s="4">
        <v>3</v>
      </c>
      <c r="C143" s="4">
        <v>0.05</v>
      </c>
      <c r="D143" s="4">
        <v>1230.01</v>
      </c>
      <c r="E143" s="4">
        <v>444.16</v>
      </c>
      <c r="F143" s="4">
        <v>622.27</v>
      </c>
      <c r="G143" s="4">
        <f t="shared" si="4"/>
        <v>18.055137763107616</v>
      </c>
      <c r="H143" s="4">
        <f t="shared" si="5"/>
        <v>25.29532280225364</v>
      </c>
    </row>
    <row r="144" spans="1:8" x14ac:dyDescent="0.3">
      <c r="A144" s="3" t="s">
        <v>644</v>
      </c>
      <c r="B144" s="4">
        <v>3</v>
      </c>
      <c r="C144" s="4">
        <v>0.05</v>
      </c>
      <c r="D144" s="4">
        <v>1230.01</v>
      </c>
      <c r="E144" s="4">
        <v>435.4</v>
      </c>
      <c r="F144" s="4">
        <v>649.03</v>
      </c>
      <c r="G144" s="4">
        <f t="shared" si="4"/>
        <v>17.699043097210591</v>
      </c>
      <c r="H144" s="4">
        <f t="shared" si="5"/>
        <v>26.383118836432221</v>
      </c>
    </row>
    <row r="145" spans="1:8" x14ac:dyDescent="0.3">
      <c r="A145" s="3" t="s">
        <v>644</v>
      </c>
      <c r="B145" s="4">
        <v>3</v>
      </c>
      <c r="C145" s="4">
        <v>0.05</v>
      </c>
      <c r="D145" s="4">
        <v>1230.01</v>
      </c>
      <c r="E145" s="4">
        <v>407.87</v>
      </c>
      <c r="F145" s="4">
        <v>534</v>
      </c>
      <c r="G145" s="4">
        <f t="shared" si="4"/>
        <v>16.579946504499965</v>
      </c>
      <c r="H145" s="4">
        <f t="shared" si="5"/>
        <v>21.707140592352911</v>
      </c>
    </row>
    <row r="146" spans="1:8" x14ac:dyDescent="0.3">
      <c r="A146" s="3" t="s">
        <v>644</v>
      </c>
      <c r="B146" s="4">
        <v>3</v>
      </c>
      <c r="C146" s="4">
        <v>0.05</v>
      </c>
      <c r="D146" s="4">
        <v>1230.01</v>
      </c>
      <c r="E146" s="4">
        <v>356.89</v>
      </c>
      <c r="F146" s="4">
        <v>491.45</v>
      </c>
      <c r="G146" s="4">
        <f t="shared" si="4"/>
        <v>14.507605629222526</v>
      </c>
      <c r="H146" s="4">
        <f t="shared" si="5"/>
        <v>19.977479857887335</v>
      </c>
    </row>
    <row r="147" spans="1:8" x14ac:dyDescent="0.3">
      <c r="A147" s="3" t="s">
        <v>644</v>
      </c>
      <c r="B147" s="4">
        <v>3</v>
      </c>
      <c r="C147" s="4">
        <v>0.05</v>
      </c>
      <c r="D147" s="4">
        <v>1230.01</v>
      </c>
      <c r="E147" s="4">
        <v>554.64</v>
      </c>
      <c r="F147" s="4">
        <v>610.26</v>
      </c>
      <c r="G147" s="4">
        <f t="shared" si="4"/>
        <v>22.546158161315763</v>
      </c>
      <c r="H147" s="4">
        <f t="shared" si="5"/>
        <v>24.807115389305778</v>
      </c>
    </row>
    <row r="148" spans="1:8" x14ac:dyDescent="0.3">
      <c r="A148" s="3" t="s">
        <v>644</v>
      </c>
      <c r="B148" s="4">
        <v>3</v>
      </c>
      <c r="C148" s="4">
        <v>0.05</v>
      </c>
      <c r="D148" s="4">
        <v>1230.01</v>
      </c>
      <c r="E148" s="4">
        <v>428.07</v>
      </c>
      <c r="F148" s="4">
        <v>712.06</v>
      </c>
      <c r="G148" s="4">
        <f t="shared" si="4"/>
        <v>17.401078040015935</v>
      </c>
      <c r="H148" s="4">
        <f t="shared" si="5"/>
        <v>28.945293127698147</v>
      </c>
    </row>
    <row r="149" spans="1:8" x14ac:dyDescent="0.3">
      <c r="A149" s="3" t="s">
        <v>644</v>
      </c>
      <c r="B149" s="4">
        <v>3</v>
      </c>
      <c r="C149" s="4">
        <v>0.05</v>
      </c>
      <c r="D149" s="4">
        <v>1230.01</v>
      </c>
      <c r="E149" s="4">
        <v>348.05</v>
      </c>
      <c r="F149" s="4">
        <v>532.89</v>
      </c>
      <c r="G149" s="4">
        <f t="shared" si="4"/>
        <v>14.148258957244252</v>
      </c>
      <c r="H149" s="4">
        <f t="shared" si="5"/>
        <v>21.662019007975545</v>
      </c>
    </row>
    <row r="150" spans="1:8" x14ac:dyDescent="0.3">
      <c r="A150" s="3" t="s">
        <v>644</v>
      </c>
      <c r="B150" s="4">
        <v>3</v>
      </c>
      <c r="C150" s="4">
        <v>0.05</v>
      </c>
      <c r="D150" s="4">
        <v>1230.01</v>
      </c>
      <c r="E150" s="4">
        <v>416.12</v>
      </c>
      <c r="F150" s="4">
        <v>590.96</v>
      </c>
      <c r="G150" s="4">
        <f t="shared" si="4"/>
        <v>16.915309631629015</v>
      </c>
      <c r="H150" s="4">
        <f t="shared" si="5"/>
        <v>24.022568922203888</v>
      </c>
    </row>
    <row r="151" spans="1:8" x14ac:dyDescent="0.3">
      <c r="A151" s="3" t="s">
        <v>644</v>
      </c>
      <c r="B151" s="4">
        <v>3</v>
      </c>
      <c r="C151" s="4">
        <v>0.05</v>
      </c>
      <c r="D151" s="4">
        <v>1230.01</v>
      </c>
      <c r="E151" s="4">
        <v>414.7</v>
      </c>
      <c r="F151" s="4">
        <v>679.51</v>
      </c>
      <c r="G151" s="4">
        <f t="shared" si="4"/>
        <v>16.857586523686798</v>
      </c>
      <c r="H151" s="4">
        <f t="shared" si="5"/>
        <v>27.622133153388997</v>
      </c>
    </row>
    <row r="152" spans="1:8" x14ac:dyDescent="0.3">
      <c r="A152" s="3" t="s">
        <v>644</v>
      </c>
      <c r="B152" s="4">
        <v>3</v>
      </c>
      <c r="C152" s="4">
        <v>0.05</v>
      </c>
      <c r="D152" s="4">
        <v>1230.01</v>
      </c>
      <c r="E152" s="4">
        <v>442.52</v>
      </c>
      <c r="F152" s="4">
        <v>663.81</v>
      </c>
      <c r="G152" s="4">
        <f t="shared" si="4"/>
        <v>17.988471638441965</v>
      </c>
      <c r="H152" s="4">
        <f t="shared" si="5"/>
        <v>26.983926959943414</v>
      </c>
    </row>
    <row r="153" spans="1:8" x14ac:dyDescent="0.3">
      <c r="A153" s="3" t="s">
        <v>644</v>
      </c>
      <c r="B153" s="4">
        <v>3</v>
      </c>
      <c r="C153" s="4">
        <v>0.05</v>
      </c>
      <c r="D153" s="4">
        <v>1230.01</v>
      </c>
      <c r="E153" s="4">
        <v>494.26</v>
      </c>
      <c r="F153" s="4">
        <v>579.64</v>
      </c>
      <c r="G153" s="4">
        <f t="shared" si="4"/>
        <v>20.09170657149129</v>
      </c>
      <c r="H153" s="4">
        <f t="shared" si="5"/>
        <v>23.562410061706817</v>
      </c>
    </row>
    <row r="154" spans="1:8" x14ac:dyDescent="0.3">
      <c r="A154" s="3" t="s">
        <v>645</v>
      </c>
      <c r="B154" s="4">
        <v>3</v>
      </c>
      <c r="C154" s="4">
        <v>0.05</v>
      </c>
      <c r="D154" s="4">
        <v>1230.01</v>
      </c>
      <c r="E154" s="4">
        <v>450.44</v>
      </c>
      <c r="F154" s="4">
        <v>700.67</v>
      </c>
      <c r="G154" s="4">
        <f t="shared" si="4"/>
        <v>18.31042024048585</v>
      </c>
      <c r="H154" s="4">
        <f t="shared" si="5"/>
        <v>28.482288761879985</v>
      </c>
    </row>
    <row r="155" spans="1:8" x14ac:dyDescent="0.3">
      <c r="A155" s="3" t="s">
        <v>645</v>
      </c>
      <c r="B155" s="4">
        <v>3</v>
      </c>
      <c r="C155" s="4">
        <v>0.05</v>
      </c>
      <c r="D155" s="4">
        <v>1230.01</v>
      </c>
      <c r="E155" s="4">
        <v>364.37</v>
      </c>
      <c r="F155" s="4">
        <v>713.77</v>
      </c>
      <c r="G155" s="4">
        <f t="shared" si="4"/>
        <v>14.811668197819531</v>
      </c>
      <c r="H155" s="4">
        <f t="shared" si="5"/>
        <v>29.014804757684896</v>
      </c>
    </row>
    <row r="156" spans="1:8" x14ac:dyDescent="0.3">
      <c r="A156" s="3" t="s">
        <v>645</v>
      </c>
      <c r="B156" s="4">
        <v>3</v>
      </c>
      <c r="C156" s="4">
        <v>0.05</v>
      </c>
      <c r="D156" s="4">
        <v>1230.01</v>
      </c>
      <c r="E156" s="4">
        <v>457.93</v>
      </c>
      <c r="F156" s="4">
        <v>587.66</v>
      </c>
      <c r="G156" s="4">
        <f t="shared" si="4"/>
        <v>18.614889309843011</v>
      </c>
      <c r="H156" s="4">
        <f t="shared" si="5"/>
        <v>23.888423671352264</v>
      </c>
    </row>
    <row r="157" spans="1:8" x14ac:dyDescent="0.3">
      <c r="A157" s="3" t="s">
        <v>645</v>
      </c>
      <c r="B157" s="4">
        <v>3</v>
      </c>
      <c r="C157" s="4">
        <v>0.05</v>
      </c>
      <c r="D157" s="4">
        <v>1230.01</v>
      </c>
      <c r="E157" s="4">
        <v>441.23</v>
      </c>
      <c r="F157" s="4">
        <v>604.6</v>
      </c>
      <c r="G157" s="4">
        <f t="shared" si="4"/>
        <v>17.936033040381787</v>
      </c>
      <c r="H157" s="4">
        <f t="shared" si="5"/>
        <v>24.577035959057245</v>
      </c>
    </row>
    <row r="158" spans="1:8" x14ac:dyDescent="0.3">
      <c r="A158" s="3" t="s">
        <v>645</v>
      </c>
      <c r="B158" s="4">
        <v>3</v>
      </c>
      <c r="C158" s="4">
        <v>0.05</v>
      </c>
      <c r="D158" s="4">
        <v>1230.01</v>
      </c>
      <c r="E158" s="4">
        <v>416.56</v>
      </c>
      <c r="F158" s="4">
        <v>528.03</v>
      </c>
      <c r="G158" s="4">
        <f t="shared" si="4"/>
        <v>16.933195665075896</v>
      </c>
      <c r="H158" s="4">
        <f t="shared" si="5"/>
        <v>21.464459638539527</v>
      </c>
    </row>
    <row r="159" spans="1:8" x14ac:dyDescent="0.3">
      <c r="A159" s="3" t="s">
        <v>645</v>
      </c>
      <c r="B159" s="4">
        <v>3</v>
      </c>
      <c r="C159" s="4">
        <v>0.05</v>
      </c>
      <c r="D159" s="4">
        <v>1230.01</v>
      </c>
      <c r="E159" s="4">
        <v>370.11</v>
      </c>
      <c r="F159" s="4">
        <v>618.73</v>
      </c>
      <c r="G159" s="4">
        <f t="shared" si="4"/>
        <v>15.044999634149317</v>
      </c>
      <c r="H159" s="4">
        <f t="shared" si="5"/>
        <v>25.151421533158267</v>
      </c>
    </row>
    <row r="160" spans="1:8" x14ac:dyDescent="0.3">
      <c r="A160" s="3" t="s">
        <v>645</v>
      </c>
      <c r="B160" s="4">
        <v>3</v>
      </c>
      <c r="C160" s="4">
        <v>0.05</v>
      </c>
      <c r="D160" s="4">
        <v>1230.01</v>
      </c>
      <c r="E160" s="4">
        <v>426.13</v>
      </c>
      <c r="F160" s="4">
        <v>475.48</v>
      </c>
      <c r="G160" s="4">
        <f t="shared" si="4"/>
        <v>17.32221689254559</v>
      </c>
      <c r="H160" s="4">
        <f t="shared" si="5"/>
        <v>19.328298143917532</v>
      </c>
    </row>
    <row r="161" spans="1:8" x14ac:dyDescent="0.3">
      <c r="A161" s="3" t="s">
        <v>645</v>
      </c>
      <c r="B161" s="4">
        <v>3</v>
      </c>
      <c r="C161" s="4">
        <v>0.05</v>
      </c>
      <c r="D161" s="4">
        <v>1230.01</v>
      </c>
      <c r="E161" s="4">
        <v>352.78</v>
      </c>
      <c r="F161" s="4">
        <v>710.06</v>
      </c>
      <c r="G161" s="4">
        <f t="shared" si="4"/>
        <v>14.340533816798237</v>
      </c>
      <c r="H161" s="4">
        <f t="shared" si="5"/>
        <v>28.863992975666864</v>
      </c>
    </row>
    <row r="162" spans="1:8" x14ac:dyDescent="0.3">
      <c r="A162" s="3" t="s">
        <v>645</v>
      </c>
      <c r="B162" s="4">
        <v>3</v>
      </c>
      <c r="C162" s="4">
        <v>0.05</v>
      </c>
      <c r="D162" s="4">
        <v>1230.01</v>
      </c>
      <c r="E162" s="4">
        <v>481.27</v>
      </c>
      <c r="F162" s="4">
        <v>718.85</v>
      </c>
      <c r="G162" s="4">
        <f t="shared" si="4"/>
        <v>19.563662084048097</v>
      </c>
      <c r="H162" s="4">
        <f t="shared" si="5"/>
        <v>29.221307143844363</v>
      </c>
    </row>
    <row r="163" spans="1:8" x14ac:dyDescent="0.3">
      <c r="A163" s="3" t="s">
        <v>645</v>
      </c>
      <c r="B163" s="4">
        <v>3</v>
      </c>
      <c r="C163" s="4">
        <v>0.05</v>
      </c>
      <c r="D163" s="4">
        <v>1230.01</v>
      </c>
      <c r="E163" s="4">
        <v>433.08</v>
      </c>
      <c r="F163" s="4">
        <v>678.88</v>
      </c>
      <c r="G163" s="4">
        <f t="shared" si="4"/>
        <v>17.604734920854302</v>
      </c>
      <c r="H163" s="4">
        <f t="shared" si="5"/>
        <v>27.59652360549914</v>
      </c>
    </row>
    <row r="164" spans="1:8" x14ac:dyDescent="0.3">
      <c r="A164" s="3" t="s">
        <v>646</v>
      </c>
      <c r="B164" s="4">
        <v>3</v>
      </c>
      <c r="C164" s="4">
        <v>0.05</v>
      </c>
      <c r="D164" s="4">
        <v>1230.01</v>
      </c>
      <c r="E164" s="4">
        <v>373.01</v>
      </c>
      <c r="F164" s="4">
        <v>530.35</v>
      </c>
      <c r="G164" s="4">
        <f t="shared" si="4"/>
        <v>15.162884854594678</v>
      </c>
      <c r="H164" s="4">
        <f t="shared" si="5"/>
        <v>21.558767814895816</v>
      </c>
    </row>
    <row r="165" spans="1:8" x14ac:dyDescent="0.3">
      <c r="A165" s="3" t="s">
        <v>646</v>
      </c>
      <c r="B165" s="4">
        <v>3</v>
      </c>
      <c r="C165" s="4">
        <v>0.05</v>
      </c>
      <c r="D165" s="4">
        <v>1230.01</v>
      </c>
      <c r="E165" s="4">
        <v>372.44</v>
      </c>
      <c r="F165" s="4">
        <v>588.12</v>
      </c>
      <c r="G165" s="4">
        <f t="shared" si="4"/>
        <v>15.139714311265761</v>
      </c>
      <c r="H165" s="4">
        <f t="shared" si="5"/>
        <v>23.907122706319459</v>
      </c>
    </row>
    <row r="166" spans="1:8" x14ac:dyDescent="0.3">
      <c r="A166" s="3" t="s">
        <v>646</v>
      </c>
      <c r="B166" s="4">
        <v>3</v>
      </c>
      <c r="C166" s="4">
        <v>0.05</v>
      </c>
      <c r="D166" s="4">
        <v>1230.01</v>
      </c>
      <c r="E166" s="4">
        <v>409.5</v>
      </c>
      <c r="F166" s="4">
        <v>691.67</v>
      </c>
      <c r="G166" s="4">
        <f t="shared" si="4"/>
        <v>16.64620612840546</v>
      </c>
      <c r="H166" s="4">
        <f t="shared" si="5"/>
        <v>28.116438077739204</v>
      </c>
    </row>
    <row r="167" spans="1:8" x14ac:dyDescent="0.3">
      <c r="A167" s="3" t="s">
        <v>646</v>
      </c>
      <c r="B167" s="4">
        <v>3</v>
      </c>
      <c r="C167" s="4">
        <v>0.05</v>
      </c>
      <c r="D167" s="4">
        <v>1230.01</v>
      </c>
      <c r="E167" s="4">
        <v>416.25</v>
      </c>
      <c r="F167" s="4">
        <v>590.92999999999995</v>
      </c>
      <c r="G167" s="4">
        <f t="shared" si="4"/>
        <v>16.920594141511046</v>
      </c>
      <c r="H167" s="4">
        <f t="shared" si="5"/>
        <v>24.021349419923414</v>
      </c>
    </row>
    <row r="168" spans="1:8" x14ac:dyDescent="0.3">
      <c r="A168" s="3" t="s">
        <v>646</v>
      </c>
      <c r="B168" s="4">
        <v>3</v>
      </c>
      <c r="C168" s="4">
        <v>0.05</v>
      </c>
      <c r="D168" s="4">
        <v>1230.01</v>
      </c>
      <c r="E168" s="4">
        <v>516.30999999999995</v>
      </c>
      <c r="F168" s="4">
        <v>650.77</v>
      </c>
      <c r="G168" s="4">
        <f t="shared" si="4"/>
        <v>20.988040747636195</v>
      </c>
      <c r="H168" s="4">
        <f t="shared" si="5"/>
        <v>26.453849968699441</v>
      </c>
    </row>
    <row r="169" spans="1:8" x14ac:dyDescent="0.3">
      <c r="A169" s="3" t="s">
        <v>646</v>
      </c>
      <c r="B169" s="4">
        <v>3</v>
      </c>
      <c r="C169" s="4">
        <v>0.05</v>
      </c>
      <c r="D169" s="4">
        <v>1230.01</v>
      </c>
      <c r="E169" s="4">
        <v>462.97</v>
      </c>
      <c r="F169" s="4">
        <v>639.19000000000005</v>
      </c>
      <c r="G169" s="4">
        <f t="shared" si="4"/>
        <v>18.819765692961845</v>
      </c>
      <c r="H169" s="4">
        <f t="shared" si="5"/>
        <v>25.983122088438311</v>
      </c>
    </row>
    <row r="170" spans="1:8" x14ac:dyDescent="0.3">
      <c r="A170" s="3" t="s">
        <v>646</v>
      </c>
      <c r="B170" s="4">
        <v>3</v>
      </c>
      <c r="C170" s="4">
        <v>0.05</v>
      </c>
      <c r="D170" s="4">
        <v>1230.01</v>
      </c>
      <c r="E170" s="4">
        <v>442.42</v>
      </c>
      <c r="F170" s="4">
        <v>550.24</v>
      </c>
      <c r="G170" s="4">
        <f t="shared" si="4"/>
        <v>17.984406630840404</v>
      </c>
      <c r="H170" s="4">
        <f t="shared" si="5"/>
        <v>22.367297826846936</v>
      </c>
    </row>
    <row r="171" spans="1:8" x14ac:dyDescent="0.3">
      <c r="A171" s="3" t="s">
        <v>646</v>
      </c>
      <c r="B171" s="4">
        <v>3</v>
      </c>
      <c r="C171" s="4">
        <v>0.05</v>
      </c>
      <c r="D171" s="4">
        <v>1230.01</v>
      </c>
      <c r="E171" s="4">
        <v>498.04</v>
      </c>
      <c r="F171" s="4">
        <v>700.87</v>
      </c>
      <c r="G171" s="4">
        <f t="shared" si="4"/>
        <v>20.245363858830419</v>
      </c>
      <c r="H171" s="4">
        <f t="shared" si="5"/>
        <v>28.490418777083114</v>
      </c>
    </row>
    <row r="172" spans="1:8" x14ac:dyDescent="0.3">
      <c r="A172" s="3" t="s">
        <v>646</v>
      </c>
      <c r="B172" s="4">
        <v>3</v>
      </c>
      <c r="C172" s="4">
        <v>0.05</v>
      </c>
      <c r="D172" s="4">
        <v>1230.01</v>
      </c>
      <c r="E172" s="4">
        <v>421.28</v>
      </c>
      <c r="F172" s="4">
        <v>596.78</v>
      </c>
      <c r="G172" s="4">
        <f t="shared" si="4"/>
        <v>17.125064023869726</v>
      </c>
      <c r="H172" s="4">
        <f t="shared" si="5"/>
        <v>24.25915236461492</v>
      </c>
    </row>
    <row r="173" spans="1:8" x14ac:dyDescent="0.3">
      <c r="A173" s="3" t="s">
        <v>646</v>
      </c>
      <c r="B173" s="4">
        <v>3</v>
      </c>
      <c r="C173" s="4">
        <v>0.05</v>
      </c>
      <c r="D173" s="4">
        <v>1230.01</v>
      </c>
      <c r="E173" s="4">
        <v>463.52</v>
      </c>
      <c r="F173" s="4">
        <v>659.37</v>
      </c>
      <c r="G173" s="4">
        <f t="shared" si="4"/>
        <v>18.842123234770447</v>
      </c>
      <c r="H173" s="4">
        <f t="shared" si="5"/>
        <v>26.803440622433968</v>
      </c>
    </row>
    <row r="174" spans="1:8" x14ac:dyDescent="0.3">
      <c r="A174" s="3" t="s">
        <v>647</v>
      </c>
      <c r="B174" s="4">
        <v>3</v>
      </c>
      <c r="C174" s="4">
        <v>0.05</v>
      </c>
      <c r="D174" s="4">
        <v>1230.01</v>
      </c>
      <c r="E174" s="4">
        <v>376.81</v>
      </c>
      <c r="F174" s="4">
        <v>571.26</v>
      </c>
      <c r="G174" s="4">
        <f t="shared" si="4"/>
        <v>15.317355143454119</v>
      </c>
      <c r="H174" s="4">
        <f t="shared" si="5"/>
        <v>23.221762424695733</v>
      </c>
    </row>
    <row r="175" spans="1:8" x14ac:dyDescent="0.3">
      <c r="A175" s="3" t="s">
        <v>647</v>
      </c>
      <c r="B175" s="4">
        <v>3</v>
      </c>
      <c r="C175" s="4">
        <v>0.05</v>
      </c>
      <c r="D175" s="4">
        <v>1230.01</v>
      </c>
      <c r="E175" s="4">
        <v>434.41</v>
      </c>
      <c r="F175" s="4">
        <v>547.58000000000004</v>
      </c>
      <c r="G175" s="4">
        <f t="shared" si="4"/>
        <v>17.658799521955107</v>
      </c>
      <c r="H175" s="4">
        <f t="shared" si="5"/>
        <v>22.25916862464533</v>
      </c>
    </row>
    <row r="176" spans="1:8" x14ac:dyDescent="0.3">
      <c r="A176" s="3" t="s">
        <v>647</v>
      </c>
      <c r="B176" s="4">
        <v>3</v>
      </c>
      <c r="C176" s="4">
        <v>0.05</v>
      </c>
      <c r="D176" s="4">
        <v>1230.01</v>
      </c>
      <c r="E176" s="4">
        <v>480.94</v>
      </c>
      <c r="F176" s="4">
        <v>649.79999999999995</v>
      </c>
      <c r="G176" s="4">
        <f t="shared" si="4"/>
        <v>19.550247558962933</v>
      </c>
      <c r="H176" s="4">
        <f t="shared" si="5"/>
        <v>26.414419394964266</v>
      </c>
    </row>
    <row r="177" spans="1:8" x14ac:dyDescent="0.3">
      <c r="A177" s="3" t="s">
        <v>647</v>
      </c>
      <c r="B177" s="4">
        <v>3</v>
      </c>
      <c r="C177" s="4">
        <v>0.05</v>
      </c>
      <c r="D177" s="4">
        <v>1230.01</v>
      </c>
      <c r="E177" s="4">
        <v>410.52</v>
      </c>
      <c r="F177" s="4">
        <v>787.46</v>
      </c>
      <c r="G177" s="4">
        <f t="shared" si="4"/>
        <v>16.687669205941415</v>
      </c>
      <c r="H177" s="4">
        <f t="shared" si="5"/>
        <v>32.010308859277565</v>
      </c>
    </row>
    <row r="178" spans="1:8" x14ac:dyDescent="0.3">
      <c r="A178" s="3" t="s">
        <v>647</v>
      </c>
      <c r="B178" s="4">
        <v>3</v>
      </c>
      <c r="C178" s="4">
        <v>0.05</v>
      </c>
      <c r="D178" s="4">
        <v>1230.01</v>
      </c>
      <c r="E178" s="4">
        <v>461.02</v>
      </c>
      <c r="F178" s="4">
        <v>700.15</v>
      </c>
      <c r="G178" s="4">
        <f t="shared" si="4"/>
        <v>18.740498044731346</v>
      </c>
      <c r="H178" s="4">
        <f t="shared" si="5"/>
        <v>28.461150722351849</v>
      </c>
    </row>
    <row r="179" spans="1:8" x14ac:dyDescent="0.3">
      <c r="A179" s="3" t="s">
        <v>647</v>
      </c>
      <c r="B179" s="4">
        <v>3</v>
      </c>
      <c r="C179" s="4">
        <v>0.05</v>
      </c>
      <c r="D179" s="4">
        <v>1230.01</v>
      </c>
      <c r="E179" s="4">
        <v>440.09</v>
      </c>
      <c r="F179" s="4">
        <v>665.16</v>
      </c>
      <c r="G179" s="4">
        <f t="shared" si="4"/>
        <v>17.889691953723954</v>
      </c>
      <c r="H179" s="4">
        <f t="shared" si="5"/>
        <v>27.038804562564533</v>
      </c>
    </row>
    <row r="180" spans="1:8" x14ac:dyDescent="0.3">
      <c r="A180" s="3" t="s">
        <v>647</v>
      </c>
      <c r="B180" s="4">
        <v>3</v>
      </c>
      <c r="C180" s="4">
        <v>0.05</v>
      </c>
      <c r="D180" s="4">
        <v>1230.01</v>
      </c>
      <c r="E180" s="4">
        <v>483.62</v>
      </c>
      <c r="F180" s="4">
        <v>696.23</v>
      </c>
      <c r="G180" s="4">
        <f t="shared" si="4"/>
        <v>19.659189762684857</v>
      </c>
      <c r="H180" s="4">
        <f t="shared" si="5"/>
        <v>28.301802424370536</v>
      </c>
    </row>
    <row r="181" spans="1:8" s="4" customFormat="1" x14ac:dyDescent="0.3">
      <c r="A181" s="3" t="s">
        <v>647</v>
      </c>
      <c r="B181" s="4">
        <v>3</v>
      </c>
      <c r="C181" s="4">
        <v>0.05</v>
      </c>
      <c r="D181" s="4">
        <v>1230.01</v>
      </c>
      <c r="E181" s="4">
        <v>409.85</v>
      </c>
      <c r="F181" s="4">
        <v>525.98</v>
      </c>
      <c r="G181" s="4">
        <f t="shared" si="4"/>
        <v>16.660433655010937</v>
      </c>
      <c r="H181" s="4">
        <f t="shared" si="5"/>
        <v>21.38112698270746</v>
      </c>
    </row>
    <row r="182" spans="1:8" s="4" customFormat="1" x14ac:dyDescent="0.3">
      <c r="A182" s="3" t="s">
        <v>647</v>
      </c>
      <c r="B182" s="4">
        <v>3</v>
      </c>
      <c r="C182" s="4">
        <v>0.05</v>
      </c>
      <c r="D182" s="4">
        <v>1230.01</v>
      </c>
      <c r="E182" s="4">
        <v>499.55</v>
      </c>
      <c r="F182" s="4">
        <v>720.92</v>
      </c>
      <c r="G182" s="4">
        <f t="shared" si="4"/>
        <v>20.306745473614036</v>
      </c>
      <c r="H182" s="4">
        <f t="shared" si="5"/>
        <v>29.305452801196736</v>
      </c>
    </row>
    <row r="183" spans="1:8" s="4" customFormat="1" x14ac:dyDescent="0.3">
      <c r="A183" s="3" t="s">
        <v>647</v>
      </c>
      <c r="B183" s="4">
        <v>3</v>
      </c>
      <c r="C183" s="4">
        <v>0.05</v>
      </c>
      <c r="D183" s="4">
        <v>1230.01</v>
      </c>
      <c r="E183" s="4">
        <v>381.6</v>
      </c>
      <c r="F183" s="4">
        <v>666.03</v>
      </c>
      <c r="G183" s="4">
        <f t="shared" si="4"/>
        <v>15.512069007569046</v>
      </c>
      <c r="H183" s="4">
        <f t="shared" si="5"/>
        <v>27.074170128698139</v>
      </c>
    </row>
    <row r="184" spans="1:8" s="4" customFormat="1" x14ac:dyDescent="0.3">
      <c r="A184" s="3" t="s">
        <v>648</v>
      </c>
      <c r="B184" s="4">
        <v>3</v>
      </c>
      <c r="C184" s="4">
        <v>0.05</v>
      </c>
      <c r="D184" s="4">
        <v>1230.01</v>
      </c>
      <c r="E184" s="4">
        <v>426.13</v>
      </c>
      <c r="F184" s="4">
        <v>714</v>
      </c>
      <c r="G184" s="4">
        <f t="shared" si="4"/>
        <v>17.32221689254559</v>
      </c>
      <c r="H184" s="4">
        <f t="shared" si="5"/>
        <v>29.024154275168495</v>
      </c>
    </row>
    <row r="185" spans="1:8" s="4" customFormat="1" x14ac:dyDescent="0.3">
      <c r="A185" s="3" t="s">
        <v>648</v>
      </c>
      <c r="B185" s="4">
        <v>3</v>
      </c>
      <c r="C185" s="4">
        <v>0.05</v>
      </c>
      <c r="D185" s="4">
        <v>1230.01</v>
      </c>
      <c r="E185" s="4">
        <v>552.80999999999995</v>
      </c>
      <c r="F185" s="4">
        <v>933.84</v>
      </c>
      <c r="G185" s="4">
        <f t="shared" si="4"/>
        <v>22.471768522207135</v>
      </c>
      <c r="H185" s="4">
        <f t="shared" si="5"/>
        <v>37.960666986447265</v>
      </c>
    </row>
    <row r="186" spans="1:8" s="4" customFormat="1" x14ac:dyDescent="0.3">
      <c r="A186" s="3" t="s">
        <v>648</v>
      </c>
      <c r="B186" s="4">
        <v>3</v>
      </c>
      <c r="C186" s="4">
        <v>0.05</v>
      </c>
      <c r="D186" s="4">
        <v>1230.01</v>
      </c>
      <c r="E186" s="4">
        <v>429.53</v>
      </c>
      <c r="F186" s="4">
        <v>587.91</v>
      </c>
      <c r="G186" s="4">
        <f t="shared" si="4"/>
        <v>17.460427150998772</v>
      </c>
      <c r="H186" s="4">
        <f t="shared" si="5"/>
        <v>23.898586190356173</v>
      </c>
    </row>
    <row r="187" spans="1:8" s="4" customFormat="1" x14ac:dyDescent="0.3">
      <c r="A187" s="3" t="s">
        <v>648</v>
      </c>
      <c r="B187" s="4">
        <v>3</v>
      </c>
      <c r="C187" s="4">
        <v>0.05</v>
      </c>
      <c r="D187" s="4">
        <v>1230.01</v>
      </c>
      <c r="E187" s="4">
        <v>498.58</v>
      </c>
      <c r="F187" s="4">
        <v>721.6</v>
      </c>
      <c r="G187" s="4">
        <f t="shared" si="4"/>
        <v>20.267314899878865</v>
      </c>
      <c r="H187" s="4">
        <f t="shared" si="5"/>
        <v>29.333094852887378</v>
      </c>
    </row>
    <row r="188" spans="1:8" s="4" customFormat="1" x14ac:dyDescent="0.3">
      <c r="A188" s="3" t="s">
        <v>648</v>
      </c>
      <c r="B188" s="4">
        <v>3</v>
      </c>
      <c r="C188" s="4">
        <v>0.05</v>
      </c>
      <c r="D188" s="4">
        <v>1230.01</v>
      </c>
      <c r="E188" s="4">
        <v>510</v>
      </c>
      <c r="F188" s="4">
        <v>779.1</v>
      </c>
      <c r="G188" s="4">
        <f t="shared" si="4"/>
        <v>20.731538767977497</v>
      </c>
      <c r="H188" s="4">
        <f t="shared" si="5"/>
        <v>31.670474223786798</v>
      </c>
    </row>
    <row r="189" spans="1:8" s="4" customFormat="1" x14ac:dyDescent="0.3">
      <c r="A189" s="3" t="s">
        <v>648</v>
      </c>
      <c r="B189" s="4">
        <v>3</v>
      </c>
      <c r="C189" s="4">
        <v>0.05</v>
      </c>
      <c r="D189" s="4">
        <v>1230.01</v>
      </c>
      <c r="E189" s="4">
        <v>392.76</v>
      </c>
      <c r="F189" s="4">
        <v>627.37</v>
      </c>
      <c r="G189" s="4">
        <f t="shared" si="4"/>
        <v>15.96572385590361</v>
      </c>
      <c r="H189" s="4">
        <f t="shared" si="5"/>
        <v>25.502638189933418</v>
      </c>
    </row>
    <row r="190" spans="1:8" s="4" customFormat="1" x14ac:dyDescent="0.3">
      <c r="A190" s="3" t="s">
        <v>648</v>
      </c>
      <c r="B190" s="4">
        <v>3</v>
      </c>
      <c r="C190" s="4">
        <v>0.05</v>
      </c>
      <c r="D190" s="4">
        <v>1230.01</v>
      </c>
      <c r="E190" s="4">
        <v>480</v>
      </c>
      <c r="F190" s="4">
        <v>712.18</v>
      </c>
      <c r="G190" s="4">
        <f t="shared" si="4"/>
        <v>19.512036487508233</v>
      </c>
      <c r="H190" s="4">
        <f t="shared" si="5"/>
        <v>28.950171136820025</v>
      </c>
    </row>
    <row r="191" spans="1:8" s="4" customFormat="1" x14ac:dyDescent="0.3">
      <c r="A191" s="3" t="s">
        <v>648</v>
      </c>
      <c r="B191" s="4">
        <v>3</v>
      </c>
      <c r="C191" s="4">
        <v>0.05</v>
      </c>
      <c r="D191" s="4">
        <v>1230.01</v>
      </c>
      <c r="E191" s="4">
        <v>449.32</v>
      </c>
      <c r="F191" s="4">
        <v>695.3</v>
      </c>
      <c r="G191" s="4">
        <f t="shared" si="4"/>
        <v>18.264892155348328</v>
      </c>
      <c r="H191" s="4">
        <f t="shared" si="5"/>
        <v>28.263997853675985</v>
      </c>
    </row>
    <row r="192" spans="1:8" s="4" customFormat="1" x14ac:dyDescent="0.3">
      <c r="A192" s="3" t="s">
        <v>648</v>
      </c>
      <c r="B192" s="4">
        <v>3</v>
      </c>
      <c r="C192" s="4">
        <v>0.05</v>
      </c>
      <c r="D192" s="4">
        <v>1230.01</v>
      </c>
      <c r="E192" s="4">
        <v>420.04</v>
      </c>
      <c r="F192" s="4">
        <v>660.38</v>
      </c>
      <c r="G192" s="4">
        <f t="shared" si="4"/>
        <v>17.074657929610328</v>
      </c>
      <c r="H192" s="4">
        <f t="shared" si="5"/>
        <v>26.844497199209762</v>
      </c>
    </row>
    <row r="193" spans="1:8" s="4" customFormat="1" x14ac:dyDescent="0.3">
      <c r="A193" s="38" t="s">
        <v>648</v>
      </c>
      <c r="B193" s="39">
        <v>3</v>
      </c>
      <c r="C193" s="39">
        <v>0.05</v>
      </c>
      <c r="D193" s="39">
        <v>1230.01</v>
      </c>
      <c r="E193" s="39">
        <v>480.3</v>
      </c>
      <c r="F193" s="39">
        <v>641.86</v>
      </c>
      <c r="G193" s="39">
        <f t="shared" si="4"/>
        <v>19.524231510312926</v>
      </c>
      <c r="H193" s="39">
        <f t="shared" si="5"/>
        <v>26.09165779140007</v>
      </c>
    </row>
    <row r="194" spans="1:8" s="4" customFormat="1" x14ac:dyDescent="0.3"/>
    <row r="195" spans="1:8" x14ac:dyDescent="0.3">
      <c r="A195" s="4"/>
      <c r="B195" s="4"/>
      <c r="C195" s="4"/>
    </row>
    <row r="196" spans="1:8" x14ac:dyDescent="0.3">
      <c r="A196" s="4"/>
      <c r="B196" s="4"/>
      <c r="C196" s="4"/>
    </row>
    <row r="197" spans="1:8" x14ac:dyDescent="0.3">
      <c r="A197" s="4"/>
      <c r="B197" s="4"/>
      <c r="C197" s="4"/>
    </row>
    <row r="198" spans="1:8" x14ac:dyDescent="0.3">
      <c r="A198" s="4"/>
      <c r="B198" s="4"/>
      <c r="C198" s="4"/>
    </row>
    <row r="199" spans="1:8" x14ac:dyDescent="0.3">
      <c r="A199" s="4"/>
      <c r="B199" s="4"/>
      <c r="C199" s="4"/>
    </row>
    <row r="200" spans="1:8" x14ac:dyDescent="0.3">
      <c r="A200" s="4"/>
      <c r="B200" s="4"/>
      <c r="C200" s="4"/>
    </row>
    <row r="201" spans="1:8" x14ac:dyDescent="0.3">
      <c r="A201" s="4"/>
      <c r="B201" s="4"/>
      <c r="C201" s="4"/>
    </row>
    <row r="202" spans="1:8" x14ac:dyDescent="0.3">
      <c r="A202" s="4"/>
      <c r="B202" s="4"/>
      <c r="C202" s="4"/>
    </row>
    <row r="203" spans="1:8" x14ac:dyDescent="0.3">
      <c r="A203" s="4"/>
      <c r="B203" s="4"/>
      <c r="C203" s="4"/>
    </row>
    <row r="204" spans="1:8" x14ac:dyDescent="0.3">
      <c r="A204" s="4"/>
      <c r="B204" s="4"/>
      <c r="C204" s="4"/>
    </row>
    <row r="205" spans="1:8" x14ac:dyDescent="0.3">
      <c r="A205" s="4"/>
      <c r="B205" s="4"/>
      <c r="C205" s="4"/>
    </row>
    <row r="206" spans="1:8" x14ac:dyDescent="0.3">
      <c r="A206" s="4"/>
      <c r="B206" s="4"/>
      <c r="C206" s="4"/>
    </row>
    <row r="207" spans="1:8" x14ac:dyDescent="0.3">
      <c r="A207" s="4"/>
      <c r="B207" s="4"/>
      <c r="C207" s="4"/>
    </row>
    <row r="208" spans="1:8" x14ac:dyDescent="0.3">
      <c r="A208" s="4"/>
      <c r="B208" s="4"/>
      <c r="C208" s="4"/>
    </row>
    <row r="209" spans="1:3" x14ac:dyDescent="0.3">
      <c r="A209" s="4"/>
      <c r="B209" s="4"/>
      <c r="C209" s="4"/>
    </row>
    <row r="210" spans="1:3" x14ac:dyDescent="0.3">
      <c r="A210" s="4"/>
      <c r="B210" s="4"/>
      <c r="C210" s="4"/>
    </row>
    <row r="211" spans="1:3" x14ac:dyDescent="0.3">
      <c r="A211" s="4"/>
      <c r="B211" s="4"/>
      <c r="C211" s="4"/>
    </row>
    <row r="212" spans="1:3" x14ac:dyDescent="0.3">
      <c r="A212" s="4"/>
      <c r="B212" s="4"/>
      <c r="C212" s="4"/>
    </row>
    <row r="213" spans="1:3" x14ac:dyDescent="0.3">
      <c r="A213" s="4"/>
      <c r="B213" s="4"/>
      <c r="C213" s="4"/>
    </row>
    <row r="214" spans="1:3" x14ac:dyDescent="0.3">
      <c r="A214" s="4"/>
      <c r="B214" s="4"/>
      <c r="C214" s="4"/>
    </row>
    <row r="215" spans="1:3" x14ac:dyDescent="0.3">
      <c r="A215" s="4"/>
      <c r="B215" s="4"/>
      <c r="C215" s="4"/>
    </row>
    <row r="216" spans="1:3" x14ac:dyDescent="0.3">
      <c r="A216" s="4"/>
      <c r="B216" s="4"/>
      <c r="C216" s="4"/>
    </row>
    <row r="217" spans="1:3" x14ac:dyDescent="0.3">
      <c r="A217" s="4"/>
      <c r="B217" s="4"/>
      <c r="C217" s="4"/>
    </row>
    <row r="218" spans="1:3" x14ac:dyDescent="0.3">
      <c r="A218" s="4"/>
      <c r="B218" s="4"/>
      <c r="C218" s="4"/>
    </row>
    <row r="219" spans="1:3" x14ac:dyDescent="0.3">
      <c r="A219" s="4"/>
      <c r="B219" s="4"/>
      <c r="C219" s="4"/>
    </row>
    <row r="220" spans="1:3" x14ac:dyDescent="0.3">
      <c r="A220" s="4"/>
      <c r="B220" s="4"/>
      <c r="C220" s="4"/>
    </row>
    <row r="221" spans="1:3" x14ac:dyDescent="0.3">
      <c r="A221" s="4"/>
      <c r="B221" s="4"/>
      <c r="C221" s="4"/>
    </row>
    <row r="222" spans="1:3" x14ac:dyDescent="0.3">
      <c r="A222" s="4"/>
      <c r="B222" s="4"/>
      <c r="C222" s="4"/>
    </row>
    <row r="223" spans="1:3" x14ac:dyDescent="0.3">
      <c r="A223" s="4"/>
      <c r="B223" s="4"/>
      <c r="C223" s="4"/>
    </row>
    <row r="224" spans="1:3" x14ac:dyDescent="0.3">
      <c r="A224" s="4"/>
      <c r="B224" s="4"/>
      <c r="C224" s="4"/>
    </row>
    <row r="225" spans="1:3" x14ac:dyDescent="0.3">
      <c r="A225" s="4"/>
      <c r="B225" s="4"/>
      <c r="C225" s="4"/>
    </row>
    <row r="226" spans="1:3" x14ac:dyDescent="0.3">
      <c r="A226" s="4"/>
      <c r="B226" s="4"/>
      <c r="C226" s="4"/>
    </row>
    <row r="227" spans="1:3" x14ac:dyDescent="0.3">
      <c r="A227" s="4"/>
      <c r="B227" s="4"/>
      <c r="C227" s="4"/>
    </row>
    <row r="228" spans="1:3" x14ac:dyDescent="0.3">
      <c r="A228" s="4"/>
      <c r="B228" s="4"/>
      <c r="C228" s="4"/>
    </row>
    <row r="229" spans="1:3" x14ac:dyDescent="0.3">
      <c r="A229" s="4"/>
      <c r="B229" s="4"/>
      <c r="C229" s="4"/>
    </row>
    <row r="230" spans="1:3" x14ac:dyDescent="0.3">
      <c r="A230" s="4"/>
      <c r="B230" s="4"/>
      <c r="C230" s="4"/>
    </row>
    <row r="231" spans="1:3" x14ac:dyDescent="0.3">
      <c r="A231" s="4"/>
      <c r="B231" s="4"/>
      <c r="C231" s="4"/>
    </row>
    <row r="232" spans="1:3" x14ac:dyDescent="0.3">
      <c r="A232" s="4"/>
      <c r="B232" s="4"/>
      <c r="C232" s="4"/>
    </row>
    <row r="233" spans="1:3" x14ac:dyDescent="0.3">
      <c r="A233" s="4"/>
      <c r="B233" s="4"/>
      <c r="C233" s="4"/>
    </row>
    <row r="234" spans="1:3" x14ac:dyDescent="0.3">
      <c r="A234" s="4"/>
      <c r="B234" s="4"/>
      <c r="C234" s="4"/>
    </row>
    <row r="235" spans="1:3" x14ac:dyDescent="0.3">
      <c r="A235" s="4"/>
      <c r="B235" s="4"/>
      <c r="C235" s="4"/>
    </row>
    <row r="236" spans="1:3" x14ac:dyDescent="0.3">
      <c r="A236" s="4"/>
      <c r="B236" s="4"/>
      <c r="C236" s="4"/>
    </row>
    <row r="237" spans="1:3" x14ac:dyDescent="0.3">
      <c r="A237" s="4"/>
      <c r="B237" s="4"/>
      <c r="C237" s="4"/>
    </row>
    <row r="238" spans="1:3" x14ac:dyDescent="0.3">
      <c r="A238" s="4"/>
      <c r="B238" s="4"/>
      <c r="C238" s="4"/>
    </row>
    <row r="239" spans="1:3" x14ac:dyDescent="0.3">
      <c r="A239" s="4"/>
      <c r="B239" s="4"/>
      <c r="C239" s="4"/>
    </row>
    <row r="240" spans="1:3" x14ac:dyDescent="0.3">
      <c r="A240" s="4"/>
      <c r="B240" s="4"/>
      <c r="C240" s="4"/>
    </row>
    <row r="241" spans="1:3" x14ac:dyDescent="0.3">
      <c r="A241" s="4"/>
      <c r="B241" s="4"/>
      <c r="C241" s="4"/>
    </row>
    <row r="242" spans="1:3" x14ac:dyDescent="0.3">
      <c r="A242" s="4"/>
      <c r="B242" s="4"/>
      <c r="C242" s="4"/>
    </row>
    <row r="243" spans="1:3" x14ac:dyDescent="0.3">
      <c r="A243" s="4"/>
      <c r="B243" s="4"/>
      <c r="C243" s="4"/>
    </row>
    <row r="244" spans="1:3" x14ac:dyDescent="0.3">
      <c r="A244" s="4"/>
      <c r="B244" s="4"/>
      <c r="C244" s="4"/>
    </row>
    <row r="245" spans="1:3" x14ac:dyDescent="0.3">
      <c r="A245" s="4"/>
      <c r="B245" s="4"/>
      <c r="C245" s="4"/>
    </row>
    <row r="246" spans="1:3" x14ac:dyDescent="0.3">
      <c r="A246" s="4"/>
      <c r="B246" s="4"/>
      <c r="C246" s="4"/>
    </row>
    <row r="247" spans="1:3" x14ac:dyDescent="0.3">
      <c r="A247" s="4"/>
      <c r="B247" s="4"/>
      <c r="C247" s="4"/>
    </row>
    <row r="248" spans="1:3" x14ac:dyDescent="0.3">
      <c r="A248" s="4"/>
      <c r="B248" s="4"/>
      <c r="C248" s="4"/>
    </row>
    <row r="249" spans="1:3" x14ac:dyDescent="0.3">
      <c r="A249" s="4"/>
      <c r="B249" s="4"/>
      <c r="C249" s="4"/>
    </row>
    <row r="250" spans="1:3" x14ac:dyDescent="0.3">
      <c r="A250" s="4"/>
      <c r="B250" s="4"/>
      <c r="C250" s="4"/>
    </row>
    <row r="251" spans="1:3" x14ac:dyDescent="0.3">
      <c r="A251" s="4"/>
      <c r="B251" s="4"/>
      <c r="C251" s="4"/>
    </row>
    <row r="252" spans="1:3" x14ac:dyDescent="0.3">
      <c r="A252" s="4"/>
      <c r="B252" s="4"/>
      <c r="C252" s="4"/>
    </row>
    <row r="253" spans="1:3" x14ac:dyDescent="0.3">
      <c r="A253" s="4"/>
      <c r="B253" s="4"/>
      <c r="C253" s="4"/>
    </row>
    <row r="254" spans="1:3" x14ac:dyDescent="0.3">
      <c r="A254" s="4"/>
      <c r="B254" s="4"/>
      <c r="C254" s="4"/>
    </row>
    <row r="255" spans="1:3" x14ac:dyDescent="0.3">
      <c r="A255" s="4"/>
      <c r="B255" s="4"/>
      <c r="C255" s="4"/>
    </row>
    <row r="256" spans="1:3" x14ac:dyDescent="0.3">
      <c r="A256" s="4"/>
      <c r="B256" s="4"/>
      <c r="C256" s="4"/>
    </row>
    <row r="257" spans="1:3" x14ac:dyDescent="0.3">
      <c r="A257" s="4"/>
      <c r="B257" s="4"/>
      <c r="C257" s="4"/>
    </row>
    <row r="258" spans="1:3" x14ac:dyDescent="0.3">
      <c r="A258" s="4"/>
      <c r="B258" s="4"/>
      <c r="C258" s="4"/>
    </row>
    <row r="259" spans="1:3" x14ac:dyDescent="0.3">
      <c r="A259" s="4"/>
      <c r="B259" s="4"/>
      <c r="C259" s="4"/>
    </row>
    <row r="260" spans="1:3" x14ac:dyDescent="0.3">
      <c r="A260" s="4"/>
      <c r="B260" s="4"/>
      <c r="C260" s="4"/>
    </row>
    <row r="261" spans="1:3" x14ac:dyDescent="0.3">
      <c r="A261" s="4"/>
      <c r="B261" s="4"/>
      <c r="C261" s="4"/>
    </row>
    <row r="262" spans="1:3" x14ac:dyDescent="0.3">
      <c r="A262" s="4"/>
      <c r="B262" s="4"/>
      <c r="C262" s="4"/>
    </row>
    <row r="263" spans="1:3" x14ac:dyDescent="0.3">
      <c r="A263" s="4"/>
      <c r="B263" s="4"/>
      <c r="C263" s="4"/>
    </row>
    <row r="264" spans="1:3" x14ac:dyDescent="0.3">
      <c r="A264" s="4"/>
      <c r="B264" s="4"/>
      <c r="C264" s="4"/>
    </row>
    <row r="265" spans="1:3" x14ac:dyDescent="0.3">
      <c r="A265" s="4"/>
      <c r="B265" s="4"/>
      <c r="C265" s="4"/>
    </row>
    <row r="266" spans="1:3" x14ac:dyDescent="0.3">
      <c r="A266" s="4"/>
      <c r="B266" s="4"/>
      <c r="C266" s="4"/>
    </row>
    <row r="267" spans="1:3" x14ac:dyDescent="0.3">
      <c r="A267" s="4"/>
      <c r="B267" s="4"/>
      <c r="C267" s="4"/>
    </row>
    <row r="268" spans="1:3" x14ac:dyDescent="0.3">
      <c r="A268" s="4"/>
      <c r="B268" s="4"/>
      <c r="C268" s="4"/>
    </row>
    <row r="269" spans="1:3" x14ac:dyDescent="0.3">
      <c r="A269" s="4"/>
      <c r="B269" s="4"/>
      <c r="C269" s="4"/>
    </row>
    <row r="270" spans="1:3" x14ac:dyDescent="0.3">
      <c r="A270" s="4"/>
      <c r="B270" s="4"/>
      <c r="C270" s="4"/>
    </row>
    <row r="271" spans="1:3" x14ac:dyDescent="0.3">
      <c r="A271" s="4"/>
      <c r="B271" s="4"/>
      <c r="C271" s="4"/>
    </row>
    <row r="272" spans="1:3" x14ac:dyDescent="0.3">
      <c r="A272" s="4"/>
      <c r="B272" s="4"/>
      <c r="C272" s="4"/>
    </row>
    <row r="273" spans="1:32" x14ac:dyDescent="0.3">
      <c r="A273" s="4"/>
      <c r="B273" s="4"/>
      <c r="C273" s="4"/>
    </row>
    <row r="274" spans="1:32" x14ac:dyDescent="0.3">
      <c r="A274" s="4"/>
      <c r="B274" s="4"/>
      <c r="C274" s="4"/>
    </row>
    <row r="275" spans="1:32" x14ac:dyDescent="0.3">
      <c r="A275" s="4"/>
      <c r="B275" s="4"/>
      <c r="C275" s="4"/>
    </row>
    <row r="276" spans="1:32" x14ac:dyDescent="0.3">
      <c r="A276" s="4"/>
      <c r="B276" s="4"/>
      <c r="C276" s="4"/>
    </row>
    <row r="277" spans="1:32" x14ac:dyDescent="0.3">
      <c r="A277" s="4"/>
      <c r="B277" s="4"/>
      <c r="C277" s="4"/>
    </row>
    <row r="278" spans="1:32" x14ac:dyDescent="0.3">
      <c r="A278" s="4"/>
      <c r="B278" s="4"/>
      <c r="C278" s="4"/>
    </row>
    <row r="279" spans="1:32" x14ac:dyDescent="0.3">
      <c r="A279" s="4"/>
      <c r="B279" s="4"/>
      <c r="C279" s="4"/>
    </row>
    <row r="280" spans="1:32" x14ac:dyDescent="0.3">
      <c r="A280" s="4"/>
      <c r="B280" s="4"/>
      <c r="C280" s="4"/>
    </row>
    <row r="281" spans="1:32" x14ac:dyDescent="0.3">
      <c r="A281" s="4"/>
      <c r="B281" s="4"/>
      <c r="C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x14ac:dyDescent="0.3">
      <c r="A282" s="4"/>
      <c r="B282" s="4"/>
      <c r="C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x14ac:dyDescent="0.3">
      <c r="A283" s="4"/>
      <c r="B283" s="4"/>
      <c r="C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s="4" customFormat="1" x14ac:dyDescent="0.3"/>
    <row r="285" spans="1:32" s="4" customFormat="1" x14ac:dyDescent="0.3"/>
    <row r="286" spans="1:32" s="4" customFormat="1" x14ac:dyDescent="0.3"/>
    <row r="287" spans="1:32" s="4" customFormat="1" x14ac:dyDescent="0.3"/>
    <row r="288" spans="1:32" s="4" customFormat="1" x14ac:dyDescent="0.3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s="4" customFormat="1" x14ac:dyDescent="0.3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s="4" customFormat="1" x14ac:dyDescent="0.3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3">
      <c r="A291" s="4"/>
      <c r="B291" s="4"/>
      <c r="C291" s="4"/>
    </row>
    <row r="292" spans="1:32" x14ac:dyDescent="0.3">
      <c r="A292" s="4"/>
      <c r="B292" s="4"/>
      <c r="C292" s="4"/>
    </row>
    <row r="293" spans="1:32" x14ac:dyDescent="0.3">
      <c r="A293" s="4"/>
      <c r="B293" s="4"/>
      <c r="C293" s="4"/>
    </row>
    <row r="294" spans="1:32" x14ac:dyDescent="0.3">
      <c r="A294" s="4"/>
      <c r="B294" s="4"/>
      <c r="C294" s="4"/>
    </row>
    <row r="295" spans="1:32" x14ac:dyDescent="0.3">
      <c r="A295" s="4"/>
      <c r="B295" s="4"/>
      <c r="C295" s="4"/>
    </row>
    <row r="296" spans="1:32" x14ac:dyDescent="0.3">
      <c r="A296" s="4"/>
      <c r="B296" s="4"/>
      <c r="C296" s="4"/>
    </row>
    <row r="297" spans="1:32" x14ac:dyDescent="0.3">
      <c r="A297" s="4"/>
      <c r="B297" s="4"/>
      <c r="C297" s="4"/>
    </row>
    <row r="298" spans="1:32" x14ac:dyDescent="0.3">
      <c r="A298" s="4"/>
      <c r="B298" s="4"/>
      <c r="C298" s="4"/>
    </row>
    <row r="299" spans="1:32" x14ac:dyDescent="0.3">
      <c r="A299" s="4"/>
      <c r="B299" s="4"/>
      <c r="C299" s="4"/>
    </row>
    <row r="300" spans="1:32" x14ac:dyDescent="0.3">
      <c r="A300" s="4"/>
      <c r="B300" s="4"/>
      <c r="C300" s="4"/>
    </row>
    <row r="301" spans="1:32" x14ac:dyDescent="0.3">
      <c r="A301" s="4"/>
      <c r="B301" s="4"/>
      <c r="C301" s="4"/>
    </row>
    <row r="302" spans="1:32" x14ac:dyDescent="0.3">
      <c r="A302" s="4"/>
      <c r="B302" s="4"/>
      <c r="C302" s="4"/>
    </row>
    <row r="303" spans="1:32" x14ac:dyDescent="0.3">
      <c r="A303" s="4"/>
      <c r="B303" s="4"/>
      <c r="C303" s="4"/>
    </row>
    <row r="304" spans="1:32" x14ac:dyDescent="0.3">
      <c r="A304" s="4"/>
      <c r="B304" s="4"/>
      <c r="C304" s="4"/>
    </row>
    <row r="305" spans="1:3" x14ac:dyDescent="0.3">
      <c r="A305" s="4"/>
      <c r="B305" s="4"/>
      <c r="C305" s="4"/>
    </row>
    <row r="306" spans="1:3" x14ac:dyDescent="0.3">
      <c r="A306" s="4"/>
      <c r="B306" s="4"/>
      <c r="C306" s="4"/>
    </row>
    <row r="307" spans="1:3" x14ac:dyDescent="0.3">
      <c r="A307" s="4"/>
      <c r="B307" s="4"/>
      <c r="C307" s="4"/>
    </row>
    <row r="308" spans="1:3" x14ac:dyDescent="0.3">
      <c r="A308" s="4"/>
      <c r="B308" s="4"/>
      <c r="C308" s="4"/>
    </row>
    <row r="309" spans="1:3" x14ac:dyDescent="0.3">
      <c r="A309" s="4"/>
      <c r="B309" s="4"/>
      <c r="C309" s="4"/>
    </row>
    <row r="310" spans="1:3" x14ac:dyDescent="0.3">
      <c r="A310" s="4"/>
      <c r="B310" s="4"/>
      <c r="C310" s="4"/>
    </row>
    <row r="311" spans="1:3" x14ac:dyDescent="0.3">
      <c r="A311" s="4"/>
      <c r="B311" s="4"/>
      <c r="C311" s="4"/>
    </row>
    <row r="312" spans="1:3" x14ac:dyDescent="0.3">
      <c r="A312" s="4"/>
      <c r="B312" s="4"/>
      <c r="C312" s="4"/>
    </row>
    <row r="313" spans="1:3" x14ac:dyDescent="0.3">
      <c r="A313" s="4"/>
      <c r="B313" s="4"/>
      <c r="C313" s="4"/>
    </row>
    <row r="314" spans="1:3" x14ac:dyDescent="0.3">
      <c r="A314" s="4"/>
      <c r="B314" s="4"/>
      <c r="C314" s="4"/>
    </row>
    <row r="315" spans="1:3" x14ac:dyDescent="0.3">
      <c r="A315" s="4"/>
      <c r="B315" s="4"/>
      <c r="C315" s="4"/>
    </row>
    <row r="316" spans="1:3" x14ac:dyDescent="0.3">
      <c r="A316" s="4"/>
      <c r="B316" s="4"/>
      <c r="C316" s="4"/>
    </row>
    <row r="317" spans="1:3" x14ac:dyDescent="0.3">
      <c r="A317" s="4"/>
      <c r="B317" s="4"/>
      <c r="C317" s="4"/>
    </row>
    <row r="318" spans="1:3" x14ac:dyDescent="0.3">
      <c r="A318" s="4"/>
      <c r="B318" s="4"/>
      <c r="C318" s="4"/>
    </row>
    <row r="319" spans="1:3" x14ac:dyDescent="0.3">
      <c r="A319" s="4"/>
      <c r="B319" s="4"/>
      <c r="C319" s="4"/>
    </row>
    <row r="320" spans="1:3" x14ac:dyDescent="0.3">
      <c r="A320" s="4"/>
      <c r="B320" s="4"/>
      <c r="C320" s="4"/>
    </row>
    <row r="321" spans="1:3" x14ac:dyDescent="0.3">
      <c r="A321" s="4"/>
      <c r="B321" s="4"/>
      <c r="C321" s="4"/>
    </row>
    <row r="322" spans="1:3" x14ac:dyDescent="0.3">
      <c r="A322" s="4"/>
      <c r="B322" s="4"/>
      <c r="C322" s="4"/>
    </row>
    <row r="323" spans="1:3" x14ac:dyDescent="0.3">
      <c r="A323" s="4"/>
      <c r="B323" s="4"/>
      <c r="C323" s="4"/>
    </row>
    <row r="324" spans="1:3" x14ac:dyDescent="0.3">
      <c r="A324" s="4"/>
      <c r="B324" s="4"/>
      <c r="C324" s="4"/>
    </row>
    <row r="325" spans="1:3" x14ac:dyDescent="0.3">
      <c r="A325" s="4"/>
      <c r="B325" s="4"/>
      <c r="C325" s="4"/>
    </row>
    <row r="326" spans="1:3" x14ac:dyDescent="0.3">
      <c r="A326" s="4"/>
      <c r="B326" s="4"/>
      <c r="C326" s="4"/>
    </row>
    <row r="327" spans="1:3" x14ac:dyDescent="0.3">
      <c r="A327" s="4"/>
      <c r="B327" s="4"/>
      <c r="C327" s="4"/>
    </row>
    <row r="328" spans="1:3" x14ac:dyDescent="0.3">
      <c r="A328" s="4"/>
      <c r="B328" s="4"/>
      <c r="C328" s="4"/>
    </row>
    <row r="329" spans="1:3" x14ac:dyDescent="0.3">
      <c r="A329" s="4"/>
      <c r="B329" s="4"/>
      <c r="C329" s="4"/>
    </row>
    <row r="330" spans="1:3" x14ac:dyDescent="0.3">
      <c r="A330" s="4"/>
      <c r="B330" s="4"/>
      <c r="C330" s="4"/>
    </row>
    <row r="331" spans="1:3" x14ac:dyDescent="0.3">
      <c r="A331" s="4"/>
      <c r="B331" s="4"/>
      <c r="C331" s="4"/>
    </row>
    <row r="332" spans="1:3" x14ac:dyDescent="0.3">
      <c r="A332" s="4"/>
      <c r="B332" s="4"/>
      <c r="C332" s="4"/>
    </row>
    <row r="333" spans="1:3" x14ac:dyDescent="0.3">
      <c r="A333" s="4"/>
      <c r="B333" s="4"/>
      <c r="C333" s="4"/>
    </row>
    <row r="334" spans="1:3" x14ac:dyDescent="0.3">
      <c r="A334" s="4"/>
      <c r="B334" s="4"/>
      <c r="C334" s="4"/>
    </row>
    <row r="335" spans="1:3" x14ac:dyDescent="0.3">
      <c r="A335" s="4"/>
      <c r="B335" s="4"/>
      <c r="C335" s="4"/>
    </row>
    <row r="336" spans="1:3" x14ac:dyDescent="0.3">
      <c r="A336" s="4"/>
      <c r="B336" s="4"/>
      <c r="C336" s="4"/>
    </row>
    <row r="337" spans="1:3" x14ac:dyDescent="0.3">
      <c r="A337" s="4"/>
      <c r="B337" s="4"/>
      <c r="C337" s="4"/>
    </row>
    <row r="338" spans="1:3" x14ac:dyDescent="0.3">
      <c r="A338" s="4"/>
      <c r="B338" s="4"/>
      <c r="C338" s="4"/>
    </row>
    <row r="339" spans="1:3" x14ac:dyDescent="0.3">
      <c r="A339" s="4"/>
      <c r="B339" s="4"/>
      <c r="C339" s="4"/>
    </row>
    <row r="340" spans="1:3" x14ac:dyDescent="0.3">
      <c r="A340" s="4"/>
      <c r="B340" s="4"/>
      <c r="C340" s="4"/>
    </row>
    <row r="341" spans="1:3" x14ac:dyDescent="0.3">
      <c r="A341" s="4"/>
      <c r="B341" s="4"/>
      <c r="C341" s="4"/>
    </row>
    <row r="342" spans="1:3" x14ac:dyDescent="0.3">
      <c r="A342" s="4"/>
      <c r="B342" s="4"/>
      <c r="C342" s="4"/>
    </row>
    <row r="343" spans="1:3" x14ac:dyDescent="0.3">
      <c r="A343" s="4"/>
      <c r="B343" s="4"/>
      <c r="C343" s="4"/>
    </row>
    <row r="344" spans="1:3" x14ac:dyDescent="0.3">
      <c r="A344" s="4"/>
      <c r="B344" s="4"/>
      <c r="C344" s="4"/>
    </row>
    <row r="345" spans="1:3" x14ac:dyDescent="0.3">
      <c r="A345" s="4"/>
      <c r="B345" s="4"/>
      <c r="C345" s="4"/>
    </row>
    <row r="346" spans="1:3" x14ac:dyDescent="0.3">
      <c r="A346" s="4"/>
      <c r="B346" s="4"/>
      <c r="C346" s="4"/>
    </row>
    <row r="347" spans="1:3" x14ac:dyDescent="0.3">
      <c r="A347" s="4"/>
      <c r="B347" s="4"/>
      <c r="C347" s="4"/>
    </row>
    <row r="348" spans="1:3" x14ac:dyDescent="0.3">
      <c r="A348" s="4"/>
      <c r="B348" s="4"/>
      <c r="C348" s="4"/>
    </row>
    <row r="349" spans="1:3" x14ac:dyDescent="0.3">
      <c r="A349" s="4"/>
      <c r="B349" s="4"/>
      <c r="C349" s="4"/>
    </row>
    <row r="350" spans="1:3" x14ac:dyDescent="0.3">
      <c r="A350" s="4"/>
      <c r="B350" s="4"/>
      <c r="C350" s="4"/>
    </row>
    <row r="351" spans="1:3" x14ac:dyDescent="0.3">
      <c r="A351" s="4"/>
      <c r="B351" s="4"/>
      <c r="C351" s="4"/>
    </row>
    <row r="352" spans="1:3" x14ac:dyDescent="0.3">
      <c r="A352" s="4"/>
      <c r="B352" s="4"/>
      <c r="C352" s="4"/>
    </row>
    <row r="353" spans="1:3" x14ac:dyDescent="0.3">
      <c r="A353" s="4"/>
      <c r="B353" s="4"/>
      <c r="C353" s="4"/>
    </row>
    <row r="354" spans="1:3" x14ac:dyDescent="0.3">
      <c r="A354" s="4"/>
      <c r="B354" s="4"/>
      <c r="C354" s="4"/>
    </row>
    <row r="355" spans="1:3" x14ac:dyDescent="0.3">
      <c r="A355" s="4"/>
      <c r="B355" s="4"/>
      <c r="C355" s="4"/>
    </row>
    <row r="356" spans="1:3" x14ac:dyDescent="0.3">
      <c r="A356" s="4"/>
      <c r="B356" s="4"/>
      <c r="C356" s="4"/>
    </row>
    <row r="357" spans="1:3" x14ac:dyDescent="0.3">
      <c r="A357" s="4"/>
      <c r="B357" s="4"/>
      <c r="C357" s="4"/>
    </row>
    <row r="358" spans="1:3" x14ac:dyDescent="0.3">
      <c r="A358" s="4"/>
      <c r="B358" s="4"/>
      <c r="C358" s="4"/>
    </row>
    <row r="359" spans="1:3" x14ac:dyDescent="0.3">
      <c r="A359" s="4"/>
      <c r="B359" s="4"/>
      <c r="C359" s="4"/>
    </row>
    <row r="360" spans="1:3" x14ac:dyDescent="0.3">
      <c r="A360" s="4"/>
      <c r="B360" s="4"/>
      <c r="C360" s="4"/>
    </row>
    <row r="361" spans="1:3" x14ac:dyDescent="0.3">
      <c r="A361" s="4"/>
      <c r="B361" s="4"/>
      <c r="C361" s="4"/>
    </row>
    <row r="362" spans="1:3" x14ac:dyDescent="0.3">
      <c r="A362" s="4"/>
      <c r="B362" s="4"/>
      <c r="C362" s="4"/>
    </row>
    <row r="363" spans="1:3" x14ac:dyDescent="0.3">
      <c r="A363" s="4"/>
      <c r="B363" s="4"/>
      <c r="C363" s="4"/>
    </row>
    <row r="364" spans="1:3" x14ac:dyDescent="0.3">
      <c r="A364" s="4"/>
      <c r="B364" s="4"/>
      <c r="C364" s="4"/>
    </row>
    <row r="365" spans="1:3" x14ac:dyDescent="0.3">
      <c r="A365" s="4"/>
      <c r="B365" s="4"/>
      <c r="C365" s="4"/>
    </row>
    <row r="366" spans="1:3" x14ac:dyDescent="0.3">
      <c r="A366" s="4"/>
      <c r="B366" s="4"/>
      <c r="C366" s="4"/>
    </row>
    <row r="367" spans="1:3" x14ac:dyDescent="0.3">
      <c r="A367" s="4"/>
      <c r="B367" s="4"/>
      <c r="C367" s="4"/>
    </row>
    <row r="368" spans="1:3" x14ac:dyDescent="0.3">
      <c r="A368" s="4"/>
      <c r="B368" s="4"/>
      <c r="C368" s="4"/>
    </row>
    <row r="369" spans="1:3" x14ac:dyDescent="0.3">
      <c r="A369" s="4"/>
      <c r="B369" s="4"/>
      <c r="C369" s="4"/>
    </row>
    <row r="370" spans="1:3" x14ac:dyDescent="0.3">
      <c r="A370" s="4"/>
      <c r="B370" s="4"/>
      <c r="C370" s="4"/>
    </row>
    <row r="371" spans="1:3" x14ac:dyDescent="0.3">
      <c r="A371" s="4"/>
      <c r="B371" s="4"/>
      <c r="C371" s="4"/>
    </row>
    <row r="372" spans="1:3" x14ac:dyDescent="0.3">
      <c r="A372" s="4"/>
      <c r="B372" s="4"/>
      <c r="C372" s="4"/>
    </row>
    <row r="373" spans="1:3" x14ac:dyDescent="0.3">
      <c r="A373" s="4"/>
      <c r="B373" s="4"/>
      <c r="C373" s="4"/>
    </row>
    <row r="374" spans="1:3" x14ac:dyDescent="0.3">
      <c r="A374" s="4"/>
      <c r="B374" s="4"/>
      <c r="C374" s="4"/>
    </row>
    <row r="375" spans="1:3" x14ac:dyDescent="0.3">
      <c r="A375" s="4"/>
      <c r="B375" s="4"/>
      <c r="C375" s="4"/>
    </row>
    <row r="376" spans="1:3" x14ac:dyDescent="0.3">
      <c r="A376" s="4"/>
      <c r="B376" s="4"/>
      <c r="C376" s="4"/>
    </row>
    <row r="377" spans="1:3" x14ac:dyDescent="0.3">
      <c r="A377" s="4"/>
      <c r="B377" s="4"/>
      <c r="C377" s="4"/>
    </row>
    <row r="378" spans="1:3" x14ac:dyDescent="0.3">
      <c r="A378" s="4"/>
      <c r="B378" s="4"/>
      <c r="C378" s="4"/>
    </row>
    <row r="379" spans="1:3" x14ac:dyDescent="0.3">
      <c r="A379" s="4"/>
      <c r="B379" s="4"/>
      <c r="C379" s="4"/>
    </row>
    <row r="380" spans="1:3" x14ac:dyDescent="0.3">
      <c r="A380" s="4"/>
      <c r="B380" s="4"/>
      <c r="C380" s="4"/>
    </row>
    <row r="381" spans="1:3" x14ac:dyDescent="0.3">
      <c r="A381" s="4"/>
      <c r="B381" s="4"/>
      <c r="C381" s="4"/>
    </row>
    <row r="382" spans="1:3" x14ac:dyDescent="0.3">
      <c r="A382" s="4"/>
      <c r="B382" s="4"/>
      <c r="C382" s="4"/>
    </row>
    <row r="383" spans="1:3" x14ac:dyDescent="0.3">
      <c r="A383" s="4"/>
      <c r="B383" s="4"/>
      <c r="C383" s="4"/>
    </row>
    <row r="384" spans="1:3" x14ac:dyDescent="0.3">
      <c r="A384" s="4"/>
      <c r="B384" s="4"/>
      <c r="C384" s="4"/>
    </row>
    <row r="385" spans="1:3" x14ac:dyDescent="0.3">
      <c r="A385" s="4"/>
      <c r="B385" s="4"/>
      <c r="C385" s="4"/>
    </row>
    <row r="386" spans="1:3" x14ac:dyDescent="0.3">
      <c r="A386" s="4"/>
      <c r="B386" s="4"/>
      <c r="C386" s="4"/>
    </row>
    <row r="387" spans="1:3" x14ac:dyDescent="0.3">
      <c r="A387" s="4"/>
      <c r="B387" s="4"/>
      <c r="C387" s="4"/>
    </row>
    <row r="388" spans="1:3" x14ac:dyDescent="0.3">
      <c r="A388" s="4"/>
      <c r="B388" s="4"/>
      <c r="C388" s="4"/>
    </row>
    <row r="389" spans="1:3" x14ac:dyDescent="0.3">
      <c r="A389" s="4"/>
      <c r="B389" s="4"/>
      <c r="C389" s="4"/>
    </row>
    <row r="390" spans="1:3" x14ac:dyDescent="0.3">
      <c r="A390" s="4"/>
      <c r="B390" s="4"/>
      <c r="C390" s="4"/>
    </row>
    <row r="391" spans="1:3" x14ac:dyDescent="0.3">
      <c r="A391" s="4"/>
      <c r="B391" s="4"/>
      <c r="C391" s="4"/>
    </row>
    <row r="392" spans="1:3" x14ac:dyDescent="0.3">
      <c r="A392" s="4"/>
      <c r="B392" s="4"/>
      <c r="C392" s="4"/>
    </row>
    <row r="393" spans="1:3" x14ac:dyDescent="0.3">
      <c r="A393" s="4"/>
      <c r="B393" s="4"/>
      <c r="C393" s="4"/>
    </row>
    <row r="394" spans="1:3" x14ac:dyDescent="0.3">
      <c r="A394" s="4"/>
      <c r="B394" s="4"/>
      <c r="C394" s="4"/>
    </row>
    <row r="395" spans="1:3" x14ac:dyDescent="0.3">
      <c r="A395" s="4"/>
      <c r="B395" s="4"/>
      <c r="C395" s="4"/>
    </row>
    <row r="396" spans="1:3" x14ac:dyDescent="0.3">
      <c r="A396" s="4"/>
      <c r="B396" s="4"/>
      <c r="C396" s="4"/>
    </row>
    <row r="397" spans="1:3" x14ac:dyDescent="0.3">
      <c r="A397" s="4"/>
      <c r="B397" s="4"/>
      <c r="C397" s="4"/>
    </row>
    <row r="398" spans="1:3" x14ac:dyDescent="0.3">
      <c r="A398" s="4"/>
      <c r="B398" s="4"/>
      <c r="C398" s="4"/>
    </row>
    <row r="399" spans="1:3" x14ac:dyDescent="0.3">
      <c r="A399" s="4"/>
      <c r="B399" s="4"/>
      <c r="C399" s="4"/>
    </row>
    <row r="400" spans="1:3" x14ac:dyDescent="0.3">
      <c r="A400" s="4"/>
      <c r="B400" s="4"/>
      <c r="C400" s="4"/>
    </row>
    <row r="401" spans="1:3" x14ac:dyDescent="0.3">
      <c r="A401" s="4"/>
      <c r="B401" s="4"/>
      <c r="C401" s="4"/>
    </row>
    <row r="402" spans="1:3" x14ac:dyDescent="0.3">
      <c r="A402" s="4"/>
      <c r="B402" s="4"/>
      <c r="C402" s="4"/>
    </row>
    <row r="403" spans="1:3" x14ac:dyDescent="0.3">
      <c r="A403" s="4"/>
      <c r="B403" s="4"/>
      <c r="C403" s="4"/>
    </row>
    <row r="404" spans="1:3" x14ac:dyDescent="0.3">
      <c r="A404" s="4"/>
      <c r="B404" s="4"/>
      <c r="C404" s="4"/>
    </row>
    <row r="405" spans="1:3" x14ac:dyDescent="0.3">
      <c r="A405" s="4"/>
      <c r="B405" s="4"/>
      <c r="C405" s="4"/>
    </row>
    <row r="406" spans="1:3" x14ac:dyDescent="0.3">
      <c r="A406" s="4"/>
      <c r="B406" s="4"/>
      <c r="C406" s="4"/>
    </row>
    <row r="407" spans="1:3" x14ac:dyDescent="0.3">
      <c r="A407" s="4"/>
      <c r="B407" s="4"/>
      <c r="C407" s="4"/>
    </row>
    <row r="408" spans="1:3" x14ac:dyDescent="0.3">
      <c r="A408" s="4"/>
      <c r="B408" s="4"/>
      <c r="C408" s="4"/>
    </row>
    <row r="409" spans="1:3" x14ac:dyDescent="0.3">
      <c r="A409" s="4"/>
      <c r="B409" s="4"/>
      <c r="C409" s="4"/>
    </row>
    <row r="410" spans="1:3" x14ac:dyDescent="0.3">
      <c r="A410" s="4"/>
      <c r="B410" s="4"/>
      <c r="C410" s="4"/>
    </row>
    <row r="411" spans="1:3" x14ac:dyDescent="0.3">
      <c r="A411" s="4"/>
      <c r="B411" s="4"/>
      <c r="C411" s="4"/>
    </row>
    <row r="412" spans="1:3" x14ac:dyDescent="0.3">
      <c r="A412" s="4"/>
      <c r="B412" s="4"/>
      <c r="C412" s="4"/>
    </row>
    <row r="413" spans="1:3" x14ac:dyDescent="0.3">
      <c r="A413" s="4"/>
      <c r="B413" s="4"/>
      <c r="C413" s="4"/>
    </row>
    <row r="414" spans="1:3" x14ac:dyDescent="0.3">
      <c r="A414" s="4"/>
      <c r="B414" s="4"/>
      <c r="C414" s="4"/>
    </row>
    <row r="415" spans="1:3" x14ac:dyDescent="0.3">
      <c r="A415" s="4"/>
      <c r="B415" s="4"/>
      <c r="C415" s="4"/>
    </row>
    <row r="416" spans="1:3" x14ac:dyDescent="0.3">
      <c r="A416" s="4"/>
      <c r="B416" s="4"/>
      <c r="C416" s="4"/>
    </row>
    <row r="417" spans="1:3" x14ac:dyDescent="0.3">
      <c r="A417" s="4"/>
      <c r="B417" s="4"/>
      <c r="C417" s="4"/>
    </row>
    <row r="418" spans="1:3" x14ac:dyDescent="0.3">
      <c r="A418" s="4"/>
      <c r="B418" s="4"/>
      <c r="C418" s="4"/>
    </row>
    <row r="419" spans="1:3" x14ac:dyDescent="0.3">
      <c r="A419" s="4"/>
      <c r="B419" s="4"/>
      <c r="C419" s="4"/>
    </row>
    <row r="420" spans="1:3" x14ac:dyDescent="0.3">
      <c r="A420" s="4"/>
      <c r="B420" s="4"/>
      <c r="C420" s="4"/>
    </row>
    <row r="421" spans="1:3" x14ac:dyDescent="0.3">
      <c r="A421" s="4"/>
      <c r="B421" s="4"/>
      <c r="C421" s="4"/>
    </row>
    <row r="422" spans="1:3" x14ac:dyDescent="0.3">
      <c r="A422" s="4"/>
      <c r="B422" s="4"/>
      <c r="C422" s="4"/>
    </row>
    <row r="423" spans="1:3" x14ac:dyDescent="0.3">
      <c r="A423" s="4"/>
      <c r="B423" s="4"/>
      <c r="C423" s="4"/>
    </row>
    <row r="424" spans="1:3" x14ac:dyDescent="0.3">
      <c r="A424" s="4"/>
      <c r="B424" s="4"/>
      <c r="C424" s="4"/>
    </row>
    <row r="425" spans="1:3" x14ac:dyDescent="0.3">
      <c r="A425" s="4"/>
      <c r="B425" s="4"/>
      <c r="C425" s="4"/>
    </row>
    <row r="426" spans="1:3" x14ac:dyDescent="0.3">
      <c r="A426" s="4"/>
      <c r="B426" s="4"/>
      <c r="C426" s="4"/>
    </row>
    <row r="427" spans="1:3" x14ac:dyDescent="0.3">
      <c r="A427" s="4"/>
      <c r="B427" s="4"/>
      <c r="C427" s="4"/>
    </row>
    <row r="428" spans="1:3" x14ac:dyDescent="0.3">
      <c r="A428" s="4"/>
      <c r="B428" s="4"/>
      <c r="C428" s="4"/>
    </row>
    <row r="429" spans="1:3" x14ac:dyDescent="0.3">
      <c r="A429" s="4"/>
      <c r="B429" s="4"/>
      <c r="C429" s="4"/>
    </row>
    <row r="430" spans="1:3" x14ac:dyDescent="0.3">
      <c r="A430" s="4"/>
      <c r="B430" s="4"/>
      <c r="C430" s="4"/>
    </row>
    <row r="431" spans="1:3" x14ac:dyDescent="0.3">
      <c r="A431" s="4"/>
      <c r="B431" s="4"/>
      <c r="C431" s="4"/>
    </row>
    <row r="432" spans="1:3" x14ac:dyDescent="0.3">
      <c r="A432" s="4"/>
      <c r="B432" s="4"/>
      <c r="C432" s="4"/>
    </row>
    <row r="433" spans="1:3" x14ac:dyDescent="0.3">
      <c r="A433" s="4"/>
      <c r="B433" s="4"/>
      <c r="C433" s="4"/>
    </row>
    <row r="434" spans="1:3" x14ac:dyDescent="0.3">
      <c r="A434" s="4"/>
      <c r="B434" s="4"/>
      <c r="C434" s="4"/>
    </row>
    <row r="435" spans="1:3" x14ac:dyDescent="0.3">
      <c r="A435" s="4"/>
      <c r="B435" s="4"/>
      <c r="C435" s="4"/>
    </row>
    <row r="436" spans="1:3" x14ac:dyDescent="0.3">
      <c r="A436" s="4"/>
      <c r="B436" s="4"/>
      <c r="C436" s="4"/>
    </row>
    <row r="437" spans="1:3" x14ac:dyDescent="0.3">
      <c r="A437" s="4"/>
      <c r="B437" s="4"/>
      <c r="C437" s="4"/>
    </row>
    <row r="438" spans="1:3" x14ac:dyDescent="0.3">
      <c r="A438" s="4"/>
      <c r="B438" s="4"/>
      <c r="C438" s="4"/>
    </row>
    <row r="439" spans="1:3" x14ac:dyDescent="0.3">
      <c r="A439" s="4"/>
      <c r="B439" s="4"/>
      <c r="C439" s="4"/>
    </row>
    <row r="440" spans="1:3" x14ac:dyDescent="0.3">
      <c r="A440" s="4"/>
      <c r="B440" s="4"/>
      <c r="C440" s="4"/>
    </row>
    <row r="441" spans="1:3" x14ac:dyDescent="0.3">
      <c r="A441" s="4"/>
      <c r="B441" s="4"/>
      <c r="C441" s="4"/>
    </row>
    <row r="442" spans="1:3" x14ac:dyDescent="0.3">
      <c r="A442" s="4"/>
      <c r="B442" s="4"/>
      <c r="C442" s="4"/>
    </row>
    <row r="443" spans="1:3" x14ac:dyDescent="0.3">
      <c r="A443" s="4"/>
      <c r="B443" s="4"/>
      <c r="C443" s="4"/>
    </row>
    <row r="444" spans="1:3" x14ac:dyDescent="0.3">
      <c r="A444" s="4"/>
      <c r="B444" s="4"/>
      <c r="C444" s="4"/>
    </row>
    <row r="445" spans="1:3" x14ac:dyDescent="0.3">
      <c r="A445" s="4"/>
      <c r="B445" s="4"/>
      <c r="C445" s="4"/>
    </row>
    <row r="446" spans="1:3" x14ac:dyDescent="0.3">
      <c r="A446" s="4"/>
      <c r="B446" s="4"/>
      <c r="C446" s="4"/>
    </row>
    <row r="447" spans="1:3" x14ac:dyDescent="0.3">
      <c r="A447" s="4"/>
      <c r="B447" s="4"/>
      <c r="C447" s="4"/>
    </row>
    <row r="448" spans="1:3" x14ac:dyDescent="0.3">
      <c r="A448" s="4"/>
      <c r="B448" s="4"/>
      <c r="C448" s="4"/>
    </row>
    <row r="449" spans="1:3" x14ac:dyDescent="0.3">
      <c r="A449" s="4"/>
      <c r="B449" s="4"/>
      <c r="C449" s="4"/>
    </row>
    <row r="450" spans="1:3" x14ac:dyDescent="0.3">
      <c r="A450" s="4"/>
      <c r="B450" s="4"/>
      <c r="C450" s="4"/>
    </row>
    <row r="451" spans="1:3" x14ac:dyDescent="0.3">
      <c r="A451" s="4"/>
      <c r="B451" s="4"/>
      <c r="C451" s="4"/>
    </row>
    <row r="452" spans="1:3" x14ac:dyDescent="0.3">
      <c r="A452" s="4"/>
      <c r="B452" s="4"/>
      <c r="C452" s="4"/>
    </row>
    <row r="453" spans="1:3" x14ac:dyDescent="0.3">
      <c r="A453" s="4"/>
      <c r="B453" s="4"/>
      <c r="C453" s="4"/>
    </row>
    <row r="454" spans="1:3" x14ac:dyDescent="0.3">
      <c r="A454" s="4"/>
      <c r="B454" s="4"/>
      <c r="C454" s="4"/>
    </row>
    <row r="455" spans="1:3" x14ac:dyDescent="0.3">
      <c r="A455" s="4"/>
      <c r="B455" s="4"/>
      <c r="C455" s="4"/>
    </row>
    <row r="456" spans="1:3" x14ac:dyDescent="0.3">
      <c r="A456" s="4"/>
      <c r="B456" s="4"/>
      <c r="C456" s="4"/>
    </row>
    <row r="457" spans="1:3" x14ac:dyDescent="0.3">
      <c r="A457" s="4"/>
      <c r="B457" s="4"/>
      <c r="C457" s="4"/>
    </row>
    <row r="458" spans="1:3" x14ac:dyDescent="0.3">
      <c r="A458" s="4"/>
      <c r="B458" s="4"/>
      <c r="C458" s="4"/>
    </row>
    <row r="459" spans="1:3" x14ac:dyDescent="0.3">
      <c r="A459" s="4"/>
      <c r="B459" s="4"/>
      <c r="C459" s="4"/>
    </row>
    <row r="460" spans="1:3" x14ac:dyDescent="0.3">
      <c r="A460" s="4"/>
      <c r="B460" s="4"/>
      <c r="C460" s="4"/>
    </row>
    <row r="461" spans="1:3" x14ac:dyDescent="0.3">
      <c r="A461" s="4"/>
      <c r="B461" s="4"/>
      <c r="C461" s="4"/>
    </row>
    <row r="462" spans="1:3" x14ac:dyDescent="0.3">
      <c r="A462" s="4"/>
      <c r="B462" s="4"/>
      <c r="C462" s="4"/>
    </row>
    <row r="463" spans="1:3" x14ac:dyDescent="0.3">
      <c r="A463" s="4"/>
      <c r="B463" s="4"/>
      <c r="C463" s="4"/>
    </row>
    <row r="464" spans="1:3" x14ac:dyDescent="0.3">
      <c r="A464" s="4"/>
      <c r="B464" s="4"/>
      <c r="C464" s="4"/>
    </row>
    <row r="465" spans="1:3" x14ac:dyDescent="0.3">
      <c r="A465" s="4"/>
      <c r="B465" s="4"/>
      <c r="C465" s="4"/>
    </row>
    <row r="466" spans="1:3" x14ac:dyDescent="0.3">
      <c r="A466" s="4"/>
      <c r="B466" s="4"/>
      <c r="C466" s="4"/>
    </row>
    <row r="467" spans="1:3" x14ac:dyDescent="0.3">
      <c r="A467" s="4"/>
      <c r="B467" s="4"/>
      <c r="C467" s="4"/>
    </row>
    <row r="468" spans="1:3" x14ac:dyDescent="0.3">
      <c r="A468" s="4"/>
      <c r="B468" s="4"/>
      <c r="C468" s="4"/>
    </row>
    <row r="469" spans="1:3" x14ac:dyDescent="0.3">
      <c r="A469" s="4"/>
      <c r="B469" s="4"/>
      <c r="C469" s="4"/>
    </row>
    <row r="470" spans="1:3" x14ac:dyDescent="0.3">
      <c r="A470" s="4"/>
      <c r="B470" s="4"/>
      <c r="C470" s="4"/>
    </row>
    <row r="471" spans="1:3" x14ac:dyDescent="0.3">
      <c r="A471" s="4"/>
      <c r="B471" s="4"/>
      <c r="C471" s="4"/>
    </row>
    <row r="472" spans="1:3" x14ac:dyDescent="0.3">
      <c r="A472" s="4"/>
      <c r="B472" s="4"/>
      <c r="C472" s="4"/>
    </row>
    <row r="473" spans="1:3" x14ac:dyDescent="0.3">
      <c r="A473" s="4"/>
      <c r="B473" s="4"/>
      <c r="C473" s="4"/>
    </row>
    <row r="474" spans="1:3" x14ac:dyDescent="0.3">
      <c r="A474" s="4"/>
      <c r="B474" s="4"/>
      <c r="C474" s="4"/>
    </row>
    <row r="475" spans="1:3" x14ac:dyDescent="0.3">
      <c r="A475" s="4"/>
      <c r="B475" s="4"/>
      <c r="C475" s="4"/>
    </row>
    <row r="476" spans="1:3" x14ac:dyDescent="0.3">
      <c r="A476" s="4"/>
      <c r="B476" s="4"/>
      <c r="C476" s="4"/>
    </row>
    <row r="477" spans="1:3" x14ac:dyDescent="0.3">
      <c r="A477" s="4"/>
      <c r="B477" s="4"/>
      <c r="C477" s="4"/>
    </row>
    <row r="478" spans="1:3" x14ac:dyDescent="0.3">
      <c r="A478" s="4"/>
      <c r="B478" s="4"/>
      <c r="C478" s="4"/>
    </row>
    <row r="479" spans="1:3" x14ac:dyDescent="0.3">
      <c r="A479" s="4"/>
      <c r="B479" s="4"/>
      <c r="C479" s="4"/>
    </row>
    <row r="480" spans="1:3" x14ac:dyDescent="0.3">
      <c r="A480" s="4"/>
      <c r="B480" s="4"/>
      <c r="C480" s="4"/>
    </row>
    <row r="481" spans="1:3" x14ac:dyDescent="0.3">
      <c r="A481" s="4"/>
      <c r="B481" s="4"/>
      <c r="C481" s="4"/>
    </row>
    <row r="482" spans="1:3" x14ac:dyDescent="0.3">
      <c r="A482" s="4"/>
      <c r="B482" s="4"/>
      <c r="C482" s="4"/>
    </row>
    <row r="483" spans="1:3" x14ac:dyDescent="0.3">
      <c r="A483" s="4"/>
      <c r="B483" s="4"/>
      <c r="C483" s="4"/>
    </row>
    <row r="484" spans="1:3" x14ac:dyDescent="0.3">
      <c r="A484" s="4"/>
      <c r="B484" s="4"/>
      <c r="C484" s="4"/>
    </row>
    <row r="485" spans="1:3" x14ac:dyDescent="0.3">
      <c r="A485" s="4"/>
      <c r="B485" s="4"/>
      <c r="C485" s="4"/>
    </row>
    <row r="486" spans="1:3" x14ac:dyDescent="0.3">
      <c r="A486" s="4"/>
      <c r="B486" s="4"/>
      <c r="C486" s="4"/>
    </row>
    <row r="487" spans="1:3" x14ac:dyDescent="0.3">
      <c r="A487" s="4"/>
      <c r="B487" s="4"/>
      <c r="C487" s="4"/>
    </row>
    <row r="488" spans="1:3" x14ac:dyDescent="0.3">
      <c r="A488" s="4"/>
      <c r="B488" s="4"/>
      <c r="C488" s="4"/>
    </row>
    <row r="489" spans="1:3" x14ac:dyDescent="0.3">
      <c r="A489" s="4"/>
      <c r="B489" s="4"/>
      <c r="C489" s="4"/>
    </row>
    <row r="490" spans="1:3" x14ac:dyDescent="0.3">
      <c r="A490" s="4"/>
      <c r="B490" s="4"/>
      <c r="C490" s="4"/>
    </row>
    <row r="491" spans="1:3" x14ac:dyDescent="0.3">
      <c r="A491" s="4"/>
      <c r="B491" s="4"/>
      <c r="C491" s="4"/>
    </row>
    <row r="492" spans="1:3" x14ac:dyDescent="0.3">
      <c r="A492" s="4"/>
      <c r="B492" s="4"/>
      <c r="C492" s="4"/>
    </row>
    <row r="493" spans="1:3" x14ac:dyDescent="0.3">
      <c r="A493" s="4"/>
      <c r="B493" s="4"/>
      <c r="C493" s="4"/>
    </row>
    <row r="494" spans="1:3" x14ac:dyDescent="0.3">
      <c r="A494" s="4"/>
      <c r="B494" s="4"/>
      <c r="C494" s="4"/>
    </row>
    <row r="495" spans="1:3" x14ac:dyDescent="0.3">
      <c r="A495" s="4"/>
      <c r="B495" s="4"/>
      <c r="C495" s="4"/>
    </row>
    <row r="496" spans="1:3" x14ac:dyDescent="0.3">
      <c r="A496" s="4"/>
      <c r="B496" s="4"/>
      <c r="C496" s="4"/>
    </row>
    <row r="497" spans="1:3" x14ac:dyDescent="0.3">
      <c r="A497" s="4"/>
      <c r="B497" s="4"/>
      <c r="C497" s="4"/>
    </row>
    <row r="498" spans="1:3" x14ac:dyDescent="0.3">
      <c r="A498" s="4"/>
      <c r="B498" s="4"/>
      <c r="C498" s="4"/>
    </row>
    <row r="499" spans="1:3" x14ac:dyDescent="0.3">
      <c r="A499" s="4"/>
      <c r="B499" s="4"/>
      <c r="C499" s="4"/>
    </row>
    <row r="500" spans="1:3" x14ac:dyDescent="0.3">
      <c r="A500" s="4"/>
      <c r="B500" s="4"/>
      <c r="C500" s="4"/>
    </row>
    <row r="501" spans="1:3" x14ac:dyDescent="0.3">
      <c r="A501" s="4"/>
      <c r="B501" s="4"/>
      <c r="C501" s="4"/>
    </row>
    <row r="502" spans="1:3" x14ac:dyDescent="0.3">
      <c r="A502" s="4"/>
      <c r="B502" s="4"/>
      <c r="C502" s="4"/>
    </row>
    <row r="503" spans="1:3" x14ac:dyDescent="0.3">
      <c r="A503" s="4"/>
      <c r="B503" s="4"/>
      <c r="C503" s="4"/>
    </row>
    <row r="504" spans="1:3" x14ac:dyDescent="0.3">
      <c r="A504" s="4"/>
      <c r="B504" s="4"/>
      <c r="C504" s="4"/>
    </row>
    <row r="505" spans="1:3" x14ac:dyDescent="0.3">
      <c r="A505" s="4"/>
      <c r="B505" s="4"/>
      <c r="C505" s="4"/>
    </row>
    <row r="506" spans="1:3" x14ac:dyDescent="0.3">
      <c r="A506" s="4"/>
      <c r="B506" s="4"/>
      <c r="C506" s="4"/>
    </row>
    <row r="507" spans="1:3" x14ac:dyDescent="0.3">
      <c r="A507" s="4"/>
      <c r="B507" s="4"/>
      <c r="C507" s="4"/>
    </row>
    <row r="508" spans="1:3" x14ac:dyDescent="0.3">
      <c r="A508" s="4"/>
      <c r="B508" s="4"/>
      <c r="C508" s="4"/>
    </row>
    <row r="509" spans="1:3" x14ac:dyDescent="0.3">
      <c r="A509" s="4"/>
      <c r="B509" s="4"/>
      <c r="C509" s="4"/>
    </row>
    <row r="510" spans="1:3" x14ac:dyDescent="0.3">
      <c r="A510" s="4"/>
      <c r="B510" s="4"/>
      <c r="C510" s="4"/>
    </row>
    <row r="511" spans="1:3" x14ac:dyDescent="0.3">
      <c r="A511" s="4"/>
      <c r="B511" s="4"/>
      <c r="C511" s="4"/>
    </row>
    <row r="512" spans="1:3" x14ac:dyDescent="0.3">
      <c r="A512" s="4"/>
      <c r="B512" s="4"/>
      <c r="C512" s="4"/>
    </row>
    <row r="513" spans="1:3" x14ac:dyDescent="0.3">
      <c r="A513" s="4"/>
      <c r="B513" s="4"/>
      <c r="C513" s="4"/>
    </row>
    <row r="514" spans="1:3" x14ac:dyDescent="0.3">
      <c r="A514" s="4"/>
      <c r="B514" s="4"/>
      <c r="C514" s="4"/>
    </row>
    <row r="515" spans="1:3" x14ac:dyDescent="0.3">
      <c r="A515" s="4"/>
      <c r="B515" s="4"/>
      <c r="C515" s="4"/>
    </row>
    <row r="516" spans="1:3" x14ac:dyDescent="0.3">
      <c r="A516" s="4"/>
      <c r="B516" s="4"/>
      <c r="C516" s="4"/>
    </row>
    <row r="517" spans="1:3" x14ac:dyDescent="0.3">
      <c r="A517" s="4"/>
      <c r="B517" s="4"/>
      <c r="C517" s="4"/>
    </row>
    <row r="518" spans="1:3" x14ac:dyDescent="0.3">
      <c r="A518" s="4"/>
      <c r="B518" s="4"/>
      <c r="C518" s="4"/>
    </row>
    <row r="519" spans="1:3" x14ac:dyDescent="0.3">
      <c r="A519" s="4"/>
      <c r="B519" s="4"/>
      <c r="C519" s="4"/>
    </row>
    <row r="520" spans="1:3" x14ac:dyDescent="0.3">
      <c r="A520" s="4"/>
      <c r="B520" s="4"/>
      <c r="C520" s="4"/>
    </row>
    <row r="521" spans="1:3" x14ac:dyDescent="0.3">
      <c r="A521" s="4"/>
      <c r="B521" s="4"/>
      <c r="C521" s="4"/>
    </row>
    <row r="522" spans="1:3" x14ac:dyDescent="0.3">
      <c r="A522" s="4"/>
      <c r="B522" s="4"/>
      <c r="C522" s="4"/>
    </row>
    <row r="523" spans="1:3" x14ac:dyDescent="0.3">
      <c r="A523" s="4"/>
      <c r="B523" s="4"/>
      <c r="C523" s="4"/>
    </row>
    <row r="524" spans="1:3" x14ac:dyDescent="0.3">
      <c r="A524" s="4"/>
      <c r="B524" s="4"/>
      <c r="C524" s="4"/>
    </row>
    <row r="525" spans="1:3" x14ac:dyDescent="0.3">
      <c r="A525" s="4"/>
      <c r="B525" s="4"/>
      <c r="C525" s="4"/>
    </row>
    <row r="526" spans="1:3" x14ac:dyDescent="0.3">
      <c r="A526" s="4"/>
      <c r="B526" s="4"/>
      <c r="C526" s="4"/>
    </row>
    <row r="527" spans="1:3" x14ac:dyDescent="0.3">
      <c r="A527" s="4"/>
      <c r="B527" s="4"/>
      <c r="C527" s="4"/>
    </row>
    <row r="528" spans="1:3" x14ac:dyDescent="0.3">
      <c r="A528" s="4"/>
      <c r="B528" s="4"/>
      <c r="C528" s="4"/>
    </row>
    <row r="529" spans="1:3" x14ac:dyDescent="0.3">
      <c r="A529" s="4"/>
      <c r="B529" s="4"/>
      <c r="C529" s="4"/>
    </row>
    <row r="530" spans="1:3" x14ac:dyDescent="0.3">
      <c r="A530" s="4"/>
      <c r="B530" s="4"/>
      <c r="C530" s="4"/>
    </row>
    <row r="531" spans="1:3" x14ac:dyDescent="0.3">
      <c r="A531" s="4"/>
      <c r="B531" s="4"/>
      <c r="C531" s="4"/>
    </row>
    <row r="532" spans="1:3" x14ac:dyDescent="0.3">
      <c r="A532" s="4"/>
      <c r="B532" s="4"/>
      <c r="C532" s="4"/>
    </row>
    <row r="533" spans="1:3" x14ac:dyDescent="0.3">
      <c r="A533" s="4"/>
      <c r="B533" s="4"/>
      <c r="C533" s="4"/>
    </row>
    <row r="534" spans="1:3" x14ac:dyDescent="0.3">
      <c r="A534" s="4"/>
      <c r="B534" s="4"/>
      <c r="C534" s="4"/>
    </row>
    <row r="535" spans="1:3" x14ac:dyDescent="0.3">
      <c r="A535" s="4"/>
      <c r="B535" s="4"/>
      <c r="C535" s="4"/>
    </row>
    <row r="536" spans="1:3" x14ac:dyDescent="0.3">
      <c r="A536" s="4"/>
      <c r="B536" s="4"/>
      <c r="C536" s="4"/>
    </row>
    <row r="537" spans="1:3" x14ac:dyDescent="0.3">
      <c r="A537" s="4"/>
      <c r="B537" s="4"/>
      <c r="C537" s="4"/>
    </row>
    <row r="538" spans="1:3" x14ac:dyDescent="0.3">
      <c r="A538" s="4"/>
      <c r="B538" s="4"/>
      <c r="C538" s="4"/>
    </row>
    <row r="539" spans="1:3" x14ac:dyDescent="0.3">
      <c r="A539" s="4"/>
      <c r="B539" s="4"/>
      <c r="C539" s="4"/>
    </row>
    <row r="540" spans="1:3" x14ac:dyDescent="0.3">
      <c r="A540" s="4"/>
      <c r="B540" s="4"/>
      <c r="C540" s="4"/>
    </row>
    <row r="541" spans="1:3" x14ac:dyDescent="0.3">
      <c r="A541" s="4"/>
      <c r="B541" s="4"/>
      <c r="C541" s="4"/>
    </row>
    <row r="542" spans="1:3" x14ac:dyDescent="0.3">
      <c r="A542" s="4"/>
      <c r="B542" s="4"/>
      <c r="C542" s="4"/>
    </row>
    <row r="543" spans="1:3" x14ac:dyDescent="0.3">
      <c r="A543" s="4"/>
      <c r="B543" s="4"/>
      <c r="C543" s="4"/>
    </row>
    <row r="544" spans="1:3" x14ac:dyDescent="0.3">
      <c r="A544" s="4"/>
      <c r="B544" s="4"/>
      <c r="C544" s="4"/>
    </row>
    <row r="545" spans="1:3" x14ac:dyDescent="0.3">
      <c r="A545" s="4"/>
      <c r="B545" s="4"/>
      <c r="C545" s="4"/>
    </row>
    <row r="546" spans="1:3" x14ac:dyDescent="0.3">
      <c r="A546" s="4"/>
      <c r="B546" s="4"/>
      <c r="C546" s="4"/>
    </row>
    <row r="547" spans="1:3" x14ac:dyDescent="0.3">
      <c r="A547" s="4"/>
      <c r="B547" s="4"/>
      <c r="C547" s="4"/>
    </row>
    <row r="548" spans="1:3" x14ac:dyDescent="0.3">
      <c r="A548" s="4"/>
      <c r="B548" s="4"/>
      <c r="C548" s="4"/>
    </row>
    <row r="549" spans="1:3" x14ac:dyDescent="0.3">
      <c r="A549" s="4"/>
      <c r="B549" s="4"/>
      <c r="C549" s="4"/>
    </row>
    <row r="550" spans="1:3" x14ac:dyDescent="0.3">
      <c r="A550" s="4"/>
      <c r="B550" s="4"/>
      <c r="C550" s="4"/>
    </row>
    <row r="551" spans="1:3" x14ac:dyDescent="0.3">
      <c r="A551" s="4"/>
      <c r="B551" s="4"/>
      <c r="C551" s="4"/>
    </row>
    <row r="552" spans="1:3" x14ac:dyDescent="0.3">
      <c r="A552" s="4"/>
      <c r="B552" s="4"/>
      <c r="C552" s="4"/>
    </row>
    <row r="553" spans="1:3" x14ac:dyDescent="0.3">
      <c r="A553" s="4"/>
      <c r="B553" s="4"/>
      <c r="C553" s="4"/>
    </row>
    <row r="554" spans="1:3" x14ac:dyDescent="0.3">
      <c r="A554" s="4"/>
      <c r="B554" s="4"/>
      <c r="C554" s="4"/>
    </row>
    <row r="555" spans="1:3" x14ac:dyDescent="0.3">
      <c r="A555" s="4"/>
      <c r="B555" s="4"/>
      <c r="C555" s="4"/>
    </row>
    <row r="556" spans="1:3" x14ac:dyDescent="0.3">
      <c r="A556" s="4"/>
      <c r="B556" s="4"/>
      <c r="C556" s="4"/>
    </row>
    <row r="557" spans="1:3" x14ac:dyDescent="0.3">
      <c r="A557" s="4"/>
      <c r="B557" s="4"/>
      <c r="C557" s="4"/>
    </row>
    <row r="558" spans="1:3" x14ac:dyDescent="0.3">
      <c r="A558" s="4"/>
      <c r="B558" s="4"/>
      <c r="C558" s="4"/>
    </row>
    <row r="559" spans="1:3" x14ac:dyDescent="0.3">
      <c r="A559" s="4"/>
      <c r="B559" s="4"/>
      <c r="C559" s="4"/>
    </row>
    <row r="560" spans="1:3" x14ac:dyDescent="0.3">
      <c r="A560" s="4"/>
      <c r="B560" s="4"/>
      <c r="C560" s="4"/>
    </row>
    <row r="561" spans="1:3" x14ac:dyDescent="0.3">
      <c r="A561" s="4"/>
      <c r="B561" s="4"/>
      <c r="C561" s="4"/>
    </row>
    <row r="562" spans="1:3" x14ac:dyDescent="0.3">
      <c r="A562" s="4"/>
      <c r="B562" s="4"/>
      <c r="C562" s="4"/>
    </row>
    <row r="563" spans="1:3" x14ac:dyDescent="0.3">
      <c r="A563" s="4"/>
      <c r="B563" s="4"/>
      <c r="C563" s="4"/>
    </row>
    <row r="564" spans="1:3" x14ac:dyDescent="0.3">
      <c r="A564" s="4"/>
      <c r="B564" s="4"/>
      <c r="C564" s="4"/>
    </row>
    <row r="565" spans="1:3" x14ac:dyDescent="0.3">
      <c r="A565" s="4"/>
      <c r="B565" s="4"/>
      <c r="C565" s="4"/>
    </row>
    <row r="566" spans="1:3" x14ac:dyDescent="0.3">
      <c r="A566" s="4"/>
      <c r="B566" s="4"/>
      <c r="C566" s="4"/>
    </row>
    <row r="567" spans="1:3" x14ac:dyDescent="0.3">
      <c r="A567" s="4"/>
      <c r="B567" s="4"/>
      <c r="C567" s="4"/>
    </row>
    <row r="568" spans="1:3" x14ac:dyDescent="0.3">
      <c r="A568" s="4"/>
      <c r="B568" s="4"/>
      <c r="C568" s="4"/>
    </row>
    <row r="569" spans="1:3" x14ac:dyDescent="0.3">
      <c r="A569" s="4"/>
      <c r="B569" s="4"/>
      <c r="C569" s="4"/>
    </row>
    <row r="570" spans="1:3" x14ac:dyDescent="0.3">
      <c r="A570" s="4"/>
      <c r="B570" s="4"/>
      <c r="C570" s="4"/>
    </row>
    <row r="571" spans="1:3" x14ac:dyDescent="0.3">
      <c r="A571" s="4"/>
      <c r="B571" s="4"/>
      <c r="C571" s="4"/>
    </row>
    <row r="572" spans="1:3" x14ac:dyDescent="0.3">
      <c r="A572" s="4"/>
      <c r="B572" s="4"/>
      <c r="C572" s="4"/>
    </row>
    <row r="573" spans="1:3" x14ac:dyDescent="0.3">
      <c r="A573" s="4"/>
      <c r="B573" s="4"/>
      <c r="C573" s="4"/>
    </row>
    <row r="574" spans="1:3" x14ac:dyDescent="0.3">
      <c r="A574" s="4"/>
      <c r="B574" s="4"/>
      <c r="C574" s="4"/>
    </row>
    <row r="575" spans="1:3" x14ac:dyDescent="0.3">
      <c r="A575" s="4"/>
      <c r="B575" s="4"/>
      <c r="C575" s="4"/>
    </row>
    <row r="576" spans="1:3" x14ac:dyDescent="0.3">
      <c r="A576" s="4"/>
      <c r="B576" s="4"/>
      <c r="C576" s="4"/>
    </row>
    <row r="577" spans="1:3" x14ac:dyDescent="0.3">
      <c r="A577" s="4"/>
      <c r="B577" s="4"/>
      <c r="C577" s="4"/>
    </row>
    <row r="578" spans="1:3" x14ac:dyDescent="0.3">
      <c r="A578" s="4"/>
      <c r="B578" s="4"/>
      <c r="C578" s="4"/>
    </row>
    <row r="579" spans="1:3" x14ac:dyDescent="0.3">
      <c r="A579" s="4"/>
      <c r="B579" s="4"/>
      <c r="C579" s="4"/>
    </row>
    <row r="580" spans="1:3" x14ac:dyDescent="0.3">
      <c r="A580" s="4"/>
      <c r="B580" s="4"/>
      <c r="C580" s="4"/>
    </row>
    <row r="581" spans="1:3" x14ac:dyDescent="0.3">
      <c r="A581" s="4"/>
      <c r="B581" s="4"/>
      <c r="C581" s="4"/>
    </row>
    <row r="582" spans="1:3" x14ac:dyDescent="0.3">
      <c r="A582" s="4"/>
      <c r="B582" s="4"/>
      <c r="C582" s="4"/>
    </row>
    <row r="583" spans="1:3" x14ac:dyDescent="0.3">
      <c r="A583" s="4"/>
      <c r="B583" s="4"/>
      <c r="C583" s="4"/>
    </row>
    <row r="584" spans="1:3" x14ac:dyDescent="0.3">
      <c r="A584" s="4"/>
      <c r="B584" s="4"/>
      <c r="C584" s="4"/>
    </row>
    <row r="585" spans="1:3" x14ac:dyDescent="0.3">
      <c r="A585" s="4"/>
      <c r="B585" s="4"/>
      <c r="C585" s="4"/>
    </row>
    <row r="586" spans="1:3" x14ac:dyDescent="0.3">
      <c r="A586" s="4"/>
      <c r="B586" s="4"/>
      <c r="C586" s="4"/>
    </row>
    <row r="587" spans="1:3" x14ac:dyDescent="0.3">
      <c r="A587" s="4"/>
      <c r="B587" s="4"/>
      <c r="C587" s="4"/>
    </row>
    <row r="588" spans="1:3" x14ac:dyDescent="0.3">
      <c r="A588" s="4"/>
      <c r="B588" s="4"/>
      <c r="C588" s="4"/>
    </row>
    <row r="589" spans="1:3" x14ac:dyDescent="0.3">
      <c r="A589" s="4"/>
      <c r="B589" s="4"/>
      <c r="C589" s="4"/>
    </row>
    <row r="590" spans="1:3" x14ac:dyDescent="0.3">
      <c r="A590" s="4"/>
      <c r="B590" s="4"/>
      <c r="C590" s="4"/>
    </row>
    <row r="591" spans="1:3" x14ac:dyDescent="0.3">
      <c r="A591" s="4"/>
      <c r="B591" s="4"/>
      <c r="C591" s="4"/>
    </row>
    <row r="592" spans="1:3" x14ac:dyDescent="0.3">
      <c r="A592" s="4"/>
      <c r="B592" s="4"/>
      <c r="C592" s="4"/>
    </row>
    <row r="593" spans="1:3" x14ac:dyDescent="0.3">
      <c r="A593" s="4"/>
      <c r="B593" s="4"/>
      <c r="C593" s="4"/>
    </row>
    <row r="594" spans="1:3" x14ac:dyDescent="0.3">
      <c r="A594" s="4"/>
      <c r="B594" s="4"/>
      <c r="C594" s="4"/>
    </row>
    <row r="595" spans="1:3" x14ac:dyDescent="0.3">
      <c r="A595" s="4"/>
      <c r="B595" s="4"/>
      <c r="C595" s="4"/>
    </row>
    <row r="596" spans="1:3" x14ac:dyDescent="0.3">
      <c r="A596" s="4"/>
      <c r="B596" s="4"/>
      <c r="C596" s="4"/>
    </row>
    <row r="597" spans="1:3" x14ac:dyDescent="0.3">
      <c r="A597" s="4"/>
      <c r="B597" s="4"/>
      <c r="C597" s="4"/>
    </row>
    <row r="598" spans="1:3" x14ac:dyDescent="0.3">
      <c r="A598" s="4"/>
      <c r="B598" s="4"/>
      <c r="C598" s="4"/>
    </row>
    <row r="599" spans="1:3" x14ac:dyDescent="0.3">
      <c r="A599" s="4"/>
      <c r="B599" s="4"/>
      <c r="C599" s="4"/>
    </row>
    <row r="600" spans="1:3" x14ac:dyDescent="0.3">
      <c r="A600" s="4"/>
      <c r="B600" s="4"/>
      <c r="C600" s="4"/>
    </row>
    <row r="601" spans="1:3" x14ac:dyDescent="0.3">
      <c r="A601" s="4"/>
      <c r="B601" s="4"/>
      <c r="C601" s="4"/>
    </row>
    <row r="602" spans="1:3" x14ac:dyDescent="0.3">
      <c r="A602" s="4"/>
      <c r="B602" s="4"/>
      <c r="C602" s="4"/>
    </row>
    <row r="603" spans="1:3" x14ac:dyDescent="0.3">
      <c r="A603" s="4"/>
      <c r="B603" s="4"/>
      <c r="C603" s="4"/>
    </row>
    <row r="604" spans="1:3" x14ac:dyDescent="0.3">
      <c r="A604" s="4"/>
      <c r="B604" s="4"/>
      <c r="C604" s="4"/>
    </row>
    <row r="605" spans="1:3" x14ac:dyDescent="0.3">
      <c r="A605" s="4"/>
      <c r="B605" s="4"/>
      <c r="C605" s="4"/>
    </row>
    <row r="606" spans="1:3" x14ac:dyDescent="0.3">
      <c r="A606" s="4"/>
      <c r="B606" s="4"/>
      <c r="C606" s="4"/>
    </row>
    <row r="607" spans="1:3" x14ac:dyDescent="0.3">
      <c r="A607" s="4"/>
      <c r="B607" s="4"/>
      <c r="C607" s="4"/>
    </row>
    <row r="608" spans="1:3" x14ac:dyDescent="0.3">
      <c r="A608" s="4"/>
      <c r="B608" s="4"/>
      <c r="C608" s="4"/>
    </row>
    <row r="609" spans="1:3" x14ac:dyDescent="0.3">
      <c r="A609" s="4"/>
      <c r="B609" s="4"/>
      <c r="C609" s="4"/>
    </row>
    <row r="610" spans="1:3" x14ac:dyDescent="0.3">
      <c r="A610" s="4"/>
      <c r="B610" s="4"/>
      <c r="C610" s="4"/>
    </row>
    <row r="611" spans="1:3" x14ac:dyDescent="0.3">
      <c r="A611" s="4"/>
      <c r="B611" s="4"/>
      <c r="C611" s="4"/>
    </row>
    <row r="612" spans="1:3" x14ac:dyDescent="0.3">
      <c r="A612" s="4"/>
      <c r="B612" s="4"/>
      <c r="C612" s="4"/>
    </row>
    <row r="613" spans="1:3" x14ac:dyDescent="0.3">
      <c r="A613" s="4"/>
      <c r="B613" s="4"/>
      <c r="C613" s="4"/>
    </row>
    <row r="614" spans="1:3" x14ac:dyDescent="0.3">
      <c r="A614" s="4"/>
      <c r="B614" s="4"/>
      <c r="C6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Infection dynamics</vt:lpstr>
      <vt:lpstr>Experiment 1_FCM</vt:lpstr>
      <vt:lpstr>Experiment 2_FCM</vt:lpstr>
      <vt:lpstr>Experiment 2_FA</vt:lpstr>
      <vt:lpstr>Experiment 3_FCM</vt:lpstr>
      <vt:lpstr>Experiment 4_FCM</vt:lpstr>
      <vt:lpstr>Experiment 4_CHN Ehux</vt:lpstr>
      <vt:lpstr>Experiment 4_Oxy vol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Goode</dc:creator>
  <cp:lastModifiedBy>Joaquin Martinez</cp:lastModifiedBy>
  <cp:lastPrinted>2017-02-17T18:25:26Z</cp:lastPrinted>
  <dcterms:created xsi:type="dcterms:W3CDTF">2016-04-09T00:10:14Z</dcterms:created>
  <dcterms:modified xsi:type="dcterms:W3CDTF">2018-04-04T22:50:25Z</dcterms:modified>
</cp:coreProperties>
</file>