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55" windowHeight="8700" firstSheet="1" activeTab="8"/>
  </bookViews>
  <sheets>
    <sheet name="11.02.2010" sheetId="1" r:id="rId1"/>
    <sheet name="18.04.2010" sheetId="2" r:id="rId2"/>
    <sheet name="03.06.2010" sheetId="3" r:id="rId3"/>
    <sheet name="31.03.2011" sheetId="7" r:id="rId4"/>
    <sheet name="07.05.2011" sheetId="6" r:id="rId5"/>
    <sheet name="11.06.2011" sheetId="5" r:id="rId6"/>
    <sheet name="12.11.2011" sheetId="12" r:id="rId7"/>
    <sheet name="Fig.2 and Fig. 12" sheetId="14" r:id="rId8"/>
    <sheet name="Fig.3" sheetId="15" r:id="rId9"/>
  </sheets>
  <externalReferences>
    <externalReference r:id="rId10"/>
  </externalReferences>
  <calcPr calcId="125725"/>
</workbook>
</file>

<file path=xl/calcChain.xml><?xml version="1.0" encoding="utf-8"?>
<calcChain xmlns="http://schemas.openxmlformats.org/spreadsheetml/2006/main">
  <c r="H12" i="15"/>
  <c r="D12"/>
  <c r="G11"/>
  <c r="F10"/>
  <c r="B10"/>
  <c r="E9"/>
  <c r="H8"/>
  <c r="D8"/>
  <c r="H7"/>
  <c r="H11" s="1"/>
  <c r="G7"/>
  <c r="G10" s="1"/>
  <c r="F7"/>
  <c r="F9" s="1"/>
  <c r="E7"/>
  <c r="E12" s="1"/>
  <c r="D7"/>
  <c r="D11" s="1"/>
  <c r="C7"/>
  <c r="C10" s="1"/>
  <c r="B7"/>
  <c r="B9" s="1"/>
  <c r="I6" i="14"/>
  <c r="H6"/>
  <c r="G6"/>
  <c r="F6"/>
  <c r="D6"/>
  <c r="C6"/>
  <c r="B6"/>
  <c r="F54" i="7"/>
  <c r="R20" i="12"/>
  <c r="R19"/>
  <c r="R18"/>
  <c r="R17"/>
  <c r="R16"/>
  <c r="R15"/>
  <c r="R20" i="5"/>
  <c r="R19"/>
  <c r="R18"/>
  <c r="R17"/>
  <c r="R16"/>
  <c r="R15"/>
  <c r="R20" i="6"/>
  <c r="S20"/>
  <c r="R19"/>
  <c r="R18"/>
  <c r="R17"/>
  <c r="R16"/>
  <c r="S16"/>
  <c r="R15"/>
  <c r="R21"/>
  <c r="R21" i="7"/>
  <c r="R20"/>
  <c r="R19"/>
  <c r="R18"/>
  <c r="R17"/>
  <c r="R16"/>
  <c r="R20" i="3"/>
  <c r="R19"/>
  <c r="R18"/>
  <c r="R17"/>
  <c r="R16"/>
  <c r="R15"/>
  <c r="R32" i="2"/>
  <c r="R31"/>
  <c r="R30"/>
  <c r="R29"/>
  <c r="R28"/>
  <c r="R27"/>
  <c r="S33" i="1"/>
  <c r="S32"/>
  <c r="S31"/>
  <c r="S30"/>
  <c r="S29"/>
  <c r="S28"/>
  <c r="S27"/>
  <c r="R33"/>
  <c r="R27"/>
  <c r="R28"/>
  <c r="R29"/>
  <c r="R30"/>
  <c r="R31"/>
  <c r="R32"/>
  <c r="F53" i="12"/>
  <c r="F52"/>
  <c r="F54"/>
  <c r="F53" i="5"/>
  <c r="F52"/>
  <c r="F54"/>
  <c r="F53" i="6"/>
  <c r="F52"/>
  <c r="F54"/>
  <c r="F53" i="7"/>
  <c r="F52"/>
  <c r="F53" i="3"/>
  <c r="F52"/>
  <c r="F54"/>
  <c r="F53" i="2"/>
  <c r="F52"/>
  <c r="F54"/>
  <c r="O33" i="1"/>
  <c r="F54"/>
  <c r="F53"/>
  <c r="F52"/>
  <c r="P33"/>
  <c r="Q33"/>
  <c r="R24" i="12"/>
  <c r="R23"/>
  <c r="Q24"/>
  <c r="Q23"/>
  <c r="P24"/>
  <c r="P23"/>
  <c r="R24" i="5"/>
  <c r="R23"/>
  <c r="Q24"/>
  <c r="Q23"/>
  <c r="P24"/>
  <c r="P23"/>
  <c r="R24" i="6"/>
  <c r="R23"/>
  <c r="Q24"/>
  <c r="Q23"/>
  <c r="P24"/>
  <c r="P23"/>
  <c r="R25" i="7"/>
  <c r="R24"/>
  <c r="Q25"/>
  <c r="Q24"/>
  <c r="P25"/>
  <c r="P24"/>
  <c r="Q24" i="3"/>
  <c r="R24"/>
  <c r="R23"/>
  <c r="Q23"/>
  <c r="P24"/>
  <c r="P23"/>
  <c r="R16" i="2"/>
  <c r="R15"/>
  <c r="Q16"/>
  <c r="Q15"/>
  <c r="P16"/>
  <c r="P15"/>
  <c r="P15" i="1"/>
  <c r="Q15"/>
  <c r="R15"/>
  <c r="P16"/>
  <c r="Q16"/>
  <c r="R16"/>
  <c r="Q15" i="12"/>
  <c r="P15"/>
  <c r="O15"/>
  <c r="Q15" i="5"/>
  <c r="P15"/>
  <c r="O15"/>
  <c r="Q15" i="6"/>
  <c r="P15"/>
  <c r="O15"/>
  <c r="Q16" i="7"/>
  <c r="P16"/>
  <c r="O16"/>
  <c r="Q15" i="3"/>
  <c r="P15"/>
  <c r="O15"/>
  <c r="O6" i="12"/>
  <c r="O5"/>
  <c r="O4"/>
  <c r="O3"/>
  <c r="O2"/>
  <c r="O6" i="5"/>
  <c r="O5"/>
  <c r="O4"/>
  <c r="O3"/>
  <c r="O2"/>
  <c r="O6" i="6"/>
  <c r="O5"/>
  <c r="O4"/>
  <c r="O3"/>
  <c r="O2"/>
  <c r="O6" i="3"/>
  <c r="O5"/>
  <c r="O4"/>
  <c r="O3"/>
  <c r="O2"/>
  <c r="O6" i="2"/>
  <c r="O5"/>
  <c r="O4"/>
  <c r="O3"/>
  <c r="O2"/>
  <c r="O6" i="1"/>
  <c r="O5"/>
  <c r="O4"/>
  <c r="O3"/>
  <c r="O2"/>
  <c r="O7" i="7"/>
  <c r="O6"/>
  <c r="O5"/>
  <c r="O4"/>
  <c r="O3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"/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"/>
  <c r="L4" i="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4"/>
  <c r="F5"/>
  <c r="F6"/>
  <c r="F7"/>
  <c r="F8"/>
  <c r="F9"/>
  <c r="F10"/>
  <c r="F11"/>
  <c r="F12"/>
  <c r="F13"/>
  <c r="F14"/>
  <c r="F3"/>
  <c r="K51" i="12"/>
  <c r="K50"/>
  <c r="K49"/>
  <c r="K48"/>
  <c r="K47"/>
  <c r="J51"/>
  <c r="J50"/>
  <c r="J49"/>
  <c r="J48"/>
  <c r="J47"/>
  <c r="I51"/>
  <c r="I50"/>
  <c r="I49"/>
  <c r="I48"/>
  <c r="I47"/>
  <c r="K51" i="5"/>
  <c r="K50"/>
  <c r="K49"/>
  <c r="K48"/>
  <c r="K47"/>
  <c r="J51"/>
  <c r="J50"/>
  <c r="J49"/>
  <c r="J48"/>
  <c r="J47"/>
  <c r="I51"/>
  <c r="I50"/>
  <c r="I49"/>
  <c r="I48"/>
  <c r="I47"/>
  <c r="K51" i="6"/>
  <c r="K50"/>
  <c r="K49"/>
  <c r="K48"/>
  <c r="K47"/>
  <c r="J51"/>
  <c r="J50"/>
  <c r="J49"/>
  <c r="J48"/>
  <c r="J47"/>
  <c r="I51"/>
  <c r="I50"/>
  <c r="I49"/>
  <c r="I48"/>
  <c r="I47"/>
  <c r="K51" i="7"/>
  <c r="K50"/>
  <c r="K49"/>
  <c r="K48"/>
  <c r="K47"/>
  <c r="J51"/>
  <c r="J50"/>
  <c r="J49"/>
  <c r="J48"/>
  <c r="J47"/>
  <c r="I51"/>
  <c r="I50"/>
  <c r="I49"/>
  <c r="I48"/>
  <c r="I47"/>
  <c r="I51" i="3"/>
  <c r="J51"/>
  <c r="I47"/>
  <c r="J47"/>
  <c r="K51"/>
  <c r="K50"/>
  <c r="K49"/>
  <c r="K48"/>
  <c r="K47"/>
  <c r="J50"/>
  <c r="J49"/>
  <c r="J48"/>
  <c r="I50"/>
  <c r="I49"/>
  <c r="I48"/>
  <c r="K51" i="2"/>
  <c r="K50"/>
  <c r="K49"/>
  <c r="K48"/>
  <c r="K47"/>
  <c r="J51"/>
  <c r="J50"/>
  <c r="J49"/>
  <c r="J48"/>
  <c r="J47"/>
  <c r="I51"/>
  <c r="I50"/>
  <c r="I49"/>
  <c r="I48"/>
  <c r="I47"/>
  <c r="K51" i="1"/>
  <c r="K50"/>
  <c r="K49"/>
  <c r="K48"/>
  <c r="K47"/>
  <c r="J51"/>
  <c r="J50"/>
  <c r="J49"/>
  <c r="J48"/>
  <c r="J47"/>
  <c r="I51"/>
  <c r="I50"/>
  <c r="I49"/>
  <c r="I48"/>
  <c r="I47"/>
  <c r="I4" i="1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3"/>
  <c r="I3"/>
  <c r="K46" i="5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K3"/>
  <c r="J3"/>
  <c r="I3"/>
  <c r="I4" i="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3"/>
  <c r="I3"/>
  <c r="I4" i="7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I3"/>
  <c r="J3"/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3"/>
  <c r="I3"/>
  <c r="K4" i="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K3"/>
  <c r="J3"/>
  <c r="I3"/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3"/>
  <c r="S19" i="12"/>
  <c r="S17"/>
  <c r="R21"/>
  <c r="S15"/>
  <c r="S15" i="5"/>
  <c r="R21"/>
  <c r="S17"/>
  <c r="S18" i="6"/>
  <c r="S19"/>
  <c r="S17"/>
  <c r="S15"/>
  <c r="S21"/>
  <c r="R22" i="7"/>
  <c r="S18"/>
  <c r="S19" i="3"/>
  <c r="S15"/>
  <c r="S17"/>
  <c r="R21"/>
  <c r="S31" i="2"/>
  <c r="R33"/>
  <c r="S27"/>
  <c r="S18" i="12"/>
  <c r="S20"/>
  <c r="S16"/>
  <c r="S21"/>
  <c r="S19" i="5"/>
  <c r="S18"/>
  <c r="S20"/>
  <c r="S16"/>
  <c r="S21"/>
  <c r="S16" i="7"/>
  <c r="S20"/>
  <c r="S19"/>
  <c r="S21"/>
  <c r="S17"/>
  <c r="S18" i="3"/>
  <c r="S20"/>
  <c r="S16"/>
  <c r="S21"/>
  <c r="S29" i="2"/>
  <c r="S30"/>
  <c r="S32"/>
  <c r="S28"/>
  <c r="S33"/>
  <c r="S22" i="7"/>
  <c r="C8" i="15" l="1"/>
  <c r="G8"/>
  <c r="D9"/>
  <c r="H9"/>
  <c r="E10"/>
  <c r="B11"/>
  <c r="F11"/>
  <c r="C12"/>
  <c r="G12"/>
  <c r="C11"/>
  <c r="B8"/>
  <c r="F8"/>
  <c r="C9"/>
  <c r="G9"/>
  <c r="D10"/>
  <c r="H10"/>
  <c r="E11"/>
  <c r="B12"/>
  <c r="F12"/>
  <c r="E8"/>
</calcChain>
</file>

<file path=xl/sharedStrings.xml><?xml version="1.0" encoding="utf-8"?>
<sst xmlns="http://schemas.openxmlformats.org/spreadsheetml/2006/main" count="1131" uniqueCount="95">
  <si>
    <t>10-0</t>
  </si>
  <si>
    <t>N.</t>
  </si>
  <si>
    <t>CI</t>
  </si>
  <si>
    <t>CII</t>
  </si>
  <si>
    <t>CIII</t>
  </si>
  <si>
    <t>♀</t>
  </si>
  <si>
    <t>♂</t>
  </si>
  <si>
    <t xml:space="preserve">CIV </t>
  </si>
  <si>
    <t xml:space="preserve">CV </t>
  </si>
  <si>
    <r>
      <t>na m</t>
    </r>
    <r>
      <rPr>
        <vertAlign val="superscript"/>
        <sz val="10"/>
        <rFont val="Arial CE"/>
        <charset val="238"/>
      </rPr>
      <t>3</t>
    </r>
  </si>
  <si>
    <t>Acartia spp.</t>
  </si>
  <si>
    <t>A. longiremis</t>
  </si>
  <si>
    <t>A. tonsa</t>
  </si>
  <si>
    <t>A. bifilosa</t>
  </si>
  <si>
    <t>Temora longicornis</t>
  </si>
  <si>
    <r>
      <t xml:space="preserve">Pseudocalanus </t>
    </r>
    <r>
      <rPr>
        <sz val="10"/>
        <rFont val="Arial CE"/>
        <charset val="238"/>
      </rPr>
      <t xml:space="preserve">sp. </t>
    </r>
    <r>
      <rPr>
        <i/>
        <sz val="10"/>
        <rFont val="Arial CE"/>
        <charset val="238"/>
      </rPr>
      <t>(acuspes)</t>
    </r>
  </si>
  <si>
    <t>Centropages hamatus</t>
  </si>
  <si>
    <t>Eyrytemora sp.</t>
  </si>
  <si>
    <r>
      <t>na m</t>
    </r>
    <r>
      <rPr>
        <vertAlign val="superscript"/>
        <sz val="10"/>
        <rFont val="Arial CE"/>
      </rPr>
      <t>2</t>
    </r>
  </si>
  <si>
    <t>GG</t>
  </si>
  <si>
    <t>60-0</t>
  </si>
  <si>
    <t>90-60</t>
  </si>
  <si>
    <t>102-90</t>
  </si>
  <si>
    <t>25-0</t>
  </si>
  <si>
    <t>65-25</t>
  </si>
  <si>
    <t>100-65</t>
  </si>
  <si>
    <t>30-10</t>
  </si>
  <si>
    <t>90-30</t>
  </si>
  <si>
    <t>65-0</t>
  </si>
  <si>
    <t>85-65</t>
  </si>
  <si>
    <t>100-85</t>
  </si>
  <si>
    <t>70-25</t>
  </si>
  <si>
    <t>100-70</t>
  </si>
  <si>
    <t>50-25</t>
  </si>
  <si>
    <t>100-50</t>
  </si>
  <si>
    <t>Cladocera</t>
  </si>
  <si>
    <t>Appendicularia</t>
  </si>
  <si>
    <t>meroplankton</t>
  </si>
  <si>
    <t>inne</t>
  </si>
  <si>
    <t>Rotifera</t>
  </si>
  <si>
    <t>srednia</t>
  </si>
  <si>
    <t>suma</t>
  </si>
  <si>
    <t>A</t>
  </si>
  <si>
    <t>T</t>
  </si>
  <si>
    <t>P</t>
  </si>
  <si>
    <t>C</t>
  </si>
  <si>
    <t>E</t>
  </si>
  <si>
    <t>R</t>
  </si>
  <si>
    <t>m</t>
  </si>
  <si>
    <t>i</t>
  </si>
  <si>
    <t>suma srednich</t>
  </si>
  <si>
    <t>I</t>
  </si>
  <si>
    <t>II</t>
  </si>
  <si>
    <t>III</t>
  </si>
  <si>
    <t>pod m2</t>
  </si>
  <si>
    <t>Copepoda</t>
  </si>
  <si>
    <t>Acartia samica</t>
  </si>
  <si>
    <t>Acartia samiec</t>
  </si>
  <si>
    <t>Station P1  Głebia Gdańska</t>
  </si>
  <si>
    <t>pozostałe</t>
  </si>
  <si>
    <t>%</t>
  </si>
  <si>
    <t>ABUNDANCE</t>
  </si>
  <si>
    <t>winter 2010</t>
  </si>
  <si>
    <t>spring 2010</t>
  </si>
  <si>
    <t>summer 2010</t>
  </si>
  <si>
    <t>autumn 2010</t>
  </si>
  <si>
    <t>winter 2011</t>
  </si>
  <si>
    <t>spring 2011</t>
  </si>
  <si>
    <t>summer 2011</t>
  </si>
  <si>
    <t>autumn 2011</t>
  </si>
  <si>
    <t xml:space="preserve">Station P1  Zooplankton Abundance  </t>
  </si>
  <si>
    <t xml:space="preserve">Station P1  Copepoda Abundance  </t>
  </si>
  <si>
    <t>Abundance station P1</t>
  </si>
  <si>
    <t>Zooplankton</t>
  </si>
  <si>
    <t>% Copepoda</t>
  </si>
  <si>
    <t>P1 / data:</t>
  </si>
  <si>
    <t>11.02.10</t>
  </si>
  <si>
    <t>18.04.10</t>
  </si>
  <si>
    <t>03.06.10</t>
  </si>
  <si>
    <t>31.03.11</t>
  </si>
  <si>
    <t>07.05.11</t>
  </si>
  <si>
    <t>11.06.11</t>
  </si>
  <si>
    <t>12.11.11</t>
  </si>
  <si>
    <t>Suma Acartia</t>
  </si>
  <si>
    <t>Suma Temora</t>
  </si>
  <si>
    <t>Suma Pseudocalanus</t>
  </si>
  <si>
    <t>Suma Centropages</t>
  </si>
  <si>
    <t>Suma Eurytemora</t>
  </si>
  <si>
    <t>Suma Copepoda</t>
  </si>
  <si>
    <t xml:space="preserve">% Temora </t>
  </si>
  <si>
    <t>% Acartia</t>
  </si>
  <si>
    <t xml:space="preserve">% Pseudocalanus </t>
  </si>
  <si>
    <t>% Centropages</t>
  </si>
  <si>
    <t>% Eurytemora</t>
  </si>
  <si>
    <t>Station P1 Abudance in 2010 and 2011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</si>
</sst>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0"/>
      <name val="Arial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vertAlign val="superscript"/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indexed="56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3" fillId="0" borderId="0"/>
    <xf numFmtId="0" fontId="12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135">
    <xf numFmtId="0" fontId="0" fillId="0" borderId="0" xfId="0"/>
    <xf numFmtId="0" fontId="12" fillId="0" borderId="0" xfId="36" applyFill="1"/>
    <xf numFmtId="1" fontId="12" fillId="0" borderId="10" xfId="36" applyNumberFormat="1" applyBorder="1"/>
    <xf numFmtId="0" fontId="12" fillId="0" borderId="0" xfId="36" applyFont="1" applyFill="1"/>
    <xf numFmtId="0" fontId="12" fillId="0" borderId="11" xfId="36" applyFont="1" applyFill="1" applyBorder="1" applyAlignment="1">
      <alignment horizontal="center"/>
    </xf>
    <xf numFmtId="0" fontId="12" fillId="0" borderId="12" xfId="36" applyFill="1" applyBorder="1" applyAlignment="1">
      <alignment horizontal="center"/>
    </xf>
    <xf numFmtId="0" fontId="21" fillId="0" borderId="12" xfId="36" applyFont="1" applyFill="1" applyBorder="1" applyAlignment="1">
      <alignment horizontal="center"/>
    </xf>
    <xf numFmtId="0" fontId="12" fillId="0" borderId="11" xfId="36" applyFill="1" applyBorder="1" applyAlignment="1">
      <alignment horizontal="center"/>
    </xf>
    <xf numFmtId="0" fontId="21" fillId="0" borderId="13" xfId="36" applyFont="1" applyFill="1" applyBorder="1" applyAlignment="1">
      <alignment horizontal="center"/>
    </xf>
    <xf numFmtId="0" fontId="21" fillId="0" borderId="10" xfId="36" applyFont="1" applyFill="1" applyBorder="1" applyAlignment="1">
      <alignment horizontal="center"/>
    </xf>
    <xf numFmtId="0" fontId="12" fillId="0" borderId="10" xfId="36" applyFont="1" applyFill="1" applyBorder="1" applyAlignment="1">
      <alignment horizontal="center"/>
    </xf>
    <xf numFmtId="0" fontId="12" fillId="0" borderId="10" xfId="36" applyFill="1" applyBorder="1" applyAlignment="1">
      <alignment horizontal="center"/>
    </xf>
    <xf numFmtId="1" fontId="0" fillId="0" borderId="0" xfId="0" applyNumberFormat="1"/>
    <xf numFmtId="1" fontId="12" fillId="0" borderId="0" xfId="36" applyNumberFormat="1" applyBorder="1" applyAlignment="1">
      <alignment horizontal="center"/>
    </xf>
    <xf numFmtId="1" fontId="12" fillId="0" borderId="0" xfId="36" applyNumberFormat="1" applyBorder="1"/>
    <xf numFmtId="1" fontId="12" fillId="0" borderId="0" xfId="36" applyNumberFormat="1" applyFont="1" applyBorder="1"/>
    <xf numFmtId="1" fontId="0" fillId="0" borderId="14" xfId="0" applyNumberFormat="1" applyBorder="1"/>
    <xf numFmtId="1" fontId="0" fillId="0" borderId="15" xfId="0" applyNumberFormat="1" applyBorder="1"/>
    <xf numFmtId="1" fontId="12" fillId="0" borderId="16" xfId="36" applyNumberFormat="1" applyBorder="1"/>
    <xf numFmtId="0" fontId="0" fillId="0" borderId="0" xfId="0" applyBorder="1"/>
    <xf numFmtId="1" fontId="12" fillId="0" borderId="10" xfId="36" applyNumberFormat="1" applyFont="1" applyBorder="1"/>
    <xf numFmtId="1" fontId="0" fillId="0" borderId="10" xfId="0" applyNumberFormat="1" applyBorder="1"/>
    <xf numFmtId="1" fontId="0" fillId="0" borderId="12" xfId="0" applyNumberFormat="1" applyBorder="1"/>
    <xf numFmtId="49" fontId="12" fillId="0" borderId="10" xfId="36" applyNumberFormat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2" xfId="0" applyBorder="1"/>
    <xf numFmtId="0" fontId="0" fillId="0" borderId="22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1" fontId="0" fillId="0" borderId="17" xfId="0" applyNumberFormat="1" applyBorder="1"/>
    <xf numFmtId="1" fontId="0" fillId="0" borderId="0" xfId="0" applyNumberFormat="1" applyBorder="1"/>
    <xf numFmtId="1" fontId="0" fillId="0" borderId="20" xfId="0" applyNumberFormat="1" applyBorder="1"/>
    <xf numFmtId="1" fontId="0" fillId="0" borderId="16" xfId="0" applyNumberFormat="1" applyBorder="1"/>
    <xf numFmtId="1" fontId="0" fillId="0" borderId="23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19" xfId="0" applyNumberFormat="1" applyBorder="1"/>
    <xf numFmtId="1" fontId="0" fillId="0" borderId="21" xfId="0" applyNumberFormat="1" applyBorder="1"/>
    <xf numFmtId="1" fontId="12" fillId="0" borderId="16" xfId="36" applyNumberFormat="1" applyFill="1" applyBorder="1"/>
    <xf numFmtId="1" fontId="12" fillId="0" borderId="0" xfId="36" applyNumberFormat="1" applyFont="1" applyFill="1" applyBorder="1"/>
    <xf numFmtId="0" fontId="0" fillId="24" borderId="0" xfId="0" applyFill="1"/>
    <xf numFmtId="1" fontId="0" fillId="24" borderId="0" xfId="0" applyNumberFormat="1" applyFill="1"/>
    <xf numFmtId="0" fontId="0" fillId="0" borderId="0" xfId="0" applyFill="1"/>
    <xf numFmtId="1" fontId="0" fillId="0" borderId="0" xfId="0" applyNumberFormat="1" applyFill="1"/>
    <xf numFmtId="1" fontId="0" fillId="26" borderId="0" xfId="0" applyNumberFormat="1" applyFill="1"/>
    <xf numFmtId="0" fontId="0" fillId="26" borderId="0" xfId="0" applyFill="1"/>
    <xf numFmtId="1" fontId="26" fillId="26" borderId="0" xfId="0" applyNumberFormat="1" applyFont="1" applyFill="1"/>
    <xf numFmtId="0" fontId="27" fillId="0" borderId="0" xfId="0" applyFont="1"/>
    <xf numFmtId="1" fontId="29" fillId="0" borderId="0" xfId="0" applyNumberFormat="1" applyFont="1"/>
    <xf numFmtId="1" fontId="30" fillId="0" borderId="0" xfId="0" applyNumberFormat="1" applyFont="1"/>
    <xf numFmtId="0" fontId="28" fillId="0" borderId="0" xfId="36" applyFont="1" applyFill="1"/>
    <xf numFmtId="0" fontId="21" fillId="0" borderId="0" xfId="44"/>
    <xf numFmtId="0" fontId="21" fillId="24" borderId="0" xfId="44" applyFill="1"/>
    <xf numFmtId="1" fontId="21" fillId="0" borderId="0" xfId="44" applyNumberFormat="1"/>
    <xf numFmtId="0" fontId="21" fillId="27" borderId="0" xfId="44" applyFill="1"/>
    <xf numFmtId="2" fontId="21" fillId="27" borderId="0" xfId="44" applyNumberFormat="1" applyFill="1"/>
    <xf numFmtId="0" fontId="17" fillId="0" borderId="0" xfId="44" applyFont="1"/>
    <xf numFmtId="0" fontId="31" fillId="0" borderId="0" xfId="44" applyFont="1"/>
    <xf numFmtId="0" fontId="33" fillId="0" borderId="0" xfId="44" applyFont="1"/>
    <xf numFmtId="9" fontId="1" fillId="0" borderId="0" xfId="45" applyFont="1"/>
    <xf numFmtId="0" fontId="34" fillId="0" borderId="0" xfId="44" applyFont="1"/>
    <xf numFmtId="0" fontId="32" fillId="0" borderId="0" xfId="44" applyFont="1"/>
    <xf numFmtId="2" fontId="21" fillId="0" borderId="0" xfId="44" applyNumberFormat="1" applyFill="1"/>
    <xf numFmtId="0" fontId="21" fillId="0" borderId="0" xfId="44" applyFill="1"/>
    <xf numFmtId="0" fontId="21" fillId="24" borderId="25" xfId="44" applyFill="1" applyBorder="1"/>
    <xf numFmtId="0" fontId="21" fillId="24" borderId="26" xfId="44" applyFill="1" applyBorder="1"/>
    <xf numFmtId="0" fontId="21" fillId="24" borderId="27" xfId="44" applyFill="1" applyBorder="1"/>
    <xf numFmtId="1" fontId="21" fillId="24" borderId="27" xfId="44" applyNumberFormat="1" applyFill="1" applyBorder="1"/>
    <xf numFmtId="2" fontId="21" fillId="24" borderId="28" xfId="44" applyNumberFormat="1" applyFill="1" applyBorder="1"/>
    <xf numFmtId="0" fontId="21" fillId="0" borderId="0" xfId="44" applyFill="1" applyBorder="1"/>
    <xf numFmtId="0" fontId="21" fillId="0" borderId="29" xfId="44" applyBorder="1"/>
    <xf numFmtId="1" fontId="21" fillId="0" borderId="30" xfId="44" applyNumberFormat="1" applyBorder="1"/>
    <xf numFmtId="1" fontId="21" fillId="0" borderId="16" xfId="44" applyNumberFormat="1" applyBorder="1"/>
    <xf numFmtId="1" fontId="21" fillId="28" borderId="16" xfId="44" applyNumberFormat="1" applyFill="1" applyBorder="1"/>
    <xf numFmtId="1" fontId="21" fillId="0" borderId="31" xfId="44" applyNumberFormat="1" applyBorder="1"/>
    <xf numFmtId="1" fontId="21" fillId="0" borderId="0" xfId="44" applyNumberFormat="1" applyFill="1" applyBorder="1"/>
    <xf numFmtId="1" fontId="21" fillId="28" borderId="31" xfId="44" applyNumberFormat="1" applyFill="1" applyBorder="1"/>
    <xf numFmtId="0" fontId="21" fillId="0" borderId="0" xfId="44" applyBorder="1"/>
    <xf numFmtId="1" fontId="21" fillId="0" borderId="0" xfId="44" applyNumberFormat="1" applyBorder="1"/>
    <xf numFmtId="2" fontId="21" fillId="0" borderId="0" xfId="44" applyNumberFormat="1" applyBorder="1"/>
    <xf numFmtId="1" fontId="21" fillId="28" borderId="30" xfId="44" applyNumberFormat="1" applyFill="1" applyBorder="1"/>
    <xf numFmtId="0" fontId="21" fillId="0" borderId="32" xfId="44" applyBorder="1"/>
    <xf numFmtId="1" fontId="21" fillId="0" borderId="33" xfId="44" applyNumberFormat="1" applyBorder="1"/>
    <xf numFmtId="1" fontId="21" fillId="0" borderId="23" xfId="44" applyNumberFormat="1" applyBorder="1"/>
    <xf numFmtId="1" fontId="21" fillId="0" borderId="34" xfId="44" applyNumberFormat="1" applyBorder="1"/>
    <xf numFmtId="0" fontId="26" fillId="0" borderId="35" xfId="44" applyFont="1" applyBorder="1"/>
    <xf numFmtId="1" fontId="26" fillId="0" borderId="36" xfId="44" applyNumberFormat="1" applyFont="1" applyBorder="1"/>
    <xf numFmtId="1" fontId="26" fillId="0" borderId="37" xfId="44" applyNumberFormat="1" applyFont="1" applyBorder="1"/>
    <xf numFmtId="1" fontId="26" fillId="0" borderId="38" xfId="44" applyNumberFormat="1" applyFont="1" applyBorder="1"/>
    <xf numFmtId="2" fontId="21" fillId="0" borderId="39" xfId="44" applyNumberFormat="1" applyBorder="1"/>
    <xf numFmtId="2" fontId="21" fillId="0" borderId="23" xfId="44" applyNumberFormat="1" applyBorder="1"/>
    <xf numFmtId="2" fontId="21" fillId="0" borderId="23" xfId="44" applyNumberFormat="1" applyFill="1" applyBorder="1"/>
    <xf numFmtId="2" fontId="21" fillId="0" borderId="21" xfId="44" applyNumberFormat="1" applyBorder="1"/>
    <xf numFmtId="2" fontId="21" fillId="0" borderId="34" xfId="44" applyNumberFormat="1" applyBorder="1"/>
    <xf numFmtId="2" fontId="21" fillId="0" borderId="0" xfId="44" applyNumberFormat="1" applyFill="1" applyBorder="1"/>
    <xf numFmtId="2" fontId="21" fillId="0" borderId="40" xfId="44" applyNumberFormat="1" applyBorder="1"/>
    <xf numFmtId="2" fontId="21" fillId="0" borderId="16" xfId="44" applyNumberFormat="1" applyBorder="1"/>
    <xf numFmtId="2" fontId="21" fillId="0" borderId="31" xfId="44" applyNumberFormat="1" applyBorder="1"/>
    <xf numFmtId="2" fontId="21" fillId="0" borderId="19" xfId="44" applyNumberFormat="1" applyBorder="1"/>
    <xf numFmtId="0" fontId="21" fillId="0" borderId="41" xfId="44" applyBorder="1"/>
    <xf numFmtId="2" fontId="21" fillId="0" borderId="42" xfId="44" applyNumberFormat="1" applyBorder="1"/>
    <xf numFmtId="1" fontId="21" fillId="0" borderId="27" xfId="44" applyNumberFormat="1" applyBorder="1"/>
    <xf numFmtId="2" fontId="21" fillId="0" borderId="27" xfId="44" applyNumberFormat="1" applyBorder="1"/>
    <xf numFmtId="1" fontId="21" fillId="0" borderId="43" xfId="44" applyNumberFormat="1" applyBorder="1"/>
    <xf numFmtId="2" fontId="21" fillId="0" borderId="44" xfId="44" applyNumberFormat="1" applyBorder="1"/>
    <xf numFmtId="2" fontId="21" fillId="0" borderId="28" xfId="44" applyNumberFormat="1" applyBorder="1"/>
    <xf numFmtId="164" fontId="21" fillId="0" borderId="0" xfId="44" applyNumberFormat="1" applyFill="1" applyBorder="1"/>
    <xf numFmtId="2" fontId="21" fillId="0" borderId="0" xfId="44" applyNumberFormat="1"/>
    <xf numFmtId="0" fontId="21" fillId="25" borderId="0" xfId="44" applyFill="1"/>
    <xf numFmtId="0" fontId="21" fillId="25" borderId="20" xfId="44" applyFill="1" applyBorder="1"/>
    <xf numFmtId="1" fontId="21" fillId="25" borderId="20" xfId="44" applyNumberFormat="1" applyFill="1" applyBorder="1"/>
    <xf numFmtId="2" fontId="21" fillId="25" borderId="20" xfId="44" applyNumberFormat="1" applyFill="1" applyBorder="1"/>
    <xf numFmtId="2" fontId="21" fillId="28" borderId="0" xfId="44" applyNumberFormat="1" applyFill="1"/>
    <xf numFmtId="1" fontId="26" fillId="0" borderId="0" xfId="44" applyNumberFormat="1" applyFont="1" applyFill="1" applyBorder="1"/>
    <xf numFmtId="1" fontId="12" fillId="0" borderId="12" xfId="36" applyNumberFormat="1" applyFont="1" applyBorder="1" applyAlignment="1">
      <alignment horizontal="center"/>
    </xf>
    <xf numFmtId="1" fontId="12" fillId="0" borderId="11" xfId="36" applyNumberFormat="1" applyBorder="1" applyAlignment="1">
      <alignment horizontal="center"/>
    </xf>
    <xf numFmtId="0" fontId="24" fillId="0" borderId="15" xfId="36" applyFont="1" applyFill="1" applyBorder="1" applyAlignment="1">
      <alignment horizontal="center" vertical="center" textRotation="90" wrapText="1"/>
    </xf>
    <xf numFmtId="0" fontId="24" fillId="0" borderId="16" xfId="36" applyFont="1" applyFill="1" applyBorder="1" applyAlignment="1">
      <alignment horizontal="center" vertical="center" textRotation="90" wrapText="1"/>
    </xf>
    <xf numFmtId="0" fontId="24" fillId="0" borderId="23" xfId="36" applyFont="1" applyFill="1" applyBorder="1" applyAlignment="1">
      <alignment horizontal="center" vertical="center" textRotation="90" wrapText="1"/>
    </xf>
    <xf numFmtId="0" fontId="23" fillId="0" borderId="15" xfId="36" applyFont="1" applyFill="1" applyBorder="1" applyAlignment="1">
      <alignment horizontal="center" vertical="center" wrapText="1"/>
    </xf>
    <xf numFmtId="0" fontId="23" fillId="0" borderId="23" xfId="36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4" xfId="36" applyFont="1" applyFill="1" applyBorder="1" applyAlignment="1">
      <alignment horizontal="center" vertical="center" textRotation="90" wrapText="1"/>
    </xf>
    <xf numFmtId="0" fontId="24" fillId="0" borderId="24" xfId="36" applyFont="1" applyFill="1" applyBorder="1" applyAlignment="1">
      <alignment horizontal="center" vertical="center" textRotation="90" wrapText="1"/>
    </xf>
    <xf numFmtId="0" fontId="24" fillId="0" borderId="13" xfId="36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44"/>
    <cellStyle name="Normalny_Arkusz1" xfId="36"/>
    <cellStyle name="Obliczenia" xfId="37" builtinId="22" customBuiltin="1"/>
    <cellStyle name="Procentowy 2" xfId="45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762211721677038"/>
          <c:y val="5.2044609665427496E-2"/>
          <c:w val="0.79193370142835517"/>
          <c:h val="0.75836431226765799"/>
        </c:manualLayout>
      </c:layout>
      <c:barChart>
        <c:barDir val="col"/>
        <c:grouping val="clustered"/>
        <c:ser>
          <c:idx val="0"/>
          <c:order val="0"/>
          <c:cat>
            <c:strRef>
              <c:f>[1]Fig.14!$B$1:$I$1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[1]Fig.14!$B$2:$I$2</c:f>
              <c:numCache>
                <c:formatCode>General</c:formatCode>
                <c:ptCount val="8"/>
                <c:pt idx="0">
                  <c:v>1282.8266188666666</c:v>
                </c:pt>
                <c:pt idx="1">
                  <c:v>6535.0872751767938</c:v>
                </c:pt>
                <c:pt idx="2">
                  <c:v>24238.165757925908</c:v>
                </c:pt>
                <c:pt idx="4">
                  <c:v>2806.9321016666668</c:v>
                </c:pt>
                <c:pt idx="5">
                  <c:v>20957.165396933335</c:v>
                </c:pt>
                <c:pt idx="6">
                  <c:v>23658.927154366665</c:v>
                </c:pt>
                <c:pt idx="7">
                  <c:v>11003.1043434</c:v>
                </c:pt>
              </c:numCache>
            </c:numRef>
          </c:val>
        </c:ser>
        <c:axId val="84141184"/>
        <c:axId val="84142720"/>
      </c:barChart>
      <c:catAx>
        <c:axId val="841411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142720"/>
        <c:crosses val="autoZero"/>
        <c:auto val="1"/>
        <c:lblAlgn val="ctr"/>
        <c:lblOffset val="100"/>
      </c:catAx>
      <c:valAx>
        <c:axId val="841427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Czcionka tekstu podstawowego"/>
                    <a:ea typeface="Czcionka tekstu podstawowego"/>
                    <a:cs typeface="Czcionka tekstu podstawowego"/>
                  </a:defRPr>
                </a:pP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Abundance [ind. m</a:t>
                </a:r>
                <a:r>
                  <a:rPr lang="pl-PL" sz="1000" b="0" i="0" u="none" strike="noStrike" baseline="30000">
                    <a:solidFill>
                      <a:srgbClr val="000000"/>
                    </a:solidFill>
                    <a:latin typeface="Calibri"/>
                  </a:rPr>
                  <a:t>-3</a:t>
                </a: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2222288376523843E-2"/>
              <c:y val="0.1886186577671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141184"/>
        <c:crosses val="autoZero"/>
        <c:crossBetween val="between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7510584599536441"/>
          <c:y val="5.1470588235294081E-2"/>
          <c:w val="0.79325057944888022"/>
          <c:h val="0.76102941176470651"/>
        </c:manualLayout>
      </c:layout>
      <c:barChart>
        <c:barDir val="col"/>
        <c:grouping val="clustered"/>
        <c:ser>
          <c:idx val="0"/>
          <c:order val="0"/>
          <c:cat>
            <c:strRef>
              <c:f>[1]Fig.14!$B$1:$I$1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[1]Fig.14!$B$4:$I$4</c:f>
              <c:numCache>
                <c:formatCode>General</c:formatCode>
                <c:ptCount val="8"/>
                <c:pt idx="0">
                  <c:v>1184.2466188666667</c:v>
                </c:pt>
                <c:pt idx="1">
                  <c:v>6293.3072751767941</c:v>
                </c:pt>
                <c:pt idx="2">
                  <c:v>4261.3857579259065</c:v>
                </c:pt>
                <c:pt idx="4">
                  <c:v>2350.8717578666665</c:v>
                </c:pt>
                <c:pt idx="5">
                  <c:v>14510.165396933333</c:v>
                </c:pt>
                <c:pt idx="6">
                  <c:v>18306.727154366665</c:v>
                </c:pt>
                <c:pt idx="7">
                  <c:v>8621.4243434</c:v>
                </c:pt>
              </c:numCache>
            </c:numRef>
          </c:val>
        </c:ser>
        <c:axId val="93804800"/>
        <c:axId val="93835264"/>
      </c:barChart>
      <c:catAx>
        <c:axId val="938048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3835264"/>
        <c:crosses val="autoZero"/>
        <c:auto val="1"/>
        <c:lblAlgn val="ctr"/>
        <c:lblOffset val="100"/>
      </c:catAx>
      <c:valAx>
        <c:axId val="938352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Czcionka tekstu podstawowego"/>
                    <a:ea typeface="Czcionka tekstu podstawowego"/>
                    <a:cs typeface="Czcionka tekstu podstawowego"/>
                  </a:defRPr>
                </a:pP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Abundance [ind. m</a:t>
                </a:r>
                <a:r>
                  <a:rPr lang="pl-PL" sz="1000" b="0" i="0" u="none" strike="noStrike" baseline="30000">
                    <a:solidFill>
                      <a:srgbClr val="000000"/>
                    </a:solidFill>
                    <a:latin typeface="Calibri"/>
                  </a:rPr>
                  <a:t>-3</a:t>
                </a: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2222288376523843E-2"/>
              <c:y val="0.1886186577671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3804800"/>
        <c:crosses val="autoZero"/>
        <c:crossBetween val="between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Sklad procentowy Copepoda</a:t>
            </a:r>
          </a:p>
        </c:rich>
      </c:tx>
      <c:layout>
        <c:manualLayout>
          <c:xMode val="edge"/>
          <c:yMode val="edge"/>
          <c:x val="0.29962664779262188"/>
          <c:y val="0.13690288713910778"/>
        </c:manualLayout>
      </c:layout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Fig.3!$A$14</c:f>
              <c:numCache>
                <c:formatCode>General</c:formatCode>
                <c:ptCount val="1"/>
              </c:numCache>
            </c:numRef>
          </c:cat>
          <c:val>
            <c:numRef>
              <c:f>Fig.3!$J$9:$J$12</c:f>
              <c:numCache>
                <c:formatCode>0.00</c:formatCode>
                <c:ptCount val="4"/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Sklad procentowy Copepoda</a:t>
            </a:r>
          </a:p>
        </c:rich>
      </c:tx>
      <c:layout>
        <c:manualLayout>
          <c:xMode val="edge"/>
          <c:yMode val="edge"/>
          <c:x val="0.2985078544286443"/>
          <c:y val="0.13609521582079481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41044850900862356"/>
          <c:y val="0.46534653465346537"/>
          <c:w val="0.17910480393103564"/>
          <c:h val="0.1881188118811882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Fig.3!$A$14</c:f>
              <c:numCache>
                <c:formatCode>General</c:formatCode>
                <c:ptCount val="1"/>
              </c:numCache>
            </c:numRef>
          </c:cat>
          <c:val>
            <c:numRef>
              <c:f>Fig.3!$T$9:$T$12</c:f>
              <c:numCache>
                <c:formatCode>0.00</c:formatCode>
                <c:ptCount val="4"/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6606338386805"/>
          <c:y val="0.69306930693069302"/>
          <c:w val="0.74626983194264906"/>
          <c:h val="0.277227722772277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Sklad procentowy Copepoda</a:t>
            </a:r>
          </a:p>
        </c:rich>
      </c:tx>
      <c:layout>
        <c:manualLayout>
          <c:xMode val="edge"/>
          <c:yMode val="edge"/>
          <c:x val="0.2985078544286443"/>
          <c:y val="0.13609521582079481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41044850900862356"/>
          <c:y val="0.46534653465346537"/>
          <c:w val="0.17910480393103564"/>
          <c:h val="0.1881188118811882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Fig.3!$A$14</c:f>
              <c:numCache>
                <c:formatCode>General</c:formatCode>
                <c:ptCount val="1"/>
              </c:numCache>
            </c:numRef>
          </c:cat>
          <c:val>
            <c:numRef>
              <c:f>Fig.3!$U$9:$U$12</c:f>
              <c:numCache>
                <c:formatCode>0.00</c:formatCode>
                <c:ptCount val="4"/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6606338386805"/>
          <c:y val="0.69306930693069302"/>
          <c:w val="0.74626983194264906"/>
          <c:h val="0.277227722772277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4520611168003074E-2"/>
          <c:y val="4.6357615894039784E-2"/>
          <c:w val="0.65205523066622395"/>
          <c:h val="0.78476821192052981"/>
        </c:manualLayout>
      </c:layout>
      <c:barChart>
        <c:barDir val="col"/>
        <c:grouping val="stacked"/>
        <c:ser>
          <c:idx val="0"/>
          <c:order val="0"/>
          <c:tx>
            <c:v>Temora longicornis</c:v>
          </c:tx>
          <c:spPr>
            <a:solidFill>
              <a:srgbClr val="3366FF"/>
            </a:solidFill>
            <a:ln w="25400">
              <a:noFill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Fig.3!$B$18:$I$18</c:f>
              <c:numCache>
                <c:formatCode>0.00</c:formatCode>
                <c:ptCount val="8"/>
                <c:pt idx="0">
                  <c:v>14.14022943916777</c:v>
                </c:pt>
                <c:pt idx="1">
                  <c:v>7.5265217273586797</c:v>
                </c:pt>
                <c:pt idx="2">
                  <c:v>33.311862622319424</c:v>
                </c:pt>
                <c:pt idx="4">
                  <c:v>11.634313983799158</c:v>
                </c:pt>
                <c:pt idx="5">
                  <c:v>24.717368523986625</c:v>
                </c:pt>
                <c:pt idx="6">
                  <c:v>44.65415692185465</c:v>
                </c:pt>
                <c:pt idx="7">
                  <c:v>37.713908786496333</c:v>
                </c:pt>
              </c:numCache>
            </c:numRef>
          </c:val>
        </c:ser>
        <c:ser>
          <c:idx val="1"/>
          <c:order val="1"/>
          <c:tx>
            <c:v>Acartia spp.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Fig.3!$B$19:$I$19</c:f>
              <c:numCache>
                <c:formatCode>0.00</c:formatCode>
                <c:ptCount val="8"/>
                <c:pt idx="0">
                  <c:v>24.226186471296842</c:v>
                </c:pt>
                <c:pt idx="1">
                  <c:v>23.3069796712971</c:v>
                </c:pt>
                <c:pt idx="2">
                  <c:v>40.261262477889112</c:v>
                </c:pt>
                <c:pt idx="4">
                  <c:v>33.17775621986538</c:v>
                </c:pt>
                <c:pt idx="5">
                  <c:v>11.95360307585864</c:v>
                </c:pt>
                <c:pt idx="6">
                  <c:v>9.673389296736902</c:v>
                </c:pt>
                <c:pt idx="7">
                  <c:v>10.967602631582897</c:v>
                </c:pt>
              </c:numCache>
            </c:numRef>
          </c:val>
        </c:ser>
        <c:ser>
          <c:idx val="2"/>
          <c:order val="2"/>
          <c:tx>
            <c:v>Pseudocalanus elongatus</c:v>
          </c:tx>
          <c:spPr>
            <a:solidFill>
              <a:srgbClr val="99CC00"/>
            </a:solidFill>
            <a:ln w="25400">
              <a:noFill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Fig.3!$B$20:$I$20</c:f>
              <c:numCache>
                <c:formatCode>0.00</c:formatCode>
                <c:ptCount val="8"/>
                <c:pt idx="0">
                  <c:v>47.761096910818488</c:v>
                </c:pt>
                <c:pt idx="1">
                  <c:v>53.230994736172669</c:v>
                </c:pt>
                <c:pt idx="2">
                  <c:v>15.824720250156203</c:v>
                </c:pt>
                <c:pt idx="4">
                  <c:v>51.504714158976519</c:v>
                </c:pt>
                <c:pt idx="5">
                  <c:v>61.640508152698089</c:v>
                </c:pt>
                <c:pt idx="6">
                  <c:v>41.117173632378176</c:v>
                </c:pt>
                <c:pt idx="7">
                  <c:v>35.01420787132006</c:v>
                </c:pt>
              </c:numCache>
            </c:numRef>
          </c:val>
        </c:ser>
        <c:ser>
          <c:idx val="3"/>
          <c:order val="3"/>
          <c:tx>
            <c:v>Centropages hamatus</c:v>
          </c:tx>
          <c:spPr>
            <a:solidFill>
              <a:srgbClr val="CC99FF"/>
            </a:solidFill>
            <a:ln w="3175">
              <a:solidFill>
                <a:srgbClr val="CC99FF"/>
              </a:solidFill>
              <a:prstDash val="solid"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Fig.3!$B$21:$I$21</c:f>
              <c:numCache>
                <c:formatCode>0.00</c:formatCode>
                <c:ptCount val="8"/>
                <c:pt idx="0">
                  <c:v>13.853466174441994</c:v>
                </c:pt>
                <c:pt idx="1">
                  <c:v>15.935503865171544</c:v>
                </c:pt>
                <c:pt idx="2">
                  <c:v>10.540073843164908</c:v>
                </c:pt>
                <c:pt idx="4">
                  <c:v>3.6832156373589364</c:v>
                </c:pt>
                <c:pt idx="5">
                  <c:v>1.688520247456641</c:v>
                </c:pt>
                <c:pt idx="6">
                  <c:v>4.5226751948532202</c:v>
                </c:pt>
                <c:pt idx="7">
                  <c:v>15.912114222945837</c:v>
                </c:pt>
              </c:numCache>
            </c:numRef>
          </c:val>
        </c:ser>
        <c:ser>
          <c:idx val="4"/>
          <c:order val="4"/>
          <c:tx>
            <c:v>Eurytemora sp.</c:v>
          </c:tx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Fig.3!$B$22:$I$22</c:f>
              <c:numCache>
                <c:formatCode>0</c:formatCode>
                <c:ptCount val="8"/>
                <c:pt idx="0" formatCode="0.00">
                  <c:v>1.9021004274901068E-2</c:v>
                </c:pt>
                <c:pt idx="1">
                  <c:v>0</c:v>
                </c:pt>
                <c:pt idx="2" formatCode="0.00">
                  <c:v>6.2080806470356881E-2</c:v>
                </c:pt>
                <c:pt idx="4">
                  <c:v>0</c:v>
                </c:pt>
                <c:pt idx="5">
                  <c:v>0</c:v>
                </c:pt>
                <c:pt idx="6" formatCode="0.00">
                  <c:v>3.2604954177056444E-2</c:v>
                </c:pt>
                <c:pt idx="7" formatCode="0.00">
                  <c:v>0.392166487654866</c:v>
                </c:pt>
              </c:numCache>
            </c:numRef>
          </c:val>
        </c:ser>
        <c:overlap val="100"/>
        <c:axId val="95980160"/>
        <c:axId val="95986048"/>
      </c:barChart>
      <c:catAx>
        <c:axId val="959801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5986048"/>
        <c:crosses val="autoZero"/>
        <c:auto val="1"/>
        <c:lblAlgn val="ctr"/>
        <c:lblOffset val="100"/>
      </c:catAx>
      <c:valAx>
        <c:axId val="95986048"/>
        <c:scaling>
          <c:orientation val="minMax"/>
          <c:max val="100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Relative abundance [%]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5980160"/>
        <c:crosses val="autoZero"/>
        <c:crossBetween val="between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7397260274021"/>
          <c:y val="0.24172185430463577"/>
          <c:w val="0.21780821917808221"/>
          <c:h val="0.47682119205298046"/>
        </c:manualLayout>
      </c:layout>
      <c:txPr>
        <a:bodyPr/>
        <a:lstStyle/>
        <a:p>
          <a:pPr>
            <a:defRPr sz="92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6124031007751937E-2"/>
          <c:y val="5.2631578947368432E-2"/>
          <c:w val="0.64496124031007807"/>
          <c:h val="0.78947368421052633"/>
        </c:manualLayout>
      </c:layout>
      <c:barChart>
        <c:barDir val="col"/>
        <c:grouping val="clustered"/>
        <c:ser>
          <c:idx val="0"/>
          <c:order val="0"/>
          <c:tx>
            <c:v>Temora longicornis</c:v>
          </c:tx>
          <c:spPr>
            <a:solidFill>
              <a:srgbClr val="3366FF"/>
            </a:solidFill>
            <a:ln w="25400">
              <a:solidFill>
                <a:srgbClr val="3366FF"/>
              </a:solidFill>
              <a:prstDash val="solid"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Fig.3!$B$18:$I$18</c:f>
              <c:numCache>
                <c:formatCode>0.00</c:formatCode>
                <c:ptCount val="8"/>
                <c:pt idx="0">
                  <c:v>14.14022943916777</c:v>
                </c:pt>
                <c:pt idx="1">
                  <c:v>7.5265217273586797</c:v>
                </c:pt>
                <c:pt idx="2">
                  <c:v>33.311862622319424</c:v>
                </c:pt>
                <c:pt idx="4">
                  <c:v>11.634313983799158</c:v>
                </c:pt>
                <c:pt idx="5">
                  <c:v>24.717368523986625</c:v>
                </c:pt>
                <c:pt idx="6">
                  <c:v>44.65415692185465</c:v>
                </c:pt>
                <c:pt idx="7">
                  <c:v>37.713908786496333</c:v>
                </c:pt>
              </c:numCache>
            </c:numRef>
          </c:val>
        </c:ser>
        <c:ser>
          <c:idx val="1"/>
          <c:order val="1"/>
          <c:tx>
            <c:v>Acartia spp.</c:v>
          </c:tx>
          <c:spPr>
            <a:solidFill>
              <a:srgbClr val="E46C0A"/>
            </a:solidFill>
            <a:ln w="25400">
              <a:noFill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Fig.3!$B$19:$I$19</c:f>
              <c:numCache>
                <c:formatCode>0.00</c:formatCode>
                <c:ptCount val="8"/>
                <c:pt idx="0">
                  <c:v>24.226186471296842</c:v>
                </c:pt>
                <c:pt idx="1">
                  <c:v>23.3069796712971</c:v>
                </c:pt>
                <c:pt idx="2">
                  <c:v>40.261262477889112</c:v>
                </c:pt>
                <c:pt idx="4">
                  <c:v>33.17775621986538</c:v>
                </c:pt>
                <c:pt idx="5">
                  <c:v>11.95360307585864</c:v>
                </c:pt>
                <c:pt idx="6">
                  <c:v>9.673389296736902</c:v>
                </c:pt>
                <c:pt idx="7">
                  <c:v>10.967602631582897</c:v>
                </c:pt>
              </c:numCache>
            </c:numRef>
          </c:val>
        </c:ser>
        <c:ser>
          <c:idx val="2"/>
          <c:order val="2"/>
          <c:tx>
            <c:v>Pseudocalanus elongatus</c:v>
          </c:tx>
          <c:spPr>
            <a:solidFill>
              <a:srgbClr val="99CC00"/>
            </a:solidFill>
            <a:ln w="12700">
              <a:solidFill>
                <a:srgbClr val="99CC00"/>
              </a:solidFill>
              <a:prstDash val="solid"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Fig.3!$B$20:$I$20</c:f>
              <c:numCache>
                <c:formatCode>0.00</c:formatCode>
                <c:ptCount val="8"/>
                <c:pt idx="0">
                  <c:v>47.761096910818488</c:v>
                </c:pt>
                <c:pt idx="1">
                  <c:v>53.230994736172669</c:v>
                </c:pt>
                <c:pt idx="2">
                  <c:v>15.824720250156203</c:v>
                </c:pt>
                <c:pt idx="4">
                  <c:v>51.504714158976519</c:v>
                </c:pt>
                <c:pt idx="5">
                  <c:v>61.640508152698089</c:v>
                </c:pt>
                <c:pt idx="6">
                  <c:v>41.117173632378176</c:v>
                </c:pt>
                <c:pt idx="7">
                  <c:v>35.01420787132006</c:v>
                </c:pt>
              </c:numCache>
            </c:numRef>
          </c:val>
        </c:ser>
        <c:ser>
          <c:idx val="3"/>
          <c:order val="3"/>
          <c:tx>
            <c:v>Centropages hamatus</c:v>
          </c:tx>
          <c:spPr>
            <a:solidFill>
              <a:srgbClr val="CC99FF"/>
            </a:solidFill>
            <a:ln w="12700">
              <a:solidFill>
                <a:srgbClr val="CC99FF"/>
              </a:solidFill>
              <a:prstDash val="solid"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Fig.3!$B$21:$I$21</c:f>
              <c:numCache>
                <c:formatCode>0.00</c:formatCode>
                <c:ptCount val="8"/>
                <c:pt idx="0">
                  <c:v>13.853466174441994</c:v>
                </c:pt>
                <c:pt idx="1">
                  <c:v>15.935503865171544</c:v>
                </c:pt>
                <c:pt idx="2">
                  <c:v>10.540073843164908</c:v>
                </c:pt>
                <c:pt idx="4">
                  <c:v>3.6832156373589364</c:v>
                </c:pt>
                <c:pt idx="5">
                  <c:v>1.688520247456641</c:v>
                </c:pt>
                <c:pt idx="6">
                  <c:v>4.5226751948532202</c:v>
                </c:pt>
                <c:pt idx="7">
                  <c:v>15.912114222945837</c:v>
                </c:pt>
              </c:numCache>
            </c:numRef>
          </c:val>
        </c:ser>
        <c:ser>
          <c:idx val="4"/>
          <c:order val="4"/>
          <c:tx>
            <c:v>Eurytemora sp.</c:v>
          </c:tx>
          <c:spPr>
            <a:solidFill>
              <a:srgbClr val="00CCFF"/>
            </a:solidFill>
            <a:ln w="12700">
              <a:solidFill>
                <a:srgbClr val="00CCFF"/>
              </a:solidFill>
              <a:prstDash val="solid"/>
            </a:ln>
          </c:spPr>
          <c:cat>
            <c:strRef>
              <c:f>Fig.3!$B$17:$I$17</c:f>
              <c:strCache>
                <c:ptCount val="8"/>
                <c:pt idx="0">
                  <c:v>winter 2010</c:v>
                </c:pt>
                <c:pt idx="1">
                  <c:v>spring 2010</c:v>
                </c:pt>
                <c:pt idx="2">
                  <c:v>summer 2010</c:v>
                </c:pt>
                <c:pt idx="3">
                  <c:v>autumn 2010</c:v>
                </c:pt>
                <c:pt idx="4">
                  <c:v>winter 2011</c:v>
                </c:pt>
                <c:pt idx="5">
                  <c:v>spring 2011</c:v>
                </c:pt>
                <c:pt idx="6">
                  <c:v>summer 2011</c:v>
                </c:pt>
                <c:pt idx="7">
                  <c:v>autumn 2011</c:v>
                </c:pt>
              </c:strCache>
            </c:strRef>
          </c:cat>
          <c:val>
            <c:numRef>
              <c:f>Fig.3!$B$22:$I$22</c:f>
              <c:numCache>
                <c:formatCode>0</c:formatCode>
                <c:ptCount val="8"/>
                <c:pt idx="0" formatCode="0.00">
                  <c:v>1.9021004274901068E-2</c:v>
                </c:pt>
                <c:pt idx="1">
                  <c:v>0</c:v>
                </c:pt>
                <c:pt idx="2" formatCode="0.00">
                  <c:v>6.2080806470356881E-2</c:v>
                </c:pt>
                <c:pt idx="4">
                  <c:v>0</c:v>
                </c:pt>
                <c:pt idx="5">
                  <c:v>0</c:v>
                </c:pt>
                <c:pt idx="6" formatCode="0.00">
                  <c:v>3.2604954177056444E-2</c:v>
                </c:pt>
                <c:pt idx="7" formatCode="0.00">
                  <c:v>0.392166487654866</c:v>
                </c:pt>
              </c:numCache>
            </c:numRef>
          </c:val>
        </c:ser>
        <c:axId val="95882240"/>
        <c:axId val="95904512"/>
      </c:barChart>
      <c:catAx>
        <c:axId val="958822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5904512"/>
        <c:crosses val="autoZero"/>
        <c:auto val="1"/>
        <c:lblAlgn val="ctr"/>
        <c:lblOffset val="100"/>
      </c:catAx>
      <c:valAx>
        <c:axId val="95904512"/>
        <c:scaling>
          <c:orientation val="minMax"/>
          <c:max val="100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Relative abundance [%]</a:t>
                </a:r>
              </a:p>
            </c:rich>
          </c:tx>
          <c:layout>
            <c:manualLayout>
              <c:xMode val="edge"/>
              <c:yMode val="edge"/>
              <c:x val="7.7519379844961317E-3"/>
              <c:y val="0.2401315789473684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95882240"/>
        <c:crosses val="autoZero"/>
        <c:crossBetween val="between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3643410852786"/>
          <c:y val="0.15460526315789494"/>
          <c:w val="0.24651162790697675"/>
          <c:h val="0.47368421052631576"/>
        </c:manualLayout>
      </c:layout>
      <c:txPr>
        <a:bodyPr/>
        <a:lstStyle/>
        <a:p>
          <a:pPr>
            <a:defRPr sz="92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171450</xdr:rowOff>
    </xdr:from>
    <xdr:to>
      <xdr:col>6</xdr:col>
      <xdr:colOff>257175</xdr:colOff>
      <xdr:row>27</xdr:row>
      <xdr:rowOff>85725</xdr:rowOff>
    </xdr:to>
    <xdr:graphicFrame macro="">
      <xdr:nvGraphicFramePr>
        <xdr:cNvPr id="2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11</xdr:row>
      <xdr:rowOff>171450</xdr:rowOff>
    </xdr:from>
    <xdr:to>
      <xdr:col>13</xdr:col>
      <xdr:colOff>152400</xdr:colOff>
      <xdr:row>27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495300</xdr:colOff>
      <xdr:row>13</xdr:row>
      <xdr:rowOff>9525</xdr:rowOff>
    </xdr:from>
    <xdr:to>
      <xdr:col>38</xdr:col>
      <xdr:colOff>600075</xdr:colOff>
      <xdr:row>14</xdr:row>
      <xdr:rowOff>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14</xdr:row>
      <xdr:rowOff>0</xdr:rowOff>
    </xdr:from>
    <xdr:to>
      <xdr:col>38</xdr:col>
      <xdr:colOff>114300</xdr:colOff>
      <xdr:row>19</xdr:row>
      <xdr:rowOff>152400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0</xdr:colOff>
      <xdr:row>14</xdr:row>
      <xdr:rowOff>0</xdr:rowOff>
    </xdr:from>
    <xdr:to>
      <xdr:col>42</xdr:col>
      <xdr:colOff>114300</xdr:colOff>
      <xdr:row>19</xdr:row>
      <xdr:rowOff>152400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25</xdr:row>
      <xdr:rowOff>9525</xdr:rowOff>
    </xdr:from>
    <xdr:to>
      <xdr:col>9</xdr:col>
      <xdr:colOff>76200</xdr:colOff>
      <xdr:row>42</xdr:row>
      <xdr:rowOff>133350</xdr:rowOff>
    </xdr:to>
    <xdr:graphicFrame macro="">
      <xdr:nvGraphicFramePr>
        <xdr:cNvPr id="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25</xdr:row>
      <xdr:rowOff>9525</xdr:rowOff>
    </xdr:from>
    <xdr:to>
      <xdr:col>20</xdr:col>
      <xdr:colOff>47625</xdr:colOff>
      <xdr:row>42</xdr:row>
      <xdr:rowOff>152400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S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14"/>
    </sheetNames>
    <sheetDataSet>
      <sheetData sheetId="0">
        <row r="1">
          <cell r="B1" t="str">
            <v>winter 2010</v>
          </cell>
          <cell r="C1" t="str">
            <v>spring 2010</v>
          </cell>
          <cell r="D1" t="str">
            <v>summer 2010</v>
          </cell>
          <cell r="E1" t="str">
            <v>autumn 2010</v>
          </cell>
          <cell r="F1" t="str">
            <v>winter 2011</v>
          </cell>
          <cell r="G1" t="str">
            <v>spring 2011</v>
          </cell>
          <cell r="H1" t="str">
            <v>summer 2011</v>
          </cell>
          <cell r="I1" t="str">
            <v>autumn 2011</v>
          </cell>
        </row>
        <row r="2">
          <cell r="B2">
            <v>1282.8266188666666</v>
          </cell>
          <cell r="C2">
            <v>6535.0872751767938</v>
          </cell>
          <cell r="D2">
            <v>24238.165757925908</v>
          </cell>
          <cell r="F2">
            <v>2806.9321016666668</v>
          </cell>
          <cell r="G2">
            <v>20957.165396933335</v>
          </cell>
          <cell r="H2">
            <v>23658.927154366665</v>
          </cell>
          <cell r="I2">
            <v>11003.1043434</v>
          </cell>
        </row>
        <row r="4">
          <cell r="B4">
            <v>1184.2466188666667</v>
          </cell>
          <cell r="C4">
            <v>6293.3072751767941</v>
          </cell>
          <cell r="D4">
            <v>4261.3857579259065</v>
          </cell>
          <cell r="F4">
            <v>2350.8717578666665</v>
          </cell>
          <cell r="G4">
            <v>14510.165396933333</v>
          </cell>
          <cell r="H4">
            <v>18306.727154366665</v>
          </cell>
          <cell r="I4">
            <v>8621.4243434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A1:S54"/>
  <sheetViews>
    <sheetView topLeftCell="A29" workbookViewId="0">
      <selection activeCell="F54" sqref="F54"/>
    </sheetView>
  </sheetViews>
  <sheetFormatPr defaultRowHeight="12.75"/>
  <cols>
    <col min="9" max="11" width="9.140625" style="12"/>
  </cols>
  <sheetData>
    <row r="1" spans="1:18">
      <c r="A1" s="1"/>
      <c r="B1" s="1"/>
      <c r="C1" s="119" t="s">
        <v>19</v>
      </c>
      <c r="D1" s="120"/>
      <c r="E1" s="120"/>
      <c r="F1" s="13"/>
      <c r="G1" s="13"/>
      <c r="H1" s="13"/>
      <c r="I1" s="119" t="s">
        <v>19</v>
      </c>
      <c r="J1" s="120"/>
      <c r="K1" s="120"/>
      <c r="O1" t="s">
        <v>50</v>
      </c>
    </row>
    <row r="2" spans="1:18" ht="14.25">
      <c r="A2" s="1"/>
      <c r="B2" s="3" t="s">
        <v>9</v>
      </c>
      <c r="C2" s="20" t="s">
        <v>20</v>
      </c>
      <c r="D2" s="20" t="s">
        <v>21</v>
      </c>
      <c r="E2" s="20" t="s">
        <v>22</v>
      </c>
      <c r="F2" s="14" t="s">
        <v>40</v>
      </c>
      <c r="G2" s="14"/>
      <c r="H2" s="15" t="s">
        <v>18</v>
      </c>
      <c r="I2" s="20" t="s">
        <v>20</v>
      </c>
      <c r="J2" s="20" t="s">
        <v>21</v>
      </c>
      <c r="K2" s="20" t="s">
        <v>22</v>
      </c>
      <c r="L2" s="44" t="s">
        <v>41</v>
      </c>
      <c r="N2" t="s">
        <v>42</v>
      </c>
      <c r="O2" s="12">
        <f>SUM(F3:F14)</f>
        <v>286.8977941666667</v>
      </c>
    </row>
    <row r="3" spans="1:18" ht="12.75" customHeight="1">
      <c r="A3" s="121" t="s">
        <v>10</v>
      </c>
      <c r="B3" s="4" t="s">
        <v>1</v>
      </c>
      <c r="C3" s="2">
        <v>289.43486250000001</v>
      </c>
      <c r="D3" s="2">
        <v>9.4027910000000006</v>
      </c>
      <c r="E3" s="2">
        <v>8.5597127999999998</v>
      </c>
      <c r="F3" s="18">
        <f>AVERAGE(C3:E3)</f>
        <v>102.46578876666666</v>
      </c>
      <c r="G3" s="121" t="s">
        <v>10</v>
      </c>
      <c r="H3" s="4" t="s">
        <v>1</v>
      </c>
      <c r="I3" s="16">
        <f>C3*60</f>
        <v>17366.09175</v>
      </c>
      <c r="J3" s="17">
        <f>D3*30</f>
        <v>282.08373</v>
      </c>
      <c r="K3" s="17">
        <f>E3*12</f>
        <v>102.7165536</v>
      </c>
      <c r="L3" s="12">
        <f>SUM(I3:K3)</f>
        <v>17750.892033599997</v>
      </c>
      <c r="N3" t="s">
        <v>43</v>
      </c>
      <c r="O3" s="12">
        <f>SUM(F15:F22)</f>
        <v>167.45518903333334</v>
      </c>
    </row>
    <row r="4" spans="1:18">
      <c r="A4" s="122"/>
      <c r="B4" s="7" t="s">
        <v>2</v>
      </c>
      <c r="C4" s="2">
        <v>0</v>
      </c>
      <c r="D4" s="2">
        <v>0</v>
      </c>
      <c r="E4" s="2">
        <v>0</v>
      </c>
      <c r="F4" s="18">
        <f t="shared" ref="F4:F51" si="0">AVERAGE(C4:E4)</f>
        <v>0</v>
      </c>
      <c r="G4" s="122"/>
      <c r="H4" s="7" t="s">
        <v>2</v>
      </c>
      <c r="I4" s="16">
        <f t="shared" ref="I4:I51" si="1">C4*60</f>
        <v>0</v>
      </c>
      <c r="J4" s="17">
        <f t="shared" ref="J4:J51" si="2">D4*30</f>
        <v>0</v>
      </c>
      <c r="K4" s="17">
        <f t="shared" ref="K4:K51" si="3">E4*12</f>
        <v>0</v>
      </c>
      <c r="L4" s="12">
        <f t="shared" ref="L4:L51" si="4">SUM(I4:K4)</f>
        <v>0</v>
      </c>
      <c r="N4" t="s">
        <v>44</v>
      </c>
      <c r="O4" s="12">
        <f>SUM(F23:F30)</f>
        <v>565.60917529999995</v>
      </c>
    </row>
    <row r="5" spans="1:18">
      <c r="A5" s="122"/>
      <c r="B5" s="7" t="s">
        <v>3</v>
      </c>
      <c r="C5" s="2">
        <v>0</v>
      </c>
      <c r="D5" s="2">
        <v>0</v>
      </c>
      <c r="E5" s="2">
        <v>0</v>
      </c>
      <c r="F5" s="18">
        <f t="shared" si="0"/>
        <v>0</v>
      </c>
      <c r="G5" s="122"/>
      <c r="H5" s="7" t="s">
        <v>3</v>
      </c>
      <c r="I5" s="16">
        <f t="shared" si="1"/>
        <v>0</v>
      </c>
      <c r="J5" s="17">
        <f t="shared" si="2"/>
        <v>0</v>
      </c>
      <c r="K5" s="17">
        <f t="shared" si="3"/>
        <v>0</v>
      </c>
      <c r="L5" s="12">
        <f t="shared" si="4"/>
        <v>0</v>
      </c>
      <c r="N5" t="s">
        <v>45</v>
      </c>
      <c r="O5" s="12">
        <f>SUM(F31:F38)</f>
        <v>164.05920476666665</v>
      </c>
    </row>
    <row r="6" spans="1:18">
      <c r="A6" s="122"/>
      <c r="B6" s="7" t="s">
        <v>4</v>
      </c>
      <c r="C6" s="2">
        <v>2.3154789</v>
      </c>
      <c r="D6" s="2">
        <v>0</v>
      </c>
      <c r="E6" s="2">
        <v>0</v>
      </c>
      <c r="F6" s="18">
        <f t="shared" si="0"/>
        <v>0.77182629999999997</v>
      </c>
      <c r="G6" s="122"/>
      <c r="H6" s="7" t="s">
        <v>4</v>
      </c>
      <c r="I6" s="16">
        <f t="shared" si="1"/>
        <v>138.92873399999999</v>
      </c>
      <c r="J6" s="17">
        <f t="shared" si="2"/>
        <v>0</v>
      </c>
      <c r="K6" s="17">
        <f t="shared" si="3"/>
        <v>0</v>
      </c>
      <c r="L6" s="12">
        <f t="shared" si="4"/>
        <v>138.92873399999999</v>
      </c>
      <c r="N6" t="s">
        <v>46</v>
      </c>
      <c r="O6" s="12">
        <f>SUM(F39:F46)</f>
        <v>0.2252556</v>
      </c>
      <c r="P6" s="12"/>
      <c r="Q6" s="12"/>
      <c r="R6" s="12"/>
    </row>
    <row r="7" spans="1:18">
      <c r="A7" s="122"/>
      <c r="B7" s="7" t="s">
        <v>7</v>
      </c>
      <c r="C7" s="2">
        <v>4.6309578</v>
      </c>
      <c r="D7" s="2">
        <v>0</v>
      </c>
      <c r="E7" s="2">
        <v>0</v>
      </c>
      <c r="F7" s="18">
        <f t="shared" si="0"/>
        <v>1.5436525999999999</v>
      </c>
      <c r="G7" s="122"/>
      <c r="H7" s="7" t="s">
        <v>7</v>
      </c>
      <c r="I7" s="16">
        <f t="shared" si="1"/>
        <v>277.85746799999998</v>
      </c>
      <c r="J7" s="17">
        <f t="shared" si="2"/>
        <v>0</v>
      </c>
      <c r="K7" s="17">
        <f t="shared" si="3"/>
        <v>0</v>
      </c>
      <c r="L7" s="12">
        <f t="shared" si="4"/>
        <v>277.85746799999998</v>
      </c>
      <c r="N7" t="s">
        <v>45</v>
      </c>
      <c r="O7">
        <v>0</v>
      </c>
      <c r="P7" s="12"/>
      <c r="Q7" s="12"/>
    </row>
    <row r="8" spans="1:18">
      <c r="A8" s="123"/>
      <c r="B8" s="7" t="s">
        <v>8</v>
      </c>
      <c r="C8" s="2">
        <v>0</v>
      </c>
      <c r="D8" s="2">
        <v>1.7170314</v>
      </c>
      <c r="E8" s="2">
        <v>4.0546008000000002</v>
      </c>
      <c r="F8" s="18">
        <f t="shared" si="0"/>
        <v>1.9238774000000001</v>
      </c>
      <c r="G8" s="123"/>
      <c r="H8" s="7" t="s">
        <v>8</v>
      </c>
      <c r="I8" s="16">
        <f t="shared" si="1"/>
        <v>0</v>
      </c>
      <c r="J8" s="17">
        <f t="shared" si="2"/>
        <v>51.510942</v>
      </c>
      <c r="K8" s="17">
        <f t="shared" si="3"/>
        <v>48.655209600000006</v>
      </c>
      <c r="L8" s="12">
        <f t="shared" si="4"/>
        <v>100.16615160000001</v>
      </c>
      <c r="N8" t="s">
        <v>47</v>
      </c>
      <c r="O8">
        <v>3.8584929666666667</v>
      </c>
      <c r="P8" s="12"/>
      <c r="Q8" s="12"/>
    </row>
    <row r="9" spans="1:18" ht="12.75" customHeight="1">
      <c r="A9" s="124" t="s">
        <v>11</v>
      </c>
      <c r="B9" s="6" t="s">
        <v>5</v>
      </c>
      <c r="C9" s="2">
        <v>386.68497630000002</v>
      </c>
      <c r="D9" s="2">
        <v>74.977037800000005</v>
      </c>
      <c r="E9" s="2">
        <v>61.382151</v>
      </c>
      <c r="F9" s="18">
        <f t="shared" si="0"/>
        <v>174.34805503333334</v>
      </c>
      <c r="G9" s="124" t="s">
        <v>11</v>
      </c>
      <c r="H9" s="6" t="s">
        <v>5</v>
      </c>
      <c r="I9" s="16">
        <f t="shared" si="1"/>
        <v>23201.098578000001</v>
      </c>
      <c r="J9" s="17">
        <f t="shared" si="2"/>
        <v>2249.311134</v>
      </c>
      <c r="K9" s="17">
        <f t="shared" si="3"/>
        <v>736.58581200000003</v>
      </c>
      <c r="L9" s="12">
        <f t="shared" si="4"/>
        <v>26186.995524000002</v>
      </c>
      <c r="N9" t="s">
        <v>42</v>
      </c>
      <c r="O9">
        <v>66.720039666666665</v>
      </c>
      <c r="Q9" s="12"/>
    </row>
    <row r="10" spans="1:18">
      <c r="A10" s="125"/>
      <c r="B10" s="9" t="s">
        <v>6</v>
      </c>
      <c r="C10" s="2">
        <v>13.892873400000001</v>
      </c>
      <c r="D10" s="2">
        <v>2.2893751999999998</v>
      </c>
      <c r="E10" s="2">
        <v>1.3515336</v>
      </c>
      <c r="F10" s="18">
        <f t="shared" si="0"/>
        <v>5.8445940666666667</v>
      </c>
      <c r="G10" s="125"/>
      <c r="H10" s="9" t="s">
        <v>6</v>
      </c>
      <c r="I10" s="16">
        <f t="shared" si="1"/>
        <v>833.57240400000001</v>
      </c>
      <c r="J10" s="17">
        <f t="shared" si="2"/>
        <v>68.681255999999991</v>
      </c>
      <c r="K10" s="17">
        <f t="shared" si="3"/>
        <v>16.218403200000001</v>
      </c>
      <c r="L10" s="12">
        <f t="shared" si="4"/>
        <v>918.47206319999998</v>
      </c>
      <c r="N10" t="s">
        <v>48</v>
      </c>
      <c r="O10">
        <v>28.01916683333333</v>
      </c>
    </row>
    <row r="11" spans="1:18">
      <c r="A11" s="124" t="s">
        <v>12</v>
      </c>
      <c r="B11" s="8" t="s">
        <v>5</v>
      </c>
      <c r="C11" s="2">
        <v>0</v>
      </c>
      <c r="D11" s="2">
        <v>0</v>
      </c>
      <c r="E11" s="2">
        <v>0</v>
      </c>
      <c r="F11" s="18">
        <f t="shared" si="0"/>
        <v>0</v>
      </c>
      <c r="G11" s="124" t="s">
        <v>12</v>
      </c>
      <c r="H11" s="8" t="s">
        <v>5</v>
      </c>
      <c r="I11" s="16">
        <f t="shared" si="1"/>
        <v>0</v>
      </c>
      <c r="J11" s="17">
        <f t="shared" si="2"/>
        <v>0</v>
      </c>
      <c r="K11" s="17">
        <f t="shared" si="3"/>
        <v>0</v>
      </c>
      <c r="L11" s="12">
        <f t="shared" si="4"/>
        <v>0</v>
      </c>
      <c r="N11" t="s">
        <v>49</v>
      </c>
      <c r="O11">
        <v>25.3071406</v>
      </c>
    </row>
    <row r="12" spans="1:18">
      <c r="A12" s="125"/>
      <c r="B12" s="6" t="s">
        <v>6</v>
      </c>
      <c r="C12" s="2">
        <v>0</v>
      </c>
      <c r="D12" s="2">
        <v>0</v>
      </c>
      <c r="E12" s="2">
        <v>0</v>
      </c>
      <c r="F12" s="18">
        <f t="shared" si="0"/>
        <v>0</v>
      </c>
      <c r="G12" s="125"/>
      <c r="H12" s="6" t="s">
        <v>6</v>
      </c>
      <c r="I12" s="16">
        <f t="shared" si="1"/>
        <v>0</v>
      </c>
      <c r="J12" s="17">
        <f t="shared" si="2"/>
        <v>0</v>
      </c>
      <c r="K12" s="17">
        <f t="shared" si="3"/>
        <v>0</v>
      </c>
      <c r="L12" s="12">
        <f t="shared" si="4"/>
        <v>0</v>
      </c>
      <c r="R12" s="12"/>
    </row>
    <row r="13" spans="1:18">
      <c r="A13" s="124" t="s">
        <v>13</v>
      </c>
      <c r="B13" s="8" t="s">
        <v>5</v>
      </c>
      <c r="C13" s="2">
        <v>0</v>
      </c>
      <c r="D13" s="2">
        <v>0</v>
      </c>
      <c r="E13" s="2">
        <v>0</v>
      </c>
      <c r="F13" s="18">
        <f t="shared" si="0"/>
        <v>0</v>
      </c>
      <c r="G13" s="124" t="s">
        <v>13</v>
      </c>
      <c r="H13" s="8" t="s">
        <v>5</v>
      </c>
      <c r="I13" s="16">
        <f t="shared" si="1"/>
        <v>0</v>
      </c>
      <c r="J13" s="17">
        <f t="shared" si="2"/>
        <v>0</v>
      </c>
      <c r="K13" s="17">
        <f t="shared" si="3"/>
        <v>0</v>
      </c>
      <c r="L13" s="12">
        <f t="shared" si="4"/>
        <v>0</v>
      </c>
    </row>
    <row r="14" spans="1:18">
      <c r="A14" s="125"/>
      <c r="B14" s="6" t="s">
        <v>6</v>
      </c>
      <c r="C14" s="2">
        <v>0</v>
      </c>
      <c r="D14" s="2">
        <v>0</v>
      </c>
      <c r="E14" s="2">
        <v>0</v>
      </c>
      <c r="F14" s="18">
        <f t="shared" si="0"/>
        <v>0</v>
      </c>
      <c r="G14" s="125"/>
      <c r="H14" s="6" t="s">
        <v>6</v>
      </c>
      <c r="I14" s="16">
        <f t="shared" si="1"/>
        <v>0</v>
      </c>
      <c r="J14" s="17">
        <f t="shared" si="2"/>
        <v>0</v>
      </c>
      <c r="K14" s="17">
        <f t="shared" si="3"/>
        <v>0</v>
      </c>
      <c r="L14" s="12">
        <f t="shared" si="4"/>
        <v>0</v>
      </c>
    </row>
    <row r="15" spans="1:18" ht="12.75" customHeight="1">
      <c r="A15" s="121" t="s">
        <v>14</v>
      </c>
      <c r="B15" s="10" t="s">
        <v>1</v>
      </c>
      <c r="C15" s="2">
        <v>9.2619156</v>
      </c>
      <c r="D15" s="2">
        <v>0</v>
      </c>
      <c r="E15" s="2">
        <v>0.6757668</v>
      </c>
      <c r="F15" s="18">
        <f t="shared" si="0"/>
        <v>3.3125608</v>
      </c>
      <c r="G15" s="121" t="s">
        <v>14</v>
      </c>
      <c r="H15" s="10" t="s">
        <v>1</v>
      </c>
      <c r="I15" s="16">
        <f t="shared" si="1"/>
        <v>555.71493599999997</v>
      </c>
      <c r="J15" s="17">
        <f t="shared" si="2"/>
        <v>0</v>
      </c>
      <c r="K15" s="17">
        <f t="shared" si="3"/>
        <v>8.1092016000000005</v>
      </c>
      <c r="L15" s="12">
        <f t="shared" si="4"/>
        <v>563.82413759999997</v>
      </c>
      <c r="N15" s="47" t="s">
        <v>56</v>
      </c>
      <c r="O15" s="48"/>
      <c r="P15" s="48">
        <f>SUM(I9,I11,I13)</f>
        <v>23201.098578000001</v>
      </c>
      <c r="Q15" s="48">
        <f>SUM(J9,J11,J13,)</f>
        <v>2249.311134</v>
      </c>
      <c r="R15" s="12">
        <f>SUM(K9,K11,K13,)</f>
        <v>736.58581200000003</v>
      </c>
    </row>
    <row r="16" spans="1:18">
      <c r="A16" s="122"/>
      <c r="B16" s="11" t="s">
        <v>2</v>
      </c>
      <c r="C16" s="2">
        <v>0</v>
      </c>
      <c r="D16" s="2">
        <v>0</v>
      </c>
      <c r="E16" s="2">
        <v>0</v>
      </c>
      <c r="F16" s="18">
        <f t="shared" si="0"/>
        <v>0</v>
      </c>
      <c r="G16" s="122"/>
      <c r="H16" s="11" t="s">
        <v>2</v>
      </c>
      <c r="I16" s="16">
        <f t="shared" si="1"/>
        <v>0</v>
      </c>
      <c r="J16" s="17">
        <f t="shared" si="2"/>
        <v>0</v>
      </c>
      <c r="K16" s="17">
        <f t="shared" si="3"/>
        <v>0</v>
      </c>
      <c r="L16" s="12">
        <f t="shared" si="4"/>
        <v>0</v>
      </c>
      <c r="N16" t="s">
        <v>57</v>
      </c>
      <c r="O16" s="12"/>
      <c r="P16" s="12">
        <f>SUM(I10,I12,I14,)</f>
        <v>833.57240400000001</v>
      </c>
      <c r="Q16" s="12">
        <f>SUM(J10,J12,J14)</f>
        <v>68.681255999999991</v>
      </c>
      <c r="R16" s="12">
        <f>SUM(K10,K12,K14)</f>
        <v>16.218403200000001</v>
      </c>
    </row>
    <row r="17" spans="1:19">
      <c r="A17" s="122"/>
      <c r="B17" s="5" t="s">
        <v>3</v>
      </c>
      <c r="C17" s="2">
        <v>0</v>
      </c>
      <c r="D17" s="2">
        <v>0.57234379999999996</v>
      </c>
      <c r="E17" s="2">
        <v>0.6757668</v>
      </c>
      <c r="F17" s="18">
        <f t="shared" si="0"/>
        <v>0.41603686666666667</v>
      </c>
      <c r="G17" s="122"/>
      <c r="H17" s="5" t="s">
        <v>3</v>
      </c>
      <c r="I17" s="16">
        <f t="shared" si="1"/>
        <v>0</v>
      </c>
      <c r="J17" s="17">
        <f t="shared" si="2"/>
        <v>17.170313999999998</v>
      </c>
      <c r="K17" s="17">
        <f t="shared" si="3"/>
        <v>8.1092016000000005</v>
      </c>
      <c r="L17" s="12">
        <f t="shared" si="4"/>
        <v>25.279515599999996</v>
      </c>
      <c r="O17" s="12"/>
      <c r="P17" s="12"/>
      <c r="Q17" s="12"/>
    </row>
    <row r="18" spans="1:19">
      <c r="A18" s="122"/>
      <c r="B18" s="5" t="s">
        <v>4</v>
      </c>
      <c r="C18" s="2">
        <v>4.6309578</v>
      </c>
      <c r="D18" s="2">
        <v>4.0064066</v>
      </c>
      <c r="E18" s="2">
        <v>0.6757668</v>
      </c>
      <c r="F18" s="18">
        <f t="shared" si="0"/>
        <v>3.1043770666666664</v>
      </c>
      <c r="G18" s="122"/>
      <c r="H18" s="5" t="s">
        <v>4</v>
      </c>
      <c r="I18" s="16">
        <f t="shared" si="1"/>
        <v>277.85746799999998</v>
      </c>
      <c r="J18" s="17">
        <f t="shared" si="2"/>
        <v>120.192198</v>
      </c>
      <c r="K18" s="17">
        <f t="shared" si="3"/>
        <v>8.1092016000000005</v>
      </c>
      <c r="L18" s="12">
        <f t="shared" si="4"/>
        <v>406.15886760000001</v>
      </c>
      <c r="O18" s="12"/>
      <c r="P18" s="12"/>
      <c r="Q18" s="12"/>
    </row>
    <row r="19" spans="1:19">
      <c r="A19" s="122"/>
      <c r="B19" s="5" t="s">
        <v>7</v>
      </c>
      <c r="C19" s="2">
        <v>9.2619156</v>
      </c>
      <c r="D19" s="2">
        <v>1.1446875999999999</v>
      </c>
      <c r="E19" s="2">
        <v>2.7030672</v>
      </c>
      <c r="F19" s="18">
        <f t="shared" si="0"/>
        <v>4.3698901333333326</v>
      </c>
      <c r="G19" s="122"/>
      <c r="H19" s="5" t="s">
        <v>7</v>
      </c>
      <c r="I19" s="16">
        <f t="shared" si="1"/>
        <v>555.71493599999997</v>
      </c>
      <c r="J19" s="17">
        <f t="shared" si="2"/>
        <v>34.340627999999995</v>
      </c>
      <c r="K19" s="17">
        <f t="shared" si="3"/>
        <v>32.436806400000002</v>
      </c>
      <c r="L19" s="12">
        <f t="shared" si="4"/>
        <v>622.49237040000003</v>
      </c>
      <c r="O19" s="12"/>
      <c r="P19" s="12"/>
      <c r="Q19" s="12"/>
    </row>
    <row r="20" spans="1:19">
      <c r="A20" s="122"/>
      <c r="B20" s="5" t="s">
        <v>8</v>
      </c>
      <c r="C20" s="2">
        <v>30.101225700000001</v>
      </c>
      <c r="D20" s="2">
        <v>14.308595</v>
      </c>
      <c r="E20" s="2">
        <v>51.133021200000002</v>
      </c>
      <c r="F20" s="18">
        <f t="shared" si="0"/>
        <v>31.847613966666668</v>
      </c>
      <c r="G20" s="122"/>
      <c r="H20" s="5" t="s">
        <v>8</v>
      </c>
      <c r="I20" s="16">
        <f t="shared" si="1"/>
        <v>1806.0735420000001</v>
      </c>
      <c r="J20" s="17">
        <f t="shared" si="2"/>
        <v>429.25785000000002</v>
      </c>
      <c r="K20" s="17">
        <f t="shared" si="3"/>
        <v>613.59625440000002</v>
      </c>
      <c r="L20" s="12">
        <f t="shared" si="4"/>
        <v>2848.9276464</v>
      </c>
      <c r="O20" s="12"/>
      <c r="P20" s="12"/>
      <c r="Q20" s="12"/>
    </row>
    <row r="21" spans="1:19">
      <c r="A21" s="122"/>
      <c r="B21" s="6" t="s">
        <v>5</v>
      </c>
      <c r="C21" s="2">
        <v>159.7680441</v>
      </c>
      <c r="D21" s="2">
        <v>37.202347000000003</v>
      </c>
      <c r="E21" s="2">
        <v>46.402653600000001</v>
      </c>
      <c r="F21" s="18">
        <f t="shared" si="0"/>
        <v>81.124348233333336</v>
      </c>
      <c r="G21" s="122"/>
      <c r="H21" s="6" t="s">
        <v>5</v>
      </c>
      <c r="I21" s="16">
        <f t="shared" si="1"/>
        <v>9586.0826459999989</v>
      </c>
      <c r="J21" s="17">
        <f t="shared" si="2"/>
        <v>1116.07041</v>
      </c>
      <c r="K21" s="17">
        <f t="shared" si="3"/>
        <v>556.83184319999998</v>
      </c>
      <c r="L21" s="12">
        <f t="shared" si="4"/>
        <v>11258.984899199999</v>
      </c>
    </row>
    <row r="22" spans="1:19">
      <c r="A22" s="123"/>
      <c r="B22" s="6" t="s">
        <v>6</v>
      </c>
      <c r="C22" s="2">
        <v>71.779845899999998</v>
      </c>
      <c r="D22" s="2">
        <v>24.610783399999999</v>
      </c>
      <c r="E22" s="2">
        <v>33.450456600000003</v>
      </c>
      <c r="F22" s="18">
        <f t="shared" si="0"/>
        <v>43.280361966666668</v>
      </c>
      <c r="G22" s="123"/>
      <c r="H22" s="6" t="s">
        <v>6</v>
      </c>
      <c r="I22" s="16">
        <f t="shared" si="1"/>
        <v>4306.7907539999997</v>
      </c>
      <c r="J22" s="17">
        <f t="shared" si="2"/>
        <v>738.32350199999996</v>
      </c>
      <c r="K22" s="17">
        <f t="shared" si="3"/>
        <v>401.40547920000006</v>
      </c>
      <c r="L22" s="12">
        <f t="shared" si="4"/>
        <v>5446.5197351999996</v>
      </c>
    </row>
    <row r="23" spans="1:19" ht="12.75" customHeight="1">
      <c r="A23" s="128" t="s">
        <v>15</v>
      </c>
      <c r="B23" s="10" t="s">
        <v>1</v>
      </c>
      <c r="C23" s="2">
        <v>118.0894239</v>
      </c>
      <c r="D23" s="2">
        <v>37.774690800000002</v>
      </c>
      <c r="E23" s="2">
        <v>28.945344599999999</v>
      </c>
      <c r="F23" s="18">
        <f t="shared" si="0"/>
        <v>61.603153100000007</v>
      </c>
      <c r="G23" s="128" t="s">
        <v>15</v>
      </c>
      <c r="H23" s="10" t="s">
        <v>1</v>
      </c>
      <c r="I23" s="16">
        <f t="shared" si="1"/>
        <v>7085.3654340000003</v>
      </c>
      <c r="J23" s="17">
        <f t="shared" si="2"/>
        <v>1133.240724</v>
      </c>
      <c r="K23" s="17">
        <f t="shared" si="3"/>
        <v>347.34413519999998</v>
      </c>
      <c r="L23" s="12">
        <f t="shared" si="4"/>
        <v>8565.9502931999996</v>
      </c>
    </row>
    <row r="24" spans="1:19">
      <c r="A24" s="129"/>
      <c r="B24" s="5" t="s">
        <v>2</v>
      </c>
      <c r="C24" s="2">
        <v>0</v>
      </c>
      <c r="D24" s="2">
        <v>0</v>
      </c>
      <c r="E24" s="2">
        <v>0</v>
      </c>
      <c r="F24" s="18">
        <f t="shared" si="0"/>
        <v>0</v>
      </c>
      <c r="G24" s="129"/>
      <c r="H24" s="5" t="s">
        <v>2</v>
      </c>
      <c r="I24" s="16">
        <f t="shared" si="1"/>
        <v>0</v>
      </c>
      <c r="J24" s="17">
        <f t="shared" si="2"/>
        <v>0</v>
      </c>
      <c r="K24" s="17">
        <f t="shared" si="3"/>
        <v>0</v>
      </c>
      <c r="L24" s="12">
        <f t="shared" si="4"/>
        <v>0</v>
      </c>
    </row>
    <row r="25" spans="1:19">
      <c r="A25" s="129"/>
      <c r="B25" s="5" t="s">
        <v>3</v>
      </c>
      <c r="C25" s="2">
        <v>0</v>
      </c>
      <c r="D25" s="2">
        <v>0</v>
      </c>
      <c r="E25" s="2">
        <v>0</v>
      </c>
      <c r="F25" s="18">
        <f t="shared" si="0"/>
        <v>0</v>
      </c>
      <c r="G25" s="129"/>
      <c r="H25" s="5" t="s">
        <v>3</v>
      </c>
      <c r="I25" s="16">
        <f t="shared" si="1"/>
        <v>0</v>
      </c>
      <c r="J25" s="17">
        <f t="shared" si="2"/>
        <v>0</v>
      </c>
      <c r="K25" s="17">
        <f t="shared" si="3"/>
        <v>0</v>
      </c>
      <c r="L25" s="12">
        <f t="shared" si="4"/>
        <v>0</v>
      </c>
    </row>
    <row r="26" spans="1:19">
      <c r="A26" s="129"/>
      <c r="B26" s="5" t="s">
        <v>4</v>
      </c>
      <c r="C26" s="2">
        <v>9.2619156</v>
      </c>
      <c r="D26" s="2">
        <v>1.1446875999999999</v>
      </c>
      <c r="E26" s="2">
        <v>8.2218294000000007</v>
      </c>
      <c r="F26" s="18">
        <f t="shared" si="0"/>
        <v>6.2094775333333336</v>
      </c>
      <c r="G26" s="129"/>
      <c r="H26" s="5" t="s">
        <v>4</v>
      </c>
      <c r="I26" s="16">
        <f t="shared" si="1"/>
        <v>555.71493599999997</v>
      </c>
      <c r="J26" s="17">
        <f t="shared" si="2"/>
        <v>34.340627999999995</v>
      </c>
      <c r="K26" s="17">
        <f t="shared" si="3"/>
        <v>98.661952800000009</v>
      </c>
      <c r="L26" s="12">
        <f t="shared" si="4"/>
        <v>688.7175168</v>
      </c>
      <c r="N26" t="s">
        <v>54</v>
      </c>
      <c r="O26" t="s">
        <v>51</v>
      </c>
      <c r="P26" t="s">
        <v>52</v>
      </c>
      <c r="Q26" t="s">
        <v>53</v>
      </c>
      <c r="R26" t="s">
        <v>41</v>
      </c>
      <c r="S26" s="52" t="s">
        <v>60</v>
      </c>
    </row>
    <row r="27" spans="1:19">
      <c r="A27" s="129"/>
      <c r="B27" s="5" t="s">
        <v>7</v>
      </c>
      <c r="C27" s="2">
        <v>69.464366999999996</v>
      </c>
      <c r="D27" s="2">
        <v>22.3214082</v>
      </c>
      <c r="E27" s="2">
        <v>112.62779999999999</v>
      </c>
      <c r="F27" s="18">
        <f t="shared" si="0"/>
        <v>68.137858399999985</v>
      </c>
      <c r="G27" s="129"/>
      <c r="H27" s="5" t="s">
        <v>7</v>
      </c>
      <c r="I27" s="16">
        <f t="shared" si="1"/>
        <v>4167.8620199999996</v>
      </c>
      <c r="J27" s="17">
        <f t="shared" si="2"/>
        <v>669.642246</v>
      </c>
      <c r="K27" s="17">
        <f t="shared" si="3"/>
        <v>1351.5336</v>
      </c>
      <c r="L27" s="12">
        <f t="shared" si="4"/>
        <v>6189.0378659999997</v>
      </c>
      <c r="N27" s="45" t="s">
        <v>55</v>
      </c>
      <c r="O27" s="46">
        <v>137539.44666000002</v>
      </c>
      <c r="P27" s="46">
        <v>16353.497634000003</v>
      </c>
      <c r="Q27" s="46">
        <v>8583.5898936000012</v>
      </c>
      <c r="R27" s="49">
        <f t="shared" ref="R27:R32" si="5">SUM(O27:Q27)</f>
        <v>162476.53418760002</v>
      </c>
      <c r="S27">
        <f>R27/R33*100</f>
        <v>92.219589669006226</v>
      </c>
    </row>
    <row r="28" spans="1:19">
      <c r="A28" s="129"/>
      <c r="B28" s="5" t="s">
        <v>8</v>
      </c>
      <c r="C28" s="2">
        <v>106.5120294</v>
      </c>
      <c r="D28" s="2">
        <v>66.964224599999994</v>
      </c>
      <c r="E28" s="2">
        <v>174.2352066</v>
      </c>
      <c r="F28" s="18">
        <f t="shared" si="0"/>
        <v>115.9038202</v>
      </c>
      <c r="G28" s="129"/>
      <c r="H28" s="5" t="s">
        <v>8</v>
      </c>
      <c r="I28" s="16">
        <f t="shared" si="1"/>
        <v>6390.7217639999999</v>
      </c>
      <c r="J28" s="17">
        <f t="shared" si="2"/>
        <v>2008.9267379999999</v>
      </c>
      <c r="K28" s="17">
        <f t="shared" si="3"/>
        <v>2090.8224792000001</v>
      </c>
      <c r="L28" s="12">
        <f t="shared" si="4"/>
        <v>10490.4709812</v>
      </c>
      <c r="N28" t="s">
        <v>35</v>
      </c>
      <c r="O28" s="12">
        <v>0</v>
      </c>
      <c r="P28" s="12">
        <v>0</v>
      </c>
      <c r="Q28" s="12">
        <v>0</v>
      </c>
      <c r="R28" s="49">
        <f t="shared" si="5"/>
        <v>0</v>
      </c>
      <c r="S28">
        <f>R28/R33*100</f>
        <v>0</v>
      </c>
    </row>
    <row r="29" spans="1:19">
      <c r="A29" s="129"/>
      <c r="B29" s="6" t="s">
        <v>5</v>
      </c>
      <c r="C29" s="2">
        <v>523.29823139999996</v>
      </c>
      <c r="D29" s="2">
        <v>49.221566799999998</v>
      </c>
      <c r="E29" s="2">
        <v>43.699586400000001</v>
      </c>
      <c r="F29" s="18">
        <f t="shared" si="0"/>
        <v>205.40646153333333</v>
      </c>
      <c r="G29" s="129"/>
      <c r="H29" s="6" t="s">
        <v>5</v>
      </c>
      <c r="I29" s="16">
        <f t="shared" si="1"/>
        <v>31397.893883999997</v>
      </c>
      <c r="J29" s="17">
        <f t="shared" si="2"/>
        <v>1476.6470039999999</v>
      </c>
      <c r="K29" s="17">
        <f t="shared" si="3"/>
        <v>524.39503680000007</v>
      </c>
      <c r="L29" s="12">
        <f t="shared" si="4"/>
        <v>33398.935924799996</v>
      </c>
      <c r="N29" t="s">
        <v>39</v>
      </c>
      <c r="O29" s="12">
        <v>138.92873399999999</v>
      </c>
      <c r="P29" s="12">
        <v>257.39999999999998</v>
      </c>
      <c r="Q29" s="12">
        <v>8.16</v>
      </c>
      <c r="R29" s="49">
        <f t="shared" si="5"/>
        <v>404.48873399999997</v>
      </c>
      <c r="S29">
        <f>R29/R33*100</f>
        <v>0.22958259949185095</v>
      </c>
    </row>
    <row r="30" spans="1:19">
      <c r="A30" s="130"/>
      <c r="B30" s="9" t="s">
        <v>6</v>
      </c>
      <c r="C30" s="2">
        <v>254.70267900000002</v>
      </c>
      <c r="D30" s="2">
        <v>38.919378399999999</v>
      </c>
      <c r="E30" s="2">
        <v>31.423156200000001</v>
      </c>
      <c r="F30" s="18">
        <f t="shared" si="0"/>
        <v>108.34840453333334</v>
      </c>
      <c r="G30" s="130"/>
      <c r="H30" s="9" t="s">
        <v>6</v>
      </c>
      <c r="I30" s="16">
        <f t="shared" si="1"/>
        <v>15282.160740000001</v>
      </c>
      <c r="J30" s="17">
        <f t="shared" si="2"/>
        <v>1167.5813519999999</v>
      </c>
      <c r="K30" s="17">
        <f t="shared" si="3"/>
        <v>377.07787440000004</v>
      </c>
      <c r="L30" s="12">
        <f t="shared" si="4"/>
        <v>16826.819966400002</v>
      </c>
      <c r="N30" t="s">
        <v>36</v>
      </c>
      <c r="O30" s="12">
        <v>8057.8665720000008</v>
      </c>
      <c r="P30" s="12">
        <v>583.79067599999996</v>
      </c>
      <c r="Q30" s="12">
        <v>556.83184319999998</v>
      </c>
      <c r="R30" s="49">
        <f t="shared" si="5"/>
        <v>9198.489091200001</v>
      </c>
      <c r="S30">
        <f>R30/R33*100</f>
        <v>5.220944020050581</v>
      </c>
    </row>
    <row r="31" spans="1:19" ht="12.75" customHeight="1">
      <c r="A31" s="128" t="s">
        <v>16</v>
      </c>
      <c r="B31" s="10" t="s">
        <v>1</v>
      </c>
      <c r="C31" s="2">
        <v>0</v>
      </c>
      <c r="D31" s="2">
        <v>0.57234379999999996</v>
      </c>
      <c r="E31" s="2">
        <v>0</v>
      </c>
      <c r="F31" s="18">
        <f t="shared" si="0"/>
        <v>0.19078126666666664</v>
      </c>
      <c r="G31" s="128" t="s">
        <v>16</v>
      </c>
      <c r="H31" s="10" t="s">
        <v>1</v>
      </c>
      <c r="I31" s="16">
        <f t="shared" si="1"/>
        <v>0</v>
      </c>
      <c r="J31" s="17">
        <f t="shared" si="2"/>
        <v>17.170313999999998</v>
      </c>
      <c r="K31" s="17">
        <f t="shared" si="3"/>
        <v>0</v>
      </c>
      <c r="L31" s="12">
        <f t="shared" si="4"/>
        <v>17.170313999999998</v>
      </c>
      <c r="N31" t="s">
        <v>37</v>
      </c>
      <c r="O31" s="12">
        <v>1806.0735420000001</v>
      </c>
      <c r="P31" s="12">
        <v>1064.5594679999999</v>
      </c>
      <c r="Q31" s="12">
        <v>221.65151040000001</v>
      </c>
      <c r="R31" s="49">
        <f t="shared" si="5"/>
        <v>3092.2845204</v>
      </c>
      <c r="S31">
        <f>R31/R33*100</f>
        <v>1.7551408948805081</v>
      </c>
    </row>
    <row r="32" spans="1:19">
      <c r="A32" s="129"/>
      <c r="B32" s="5" t="s">
        <v>2</v>
      </c>
      <c r="C32" s="2">
        <v>0</v>
      </c>
      <c r="D32" s="2">
        <v>0</v>
      </c>
      <c r="E32" s="2">
        <v>0</v>
      </c>
      <c r="F32" s="18">
        <f t="shared" si="0"/>
        <v>0</v>
      </c>
      <c r="G32" s="129"/>
      <c r="H32" s="5" t="s">
        <v>2</v>
      </c>
      <c r="I32" s="16">
        <f t="shared" si="1"/>
        <v>0</v>
      </c>
      <c r="J32" s="17">
        <f t="shared" si="2"/>
        <v>0</v>
      </c>
      <c r="K32" s="17">
        <f t="shared" si="3"/>
        <v>0</v>
      </c>
      <c r="L32" s="12">
        <f t="shared" si="4"/>
        <v>0</v>
      </c>
      <c r="N32" t="s">
        <v>38</v>
      </c>
      <c r="O32" s="12">
        <v>0</v>
      </c>
      <c r="P32" s="12">
        <v>169.25023799999997</v>
      </c>
      <c r="Q32" s="12">
        <v>843.35696640000003</v>
      </c>
      <c r="R32" s="49">
        <f t="shared" si="5"/>
        <v>1012.6072044</v>
      </c>
      <c r="S32">
        <f>R32/R33*100</f>
        <v>0.57474281657082715</v>
      </c>
    </row>
    <row r="33" spans="1:19">
      <c r="A33" s="129"/>
      <c r="B33" s="5" t="s">
        <v>3</v>
      </c>
      <c r="C33" s="2">
        <v>2.3154789</v>
      </c>
      <c r="D33" s="2">
        <v>0.57234379999999996</v>
      </c>
      <c r="E33" s="2">
        <v>0.6757668</v>
      </c>
      <c r="F33" s="18">
        <f t="shared" si="0"/>
        <v>1.1878631666666666</v>
      </c>
      <c r="G33" s="129"/>
      <c r="H33" s="5" t="s">
        <v>3</v>
      </c>
      <c r="I33" s="16">
        <f t="shared" si="1"/>
        <v>138.92873399999999</v>
      </c>
      <c r="J33" s="17">
        <f t="shared" si="2"/>
        <v>17.170313999999998</v>
      </c>
      <c r="K33" s="17">
        <f t="shared" si="3"/>
        <v>8.1092016000000005</v>
      </c>
      <c r="L33" s="12">
        <f t="shared" si="4"/>
        <v>164.20824959999999</v>
      </c>
      <c r="N33" s="50" t="s">
        <v>41</v>
      </c>
      <c r="O33" s="49">
        <f>SUM(O27:O32)</f>
        <v>147542.315508</v>
      </c>
      <c r="P33" s="49">
        <f>SUM(P27:P32)</f>
        <v>18428.498016000005</v>
      </c>
      <c r="Q33" s="49">
        <f>SUM(Q27:Q32)</f>
        <v>10213.590213600002</v>
      </c>
      <c r="R33" s="51">
        <f>SUM(R27:R32)</f>
        <v>176184.40373760002</v>
      </c>
      <c r="S33" s="49">
        <f>SUM(S27:S32)</f>
        <v>100</v>
      </c>
    </row>
    <row r="34" spans="1:19">
      <c r="A34" s="129"/>
      <c r="B34" s="5" t="s">
        <v>4</v>
      </c>
      <c r="C34" s="2">
        <v>2.3154789</v>
      </c>
      <c r="D34" s="2">
        <v>5.1510942000000002</v>
      </c>
      <c r="E34" s="2">
        <v>13.6279638</v>
      </c>
      <c r="F34" s="18">
        <f t="shared" si="0"/>
        <v>7.0315123000000002</v>
      </c>
      <c r="G34" s="129"/>
      <c r="H34" s="5" t="s">
        <v>4</v>
      </c>
      <c r="I34" s="16">
        <f t="shared" si="1"/>
        <v>138.92873399999999</v>
      </c>
      <c r="J34" s="17">
        <f t="shared" si="2"/>
        <v>154.532826</v>
      </c>
      <c r="K34" s="17">
        <f t="shared" si="3"/>
        <v>163.53556559999998</v>
      </c>
      <c r="L34" s="12">
        <f t="shared" si="4"/>
        <v>456.99712559999995</v>
      </c>
    </row>
    <row r="35" spans="1:19">
      <c r="A35" s="129"/>
      <c r="B35" s="5" t="s">
        <v>7</v>
      </c>
      <c r="C35" s="2">
        <v>16.208352300000001</v>
      </c>
      <c r="D35" s="2">
        <v>39.491722199999998</v>
      </c>
      <c r="E35" s="2">
        <v>47.078420399999999</v>
      </c>
      <c r="F35" s="18">
        <f t="shared" si="0"/>
        <v>34.259498299999997</v>
      </c>
      <c r="G35" s="129"/>
      <c r="H35" s="5" t="s">
        <v>7</v>
      </c>
      <c r="I35" s="16">
        <f t="shared" si="1"/>
        <v>972.50113800000008</v>
      </c>
      <c r="J35" s="17">
        <f t="shared" si="2"/>
        <v>1184.7516659999999</v>
      </c>
      <c r="K35" s="17">
        <f t="shared" si="3"/>
        <v>564.94104479999999</v>
      </c>
      <c r="L35" s="12">
        <f t="shared" si="4"/>
        <v>2722.1938487999996</v>
      </c>
    </row>
    <row r="36" spans="1:19">
      <c r="A36" s="129"/>
      <c r="B36" s="5" t="s">
        <v>8</v>
      </c>
      <c r="C36" s="2">
        <v>25.4702679</v>
      </c>
      <c r="D36" s="2">
        <v>57.8067238</v>
      </c>
      <c r="E36" s="2">
        <v>32.774689799999997</v>
      </c>
      <c r="F36" s="18">
        <f t="shared" si="0"/>
        <v>38.683893833333336</v>
      </c>
      <c r="G36" s="129"/>
      <c r="H36" s="5" t="s">
        <v>8</v>
      </c>
      <c r="I36" s="16">
        <f t="shared" si="1"/>
        <v>1528.2160739999999</v>
      </c>
      <c r="J36" s="17">
        <f t="shared" si="2"/>
        <v>1734.201714</v>
      </c>
      <c r="K36" s="17">
        <f t="shared" si="3"/>
        <v>393.29627759999994</v>
      </c>
      <c r="L36" s="12">
        <f t="shared" si="4"/>
        <v>3655.7140655999997</v>
      </c>
    </row>
    <row r="37" spans="1:19">
      <c r="A37" s="129"/>
      <c r="B37" s="6" t="s">
        <v>5</v>
      </c>
      <c r="C37" s="2">
        <v>120.4049028</v>
      </c>
      <c r="D37" s="2">
        <v>39.491722199999998</v>
      </c>
      <c r="E37" s="2">
        <v>8.8975962000000006</v>
      </c>
      <c r="F37" s="18">
        <f t="shared" si="0"/>
        <v>56.264740400000001</v>
      </c>
      <c r="G37" s="129"/>
      <c r="H37" s="6" t="s">
        <v>5</v>
      </c>
      <c r="I37" s="16">
        <f t="shared" si="1"/>
        <v>7224.2941680000004</v>
      </c>
      <c r="J37" s="17">
        <f t="shared" si="2"/>
        <v>1184.7516659999999</v>
      </c>
      <c r="K37" s="17">
        <f t="shared" si="3"/>
        <v>106.7711544</v>
      </c>
      <c r="L37" s="12">
        <f t="shared" si="4"/>
        <v>8515.8169883999999</v>
      </c>
    </row>
    <row r="38" spans="1:19">
      <c r="A38" s="130"/>
      <c r="B38" s="6" t="s">
        <v>6</v>
      </c>
      <c r="C38" s="2">
        <v>62.517930300000003</v>
      </c>
      <c r="D38" s="2">
        <v>15.4532826</v>
      </c>
      <c r="E38" s="2">
        <v>1.3515336</v>
      </c>
      <c r="F38" s="18">
        <f t="shared" si="0"/>
        <v>26.440915499999999</v>
      </c>
      <c r="G38" s="130"/>
      <c r="H38" s="6" t="s">
        <v>6</v>
      </c>
      <c r="I38" s="16">
        <f t="shared" si="1"/>
        <v>3751.0758180000003</v>
      </c>
      <c r="J38" s="17">
        <f t="shared" si="2"/>
        <v>463.598478</v>
      </c>
      <c r="K38" s="17">
        <f t="shared" si="3"/>
        <v>16.218403200000001</v>
      </c>
      <c r="L38" s="12">
        <f t="shared" si="4"/>
        <v>4230.8926991999997</v>
      </c>
    </row>
    <row r="39" spans="1:19" ht="12.75" customHeight="1">
      <c r="A39" s="128" t="s">
        <v>17</v>
      </c>
      <c r="B39" s="10" t="s">
        <v>1</v>
      </c>
      <c r="C39" s="2">
        <v>0</v>
      </c>
      <c r="D39" s="2">
        <v>0</v>
      </c>
      <c r="E39" s="2">
        <v>0</v>
      </c>
      <c r="F39" s="18">
        <f t="shared" si="0"/>
        <v>0</v>
      </c>
      <c r="G39" s="128" t="s">
        <v>17</v>
      </c>
      <c r="H39" s="10" t="s">
        <v>1</v>
      </c>
      <c r="I39" s="16">
        <f t="shared" si="1"/>
        <v>0</v>
      </c>
      <c r="J39" s="17">
        <f t="shared" si="2"/>
        <v>0</v>
      </c>
      <c r="K39" s="17">
        <f t="shared" si="3"/>
        <v>0</v>
      </c>
      <c r="L39" s="12">
        <f t="shared" si="4"/>
        <v>0</v>
      </c>
    </row>
    <row r="40" spans="1:19">
      <c r="A40" s="129"/>
      <c r="B40" s="5" t="s">
        <v>2</v>
      </c>
      <c r="C40" s="2">
        <v>0</v>
      </c>
      <c r="D40" s="2">
        <v>0</v>
      </c>
      <c r="E40" s="2">
        <v>0</v>
      </c>
      <c r="F40" s="18">
        <f t="shared" si="0"/>
        <v>0</v>
      </c>
      <c r="G40" s="129"/>
      <c r="H40" s="5" t="s">
        <v>2</v>
      </c>
      <c r="I40" s="16">
        <f t="shared" si="1"/>
        <v>0</v>
      </c>
      <c r="J40" s="17">
        <f t="shared" si="2"/>
        <v>0</v>
      </c>
      <c r="K40" s="17">
        <f t="shared" si="3"/>
        <v>0</v>
      </c>
      <c r="L40" s="12">
        <f t="shared" si="4"/>
        <v>0</v>
      </c>
    </row>
    <row r="41" spans="1:19">
      <c r="A41" s="129"/>
      <c r="B41" s="5" t="s">
        <v>3</v>
      </c>
      <c r="C41" s="2">
        <v>0</v>
      </c>
      <c r="D41" s="2">
        <v>0</v>
      </c>
      <c r="E41" s="2">
        <v>0</v>
      </c>
      <c r="F41" s="18">
        <f t="shared" si="0"/>
        <v>0</v>
      </c>
      <c r="G41" s="129"/>
      <c r="H41" s="5" t="s">
        <v>3</v>
      </c>
      <c r="I41" s="16">
        <f t="shared" si="1"/>
        <v>0</v>
      </c>
      <c r="J41" s="17">
        <f t="shared" si="2"/>
        <v>0</v>
      </c>
      <c r="K41" s="17">
        <f t="shared" si="3"/>
        <v>0</v>
      </c>
      <c r="L41" s="12">
        <f t="shared" si="4"/>
        <v>0</v>
      </c>
    </row>
    <row r="42" spans="1:19">
      <c r="A42" s="129"/>
      <c r="B42" s="5" t="s">
        <v>4</v>
      </c>
      <c r="C42" s="2">
        <v>0</v>
      </c>
      <c r="D42" s="2">
        <v>0</v>
      </c>
      <c r="E42" s="2">
        <v>0</v>
      </c>
      <c r="F42" s="18">
        <f t="shared" si="0"/>
        <v>0</v>
      </c>
      <c r="G42" s="129"/>
      <c r="H42" s="5" t="s">
        <v>4</v>
      </c>
      <c r="I42" s="16">
        <f t="shared" si="1"/>
        <v>0</v>
      </c>
      <c r="J42" s="17">
        <f t="shared" si="2"/>
        <v>0</v>
      </c>
      <c r="K42" s="17">
        <f t="shared" si="3"/>
        <v>0</v>
      </c>
      <c r="L42" s="12">
        <f t="shared" si="4"/>
        <v>0</v>
      </c>
    </row>
    <row r="43" spans="1:19">
      <c r="A43" s="129"/>
      <c r="B43" s="5" t="s">
        <v>7</v>
      </c>
      <c r="C43" s="2">
        <v>0</v>
      </c>
      <c r="D43" s="2">
        <v>0</v>
      </c>
      <c r="E43" s="2">
        <v>0</v>
      </c>
      <c r="F43" s="18">
        <f t="shared" si="0"/>
        <v>0</v>
      </c>
      <c r="G43" s="129"/>
      <c r="H43" s="5" t="s">
        <v>7</v>
      </c>
      <c r="I43" s="16">
        <f t="shared" si="1"/>
        <v>0</v>
      </c>
      <c r="J43" s="17">
        <f t="shared" si="2"/>
        <v>0</v>
      </c>
      <c r="K43" s="17">
        <f t="shared" si="3"/>
        <v>0</v>
      </c>
      <c r="L43" s="12">
        <f t="shared" si="4"/>
        <v>0</v>
      </c>
    </row>
    <row r="44" spans="1:19">
      <c r="A44" s="129"/>
      <c r="B44" s="5" t="s">
        <v>8</v>
      </c>
      <c r="C44" s="2">
        <v>0</v>
      </c>
      <c r="D44" s="2">
        <v>0</v>
      </c>
      <c r="E44" s="2">
        <v>0</v>
      </c>
      <c r="F44" s="18">
        <f t="shared" si="0"/>
        <v>0</v>
      </c>
      <c r="G44" s="129"/>
      <c r="H44" s="5" t="s">
        <v>8</v>
      </c>
      <c r="I44" s="16">
        <f t="shared" si="1"/>
        <v>0</v>
      </c>
      <c r="J44" s="17">
        <f t="shared" si="2"/>
        <v>0</v>
      </c>
      <c r="K44" s="17">
        <f t="shared" si="3"/>
        <v>0</v>
      </c>
      <c r="L44" s="12">
        <f t="shared" si="4"/>
        <v>0</v>
      </c>
    </row>
    <row r="45" spans="1:19">
      <c r="A45" s="129"/>
      <c r="B45" s="6" t="s">
        <v>5</v>
      </c>
      <c r="C45" s="2">
        <v>0</v>
      </c>
      <c r="D45" s="2">
        <v>0</v>
      </c>
      <c r="E45" s="2">
        <v>0</v>
      </c>
      <c r="F45" s="18">
        <f t="shared" si="0"/>
        <v>0</v>
      </c>
      <c r="G45" s="129"/>
      <c r="H45" s="6" t="s">
        <v>5</v>
      </c>
      <c r="I45" s="16">
        <f t="shared" si="1"/>
        <v>0</v>
      </c>
      <c r="J45" s="17">
        <f t="shared" si="2"/>
        <v>0</v>
      </c>
      <c r="K45" s="17">
        <f t="shared" si="3"/>
        <v>0</v>
      </c>
      <c r="L45" s="12">
        <f t="shared" si="4"/>
        <v>0</v>
      </c>
    </row>
    <row r="46" spans="1:19">
      <c r="A46" s="130"/>
      <c r="B46" s="6" t="s">
        <v>6</v>
      </c>
      <c r="C46" s="2">
        <v>0</v>
      </c>
      <c r="D46" s="2">
        <v>0</v>
      </c>
      <c r="E46" s="2">
        <v>0.6757668</v>
      </c>
      <c r="F46" s="18">
        <f t="shared" si="0"/>
        <v>0.2252556</v>
      </c>
      <c r="G46" s="130"/>
      <c r="H46" s="6" t="s">
        <v>6</v>
      </c>
      <c r="I46" s="22">
        <f t="shared" si="1"/>
        <v>0</v>
      </c>
      <c r="J46" s="21">
        <f t="shared" si="2"/>
        <v>0</v>
      </c>
      <c r="K46" s="21">
        <f t="shared" si="3"/>
        <v>8.1092016000000005</v>
      </c>
      <c r="L46" s="12">
        <f t="shared" si="4"/>
        <v>8.1092016000000005</v>
      </c>
    </row>
    <row r="47" spans="1:19">
      <c r="A47" s="126" t="s">
        <v>35</v>
      </c>
      <c r="B47" s="127"/>
      <c r="C47" s="34">
        <v>0</v>
      </c>
      <c r="D47" s="17">
        <v>0</v>
      </c>
      <c r="E47" s="39">
        <v>0</v>
      </c>
      <c r="F47" s="18">
        <f t="shared" si="0"/>
        <v>0</v>
      </c>
      <c r="G47" s="126" t="s">
        <v>35</v>
      </c>
      <c r="H47" s="127"/>
      <c r="I47" s="22">
        <f t="shared" si="1"/>
        <v>0</v>
      </c>
      <c r="J47" s="21">
        <f t="shared" si="2"/>
        <v>0</v>
      </c>
      <c r="K47" s="21">
        <f t="shared" si="3"/>
        <v>0</v>
      </c>
      <c r="L47" s="12">
        <f t="shared" si="4"/>
        <v>0</v>
      </c>
    </row>
    <row r="48" spans="1:19">
      <c r="A48" s="133" t="s">
        <v>39</v>
      </c>
      <c r="B48" s="134"/>
      <c r="C48" s="22">
        <v>2.3154789</v>
      </c>
      <c r="D48" s="21">
        <v>8.58</v>
      </c>
      <c r="E48" s="40">
        <v>0.68</v>
      </c>
      <c r="F48" s="18">
        <f t="shared" si="0"/>
        <v>3.8584929666666667</v>
      </c>
      <c r="G48" s="133" t="s">
        <v>39</v>
      </c>
      <c r="H48" s="134"/>
      <c r="I48" s="22">
        <f t="shared" si="1"/>
        <v>138.92873399999999</v>
      </c>
      <c r="J48" s="21">
        <f t="shared" si="2"/>
        <v>257.39999999999998</v>
      </c>
      <c r="K48" s="21">
        <f t="shared" si="3"/>
        <v>8.16</v>
      </c>
      <c r="L48" s="12">
        <f t="shared" si="4"/>
        <v>404.48873399999997</v>
      </c>
    </row>
    <row r="49" spans="1:12">
      <c r="A49" s="133" t="s">
        <v>36</v>
      </c>
      <c r="B49" s="134"/>
      <c r="C49" s="35">
        <v>134.29777620000002</v>
      </c>
      <c r="D49" s="37">
        <v>19.4596892</v>
      </c>
      <c r="E49" s="41">
        <v>46.402653600000001</v>
      </c>
      <c r="F49" s="18">
        <f t="shared" si="0"/>
        <v>66.720039666666665</v>
      </c>
      <c r="G49" s="133" t="s">
        <v>36</v>
      </c>
      <c r="H49" s="134"/>
      <c r="I49" s="22">
        <f t="shared" si="1"/>
        <v>8057.8665720000008</v>
      </c>
      <c r="J49" s="21">
        <f t="shared" si="2"/>
        <v>583.79067599999996</v>
      </c>
      <c r="K49" s="21">
        <f t="shared" si="3"/>
        <v>556.83184319999998</v>
      </c>
      <c r="L49" s="12">
        <f t="shared" si="4"/>
        <v>9198.489091200001</v>
      </c>
    </row>
    <row r="50" spans="1:12">
      <c r="A50" s="133" t="s">
        <v>37</v>
      </c>
      <c r="B50" s="134"/>
      <c r="C50" s="22">
        <v>30.101225700000001</v>
      </c>
      <c r="D50" s="21">
        <v>35.4853156</v>
      </c>
      <c r="E50" s="40">
        <v>18.470959199999999</v>
      </c>
      <c r="F50" s="18">
        <f t="shared" si="0"/>
        <v>28.01916683333333</v>
      </c>
      <c r="G50" s="133" t="s">
        <v>37</v>
      </c>
      <c r="H50" s="134"/>
      <c r="I50" s="22">
        <f t="shared" si="1"/>
        <v>1806.0735420000001</v>
      </c>
      <c r="J50" s="21">
        <f t="shared" si="2"/>
        <v>1064.5594679999999</v>
      </c>
      <c r="K50" s="21">
        <f t="shared" si="3"/>
        <v>221.65151040000001</v>
      </c>
      <c r="L50" s="12">
        <f t="shared" si="4"/>
        <v>3092.2845204</v>
      </c>
    </row>
    <row r="51" spans="1:12">
      <c r="A51" s="131" t="s">
        <v>38</v>
      </c>
      <c r="B51" s="132"/>
      <c r="C51" s="36">
        <v>0</v>
      </c>
      <c r="D51" s="38">
        <v>5.6416745999999991</v>
      </c>
      <c r="E51" s="42">
        <v>70.279747200000003</v>
      </c>
      <c r="F51" s="18">
        <f t="shared" si="0"/>
        <v>25.3071406</v>
      </c>
      <c r="G51" s="131" t="s">
        <v>38</v>
      </c>
      <c r="H51" s="132"/>
      <c r="I51" s="22">
        <f t="shared" si="1"/>
        <v>0</v>
      </c>
      <c r="J51" s="21">
        <f t="shared" si="2"/>
        <v>169.25023799999997</v>
      </c>
      <c r="K51" s="21">
        <f t="shared" si="3"/>
        <v>843.35696640000003</v>
      </c>
      <c r="L51" s="12">
        <f t="shared" si="4"/>
        <v>1012.6072044</v>
      </c>
    </row>
    <row r="52" spans="1:12">
      <c r="E52" t="s">
        <v>55</v>
      </c>
      <c r="F52" s="12">
        <f>SUM(F3:F46)</f>
        <v>1184.2466188666667</v>
      </c>
    </row>
    <row r="53" spans="1:12">
      <c r="E53" t="s">
        <v>59</v>
      </c>
      <c r="F53" s="12">
        <f>SUM(F47:F51)</f>
        <v>123.90484006666667</v>
      </c>
    </row>
    <row r="54" spans="1:12">
      <c r="E54" t="s">
        <v>41</v>
      </c>
      <c r="F54" s="54">
        <f>SUM(F52:F53)</f>
        <v>1308.1514589333333</v>
      </c>
    </row>
  </sheetData>
  <mergeCells count="28">
    <mergeCell ref="G51:H51"/>
    <mergeCell ref="A47:B47"/>
    <mergeCell ref="A48:B48"/>
    <mergeCell ref="A49:B49"/>
    <mergeCell ref="A50:B50"/>
    <mergeCell ref="A51:B51"/>
    <mergeCell ref="G49:H49"/>
    <mergeCell ref="G50:H50"/>
    <mergeCell ref="G48:H48"/>
    <mergeCell ref="A11:A12"/>
    <mergeCell ref="A13:A14"/>
    <mergeCell ref="G11:G12"/>
    <mergeCell ref="G13:G14"/>
    <mergeCell ref="G47:H47"/>
    <mergeCell ref="G15:G22"/>
    <mergeCell ref="G23:G30"/>
    <mergeCell ref="A31:A38"/>
    <mergeCell ref="A39:A46"/>
    <mergeCell ref="G31:G38"/>
    <mergeCell ref="G39:G46"/>
    <mergeCell ref="A15:A22"/>
    <mergeCell ref="A23:A30"/>
    <mergeCell ref="C1:E1"/>
    <mergeCell ref="I1:K1"/>
    <mergeCell ref="G3:G8"/>
    <mergeCell ref="G9:G10"/>
    <mergeCell ref="A3:A8"/>
    <mergeCell ref="A9:A10"/>
  </mergeCells>
  <phoneticPr fontId="22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A1:S54"/>
  <sheetViews>
    <sheetView topLeftCell="A22" workbookViewId="0">
      <selection activeCell="R33" sqref="R33"/>
    </sheetView>
  </sheetViews>
  <sheetFormatPr defaultRowHeight="12.75"/>
  <sheetData>
    <row r="1" spans="1:18">
      <c r="A1" s="1"/>
      <c r="B1" s="1"/>
      <c r="C1" s="119" t="s">
        <v>58</v>
      </c>
      <c r="D1" s="120"/>
      <c r="E1" s="120"/>
      <c r="F1" s="13"/>
      <c r="G1" s="13"/>
      <c r="H1" s="13"/>
      <c r="I1" s="119" t="s">
        <v>19</v>
      </c>
      <c r="J1" s="120"/>
      <c r="K1" s="120"/>
      <c r="O1" t="s">
        <v>50</v>
      </c>
    </row>
    <row r="2" spans="1:18" ht="14.25">
      <c r="A2" s="1"/>
      <c r="B2" s="3" t="s">
        <v>9</v>
      </c>
      <c r="C2" s="20" t="s">
        <v>23</v>
      </c>
      <c r="D2" s="20" t="s">
        <v>24</v>
      </c>
      <c r="E2" s="20" t="s">
        <v>25</v>
      </c>
      <c r="F2" s="14" t="s">
        <v>40</v>
      </c>
      <c r="G2" s="14"/>
      <c r="H2" s="15" t="s">
        <v>18</v>
      </c>
      <c r="I2" s="20" t="s">
        <v>23</v>
      </c>
      <c r="J2" s="20" t="s">
        <v>24</v>
      </c>
      <c r="K2" s="20" t="s">
        <v>25</v>
      </c>
      <c r="L2" s="44" t="s">
        <v>41</v>
      </c>
      <c r="N2" t="s">
        <v>42</v>
      </c>
      <c r="O2" s="12">
        <f>SUM(F3:F14)</f>
        <v>1466.7798472777172</v>
      </c>
    </row>
    <row r="3" spans="1:18">
      <c r="A3" s="121" t="s">
        <v>10</v>
      </c>
      <c r="B3" s="4" t="s">
        <v>1</v>
      </c>
      <c r="C3" s="2">
        <v>2561.2649999999999</v>
      </c>
      <c r="D3" s="2">
        <v>640.51545999999996</v>
      </c>
      <c r="E3" s="2">
        <v>90.757373999999999</v>
      </c>
      <c r="F3" s="18">
        <f>AVERAGE(C3:E3)</f>
        <v>1097.5126113333333</v>
      </c>
      <c r="G3" s="121" t="s">
        <v>10</v>
      </c>
      <c r="H3" s="4" t="s">
        <v>1</v>
      </c>
      <c r="I3" s="16">
        <f>C3*25</f>
        <v>64031.625</v>
      </c>
      <c r="J3" s="17">
        <f>D3*40</f>
        <v>25620.618399999999</v>
      </c>
      <c r="K3" s="17">
        <f>E3*35</f>
        <v>3176.5080899999998</v>
      </c>
      <c r="L3" s="12">
        <f>SUM(I3:K3)</f>
        <v>92828.75149000001</v>
      </c>
      <c r="N3" t="s">
        <v>43</v>
      </c>
      <c r="O3" s="12">
        <f>SUM(F15:F22)</f>
        <v>473.66713943562621</v>
      </c>
    </row>
    <row r="4" spans="1:18">
      <c r="A4" s="122"/>
      <c r="B4" s="7" t="s">
        <v>2</v>
      </c>
      <c r="C4" s="2">
        <v>178.72547150322146</v>
      </c>
      <c r="D4" s="2">
        <v>9.1659971000000002</v>
      </c>
      <c r="E4" s="2">
        <v>20.7679036</v>
      </c>
      <c r="F4" s="18">
        <f t="shared" ref="F4:F51" si="0">AVERAGE(C4:E4)</f>
        <v>69.553124067740484</v>
      </c>
      <c r="G4" s="122"/>
      <c r="H4" s="7" t="s">
        <v>2</v>
      </c>
      <c r="I4" s="16">
        <f t="shared" ref="I4:I51" si="1">C4*25</f>
        <v>4468.1367875805363</v>
      </c>
      <c r="J4" s="17">
        <f t="shared" ref="J4:J51" si="2">D4*40</f>
        <v>366.639884</v>
      </c>
      <c r="K4" s="17">
        <f t="shared" ref="K4:K51" si="3">E4*35</f>
        <v>726.87662599999999</v>
      </c>
      <c r="L4" s="12">
        <f t="shared" ref="L4:L51" si="4">SUM(I4:K4)</f>
        <v>5561.6532975805367</v>
      </c>
      <c r="N4" t="s">
        <v>44</v>
      </c>
      <c r="O4" s="12">
        <f>SUM(F23:F30)</f>
        <v>3349.9900643805304</v>
      </c>
    </row>
    <row r="5" spans="1:18">
      <c r="A5" s="122"/>
      <c r="B5" s="7" t="s">
        <v>3</v>
      </c>
      <c r="C5" s="2">
        <v>216.47092400572967</v>
      </c>
      <c r="D5" s="2">
        <v>24.405847699999999</v>
      </c>
      <c r="E5" s="2">
        <v>17.9061846</v>
      </c>
      <c r="F5" s="18">
        <f t="shared" si="0"/>
        <v>86.260985435243228</v>
      </c>
      <c r="G5" s="122"/>
      <c r="H5" s="7" t="s">
        <v>3</v>
      </c>
      <c r="I5" s="16">
        <f t="shared" si="1"/>
        <v>5411.7731001432421</v>
      </c>
      <c r="J5" s="17">
        <f t="shared" si="2"/>
        <v>976.23390799999993</v>
      </c>
      <c r="K5" s="17">
        <f t="shared" si="3"/>
        <v>626.71646099999998</v>
      </c>
      <c r="L5" s="12">
        <f t="shared" si="4"/>
        <v>7014.7234691432423</v>
      </c>
      <c r="N5" t="s">
        <v>45</v>
      </c>
      <c r="O5" s="12">
        <f>SUM(F31:F38)</f>
        <v>1002.8702240829206</v>
      </c>
    </row>
    <row r="6" spans="1:18">
      <c r="A6" s="122"/>
      <c r="B6" s="7" t="s">
        <v>4</v>
      </c>
      <c r="C6" s="2">
        <v>2.6973004229488802</v>
      </c>
      <c r="D6" s="2">
        <v>2.3191077</v>
      </c>
      <c r="E6" s="2">
        <v>1.8805582000000001</v>
      </c>
      <c r="F6" s="18">
        <f t="shared" si="0"/>
        <v>2.2989887743162933</v>
      </c>
      <c r="G6" s="122"/>
      <c r="H6" s="7" t="s">
        <v>4</v>
      </c>
      <c r="I6" s="16">
        <f t="shared" si="1"/>
        <v>67.432510573721999</v>
      </c>
      <c r="J6" s="17">
        <f t="shared" si="2"/>
        <v>92.764308</v>
      </c>
      <c r="K6" s="17">
        <f t="shared" si="3"/>
        <v>65.819536999999997</v>
      </c>
      <c r="L6" s="12">
        <f t="shared" si="4"/>
        <v>226.016355573722</v>
      </c>
      <c r="N6" t="s">
        <v>46</v>
      </c>
      <c r="O6" s="12">
        <f>SUM(F39:F46)</f>
        <v>0</v>
      </c>
    </row>
    <row r="7" spans="1:18">
      <c r="A7" s="122"/>
      <c r="B7" s="7" t="s">
        <v>7</v>
      </c>
      <c r="C7" s="2">
        <v>0</v>
      </c>
      <c r="D7" s="2">
        <v>0</v>
      </c>
      <c r="E7" s="2">
        <v>0</v>
      </c>
      <c r="F7" s="18">
        <f t="shared" si="0"/>
        <v>0</v>
      </c>
      <c r="G7" s="122"/>
      <c r="H7" s="7" t="s">
        <v>7</v>
      </c>
      <c r="I7" s="16">
        <f t="shared" si="1"/>
        <v>0</v>
      </c>
      <c r="J7" s="17">
        <f t="shared" si="2"/>
        <v>0</v>
      </c>
      <c r="K7" s="17">
        <f t="shared" si="3"/>
        <v>0</v>
      </c>
      <c r="L7" s="12">
        <f t="shared" si="4"/>
        <v>0</v>
      </c>
      <c r="N7" t="s">
        <v>45</v>
      </c>
      <c r="O7">
        <v>1.2466666666666668</v>
      </c>
    </row>
    <row r="8" spans="1:18">
      <c r="A8" s="123"/>
      <c r="B8" s="7" t="s">
        <v>8</v>
      </c>
      <c r="C8" s="2">
        <v>0.80416410125184001</v>
      </c>
      <c r="D8" s="2">
        <v>3.7547457999999998</v>
      </c>
      <c r="E8" s="2">
        <v>0.98116080000000006</v>
      </c>
      <c r="F8" s="18">
        <f t="shared" si="0"/>
        <v>1.8466902337506135</v>
      </c>
      <c r="G8" s="123"/>
      <c r="H8" s="7" t="s">
        <v>8</v>
      </c>
      <c r="I8" s="16">
        <f t="shared" si="1"/>
        <v>20.104102531296</v>
      </c>
      <c r="J8" s="17">
        <f t="shared" si="2"/>
        <v>150.189832</v>
      </c>
      <c r="K8" s="17">
        <f t="shared" si="3"/>
        <v>34.340628000000002</v>
      </c>
      <c r="L8" s="12">
        <f t="shared" si="4"/>
        <v>204.63456253129601</v>
      </c>
      <c r="N8" t="s">
        <v>47</v>
      </c>
      <c r="O8">
        <v>0.78333333333333333</v>
      </c>
    </row>
    <row r="9" spans="1:18">
      <c r="A9" s="124" t="s">
        <v>11</v>
      </c>
      <c r="B9" s="6" t="s">
        <v>5</v>
      </c>
      <c r="C9" s="2">
        <v>355.0937796</v>
      </c>
      <c r="D9" s="2">
        <v>153.28197559999998</v>
      </c>
      <c r="E9" s="2">
        <v>110.38059</v>
      </c>
      <c r="F9" s="18">
        <f t="shared" si="0"/>
        <v>206.25211506666665</v>
      </c>
      <c r="G9" s="124" t="s">
        <v>11</v>
      </c>
      <c r="H9" s="6" t="s">
        <v>5</v>
      </c>
      <c r="I9" s="16">
        <f t="shared" si="1"/>
        <v>8877.3444899999995</v>
      </c>
      <c r="J9" s="17">
        <f t="shared" si="2"/>
        <v>6131.2790239999995</v>
      </c>
      <c r="K9" s="17">
        <f t="shared" si="3"/>
        <v>3863.3206500000001</v>
      </c>
      <c r="L9" s="12">
        <f t="shared" si="4"/>
        <v>18871.944164</v>
      </c>
      <c r="N9" t="s">
        <v>42</v>
      </c>
      <c r="O9">
        <v>125.98169304238252</v>
      </c>
    </row>
    <row r="10" spans="1:18">
      <c r="A10" s="125"/>
      <c r="B10" s="9" t="s">
        <v>6</v>
      </c>
      <c r="C10" s="2">
        <v>0</v>
      </c>
      <c r="D10" s="2">
        <v>9.1659971000000002</v>
      </c>
      <c r="E10" s="2">
        <v>0</v>
      </c>
      <c r="F10" s="18">
        <f t="shared" si="0"/>
        <v>3.0553323666666667</v>
      </c>
      <c r="G10" s="125"/>
      <c r="H10" s="9" t="s">
        <v>6</v>
      </c>
      <c r="I10" s="16">
        <f t="shared" si="1"/>
        <v>0</v>
      </c>
      <c r="J10" s="17">
        <f t="shared" si="2"/>
        <v>366.639884</v>
      </c>
      <c r="K10" s="17">
        <f t="shared" si="3"/>
        <v>0</v>
      </c>
      <c r="L10" s="12">
        <f t="shared" si="4"/>
        <v>366.639884</v>
      </c>
      <c r="N10" t="s">
        <v>48</v>
      </c>
      <c r="O10">
        <v>113.7823101</v>
      </c>
    </row>
    <row r="11" spans="1:18">
      <c r="A11" s="124" t="s">
        <v>12</v>
      </c>
      <c r="B11" s="8" t="s">
        <v>5</v>
      </c>
      <c r="C11" s="2">
        <v>0</v>
      </c>
      <c r="D11" s="2">
        <v>0</v>
      </c>
      <c r="E11" s="2">
        <v>0</v>
      </c>
      <c r="F11" s="18">
        <f t="shared" si="0"/>
        <v>0</v>
      </c>
      <c r="G11" s="124" t="s">
        <v>12</v>
      </c>
      <c r="H11" s="8" t="s">
        <v>5</v>
      </c>
      <c r="I11" s="16">
        <f t="shared" si="1"/>
        <v>0</v>
      </c>
      <c r="J11" s="17">
        <f t="shared" si="2"/>
        <v>0</v>
      </c>
      <c r="K11" s="17">
        <f t="shared" si="3"/>
        <v>0</v>
      </c>
      <c r="L11" s="12">
        <f t="shared" si="4"/>
        <v>0</v>
      </c>
      <c r="N11" t="s">
        <v>49</v>
      </c>
      <c r="O11">
        <v>16.352679999999999</v>
      </c>
    </row>
    <row r="12" spans="1:18">
      <c r="A12" s="125"/>
      <c r="B12" s="6" t="s">
        <v>6</v>
      </c>
      <c r="C12" s="2">
        <v>0</v>
      </c>
      <c r="D12" s="2">
        <v>0</v>
      </c>
      <c r="E12" s="2">
        <v>0</v>
      </c>
      <c r="F12" s="18">
        <f t="shared" si="0"/>
        <v>0</v>
      </c>
      <c r="G12" s="125"/>
      <c r="H12" s="6" t="s">
        <v>6</v>
      </c>
      <c r="I12" s="16">
        <f t="shared" si="1"/>
        <v>0</v>
      </c>
      <c r="J12" s="17">
        <f t="shared" si="2"/>
        <v>0</v>
      </c>
      <c r="K12" s="17">
        <f t="shared" si="3"/>
        <v>0</v>
      </c>
      <c r="L12" s="12">
        <f t="shared" si="4"/>
        <v>0</v>
      </c>
    </row>
    <row r="13" spans="1:18">
      <c r="A13" s="124" t="s">
        <v>13</v>
      </c>
      <c r="B13" s="8" t="s">
        <v>5</v>
      </c>
      <c r="C13" s="2">
        <v>0</v>
      </c>
      <c r="D13" s="2">
        <v>0</v>
      </c>
      <c r="E13" s="2">
        <v>0</v>
      </c>
      <c r="F13" s="18">
        <f t="shared" si="0"/>
        <v>0</v>
      </c>
      <c r="G13" s="124" t="s">
        <v>13</v>
      </c>
      <c r="H13" s="8" t="s">
        <v>5</v>
      </c>
      <c r="I13" s="16">
        <f t="shared" si="1"/>
        <v>0</v>
      </c>
      <c r="J13" s="17">
        <f t="shared" si="2"/>
        <v>0</v>
      </c>
      <c r="K13" s="17">
        <f t="shared" si="3"/>
        <v>0</v>
      </c>
      <c r="L13" s="12">
        <f t="shared" si="4"/>
        <v>0</v>
      </c>
    </row>
    <row r="14" spans="1:18">
      <c r="A14" s="125"/>
      <c r="B14" s="6" t="s">
        <v>6</v>
      </c>
      <c r="C14" s="2">
        <v>0</v>
      </c>
      <c r="D14" s="2">
        <v>0</v>
      </c>
      <c r="E14" s="2">
        <v>0</v>
      </c>
      <c r="F14" s="18">
        <f t="shared" si="0"/>
        <v>0</v>
      </c>
      <c r="G14" s="125"/>
      <c r="H14" s="6" t="s">
        <v>6</v>
      </c>
      <c r="I14" s="16">
        <f t="shared" si="1"/>
        <v>0</v>
      </c>
      <c r="J14" s="17">
        <f t="shared" si="2"/>
        <v>0</v>
      </c>
      <c r="K14" s="17">
        <f t="shared" si="3"/>
        <v>0</v>
      </c>
      <c r="L14" s="12">
        <f t="shared" si="4"/>
        <v>0</v>
      </c>
    </row>
    <row r="15" spans="1:18">
      <c r="A15" s="121" t="s">
        <v>14</v>
      </c>
      <c r="B15" s="10" t="s">
        <v>1</v>
      </c>
      <c r="C15" s="2">
        <v>665.9289</v>
      </c>
      <c r="D15" s="2">
        <v>110.4337</v>
      </c>
      <c r="E15" s="2">
        <v>0</v>
      </c>
      <c r="F15" s="18">
        <f t="shared" si="0"/>
        <v>258.78753333333333</v>
      </c>
      <c r="G15" s="121" t="s">
        <v>14</v>
      </c>
      <c r="H15" s="10" t="s">
        <v>1</v>
      </c>
      <c r="I15" s="16">
        <f t="shared" si="1"/>
        <v>16648.2225</v>
      </c>
      <c r="J15" s="17">
        <f t="shared" si="2"/>
        <v>4417.348</v>
      </c>
      <c r="K15" s="17">
        <f t="shared" si="3"/>
        <v>0</v>
      </c>
      <c r="L15" s="12">
        <f t="shared" si="4"/>
        <v>21065.570500000002</v>
      </c>
      <c r="N15" s="47" t="s">
        <v>56</v>
      </c>
      <c r="O15" s="48"/>
      <c r="P15" s="48">
        <f>SUM(I9,I11,I13,)</f>
        <v>8877.3444899999995</v>
      </c>
      <c r="Q15" s="48">
        <f>SUM(J9,J11,J13,)</f>
        <v>6131.2790239999995</v>
      </c>
      <c r="R15" s="48">
        <f>SUM(K9,K11,K13,)</f>
        <v>3863.3206500000001</v>
      </c>
    </row>
    <row r="16" spans="1:18">
      <c r="A16" s="122"/>
      <c r="B16" s="11" t="s">
        <v>2</v>
      </c>
      <c r="C16" s="2">
        <v>0</v>
      </c>
      <c r="D16" s="2">
        <v>1.5460718</v>
      </c>
      <c r="E16" s="2">
        <v>0</v>
      </c>
      <c r="F16" s="18">
        <f t="shared" si="0"/>
        <v>0.5153572666666667</v>
      </c>
      <c r="G16" s="122"/>
      <c r="H16" s="11" t="s">
        <v>2</v>
      </c>
      <c r="I16" s="16">
        <f t="shared" si="1"/>
        <v>0</v>
      </c>
      <c r="J16" s="17">
        <f t="shared" si="2"/>
        <v>61.842872</v>
      </c>
      <c r="K16" s="17">
        <f t="shared" si="3"/>
        <v>0</v>
      </c>
      <c r="L16" s="12">
        <f t="shared" si="4"/>
        <v>61.842872</v>
      </c>
      <c r="N16" t="s">
        <v>57</v>
      </c>
      <c r="O16" s="12"/>
      <c r="P16" s="12">
        <f>SUM(I10,I12,I14,)</f>
        <v>0</v>
      </c>
      <c r="Q16" s="12">
        <f>SUM(J10,J12,J14,)</f>
        <v>366.639884</v>
      </c>
      <c r="R16" s="12">
        <f>SUM(K10,K12,K14)</f>
        <v>0</v>
      </c>
    </row>
    <row r="17" spans="1:19">
      <c r="A17" s="122"/>
      <c r="B17" s="5" t="s">
        <v>3</v>
      </c>
      <c r="C17" s="2">
        <v>0</v>
      </c>
      <c r="D17" s="2">
        <v>2.3191077</v>
      </c>
      <c r="E17" s="2">
        <v>0</v>
      </c>
      <c r="F17" s="18">
        <f t="shared" si="0"/>
        <v>0.7730359</v>
      </c>
      <c r="G17" s="122"/>
      <c r="H17" s="5" t="s">
        <v>3</v>
      </c>
      <c r="I17" s="16">
        <f t="shared" si="1"/>
        <v>0</v>
      </c>
      <c r="J17" s="17">
        <f t="shared" si="2"/>
        <v>92.764308</v>
      </c>
      <c r="K17" s="17">
        <f t="shared" si="3"/>
        <v>0</v>
      </c>
      <c r="L17" s="12">
        <f t="shared" si="4"/>
        <v>92.764308</v>
      </c>
      <c r="O17" s="12"/>
      <c r="P17" s="12"/>
      <c r="Q17" s="12"/>
    </row>
    <row r="18" spans="1:19">
      <c r="A18" s="122"/>
      <c r="B18" s="5" t="s">
        <v>4</v>
      </c>
      <c r="C18" s="2">
        <v>0</v>
      </c>
      <c r="D18" s="2">
        <v>0</v>
      </c>
      <c r="E18" s="2">
        <v>0.98116080000000006</v>
      </c>
      <c r="F18" s="18">
        <f t="shared" si="0"/>
        <v>0.3270536</v>
      </c>
      <c r="G18" s="122"/>
      <c r="H18" s="5" t="s">
        <v>4</v>
      </c>
      <c r="I18" s="16">
        <f t="shared" si="1"/>
        <v>0</v>
      </c>
      <c r="J18" s="17">
        <f t="shared" si="2"/>
        <v>0</v>
      </c>
      <c r="K18" s="17">
        <f t="shared" si="3"/>
        <v>34.340628000000002</v>
      </c>
      <c r="L18" s="12">
        <f t="shared" si="4"/>
        <v>34.340628000000002</v>
      </c>
      <c r="O18" s="12"/>
      <c r="P18" s="12"/>
      <c r="Q18" s="12"/>
    </row>
    <row r="19" spans="1:19">
      <c r="A19" s="122"/>
      <c r="B19" s="5" t="s">
        <v>7</v>
      </c>
      <c r="C19" s="2">
        <v>0</v>
      </c>
      <c r="D19" s="2">
        <v>2.3191077</v>
      </c>
      <c r="E19" s="2">
        <v>0.98116080000000006</v>
      </c>
      <c r="F19" s="18">
        <f t="shared" si="0"/>
        <v>1.1000894999999999</v>
      </c>
      <c r="G19" s="122"/>
      <c r="H19" s="5" t="s">
        <v>7</v>
      </c>
      <c r="I19" s="16">
        <f t="shared" si="1"/>
        <v>0</v>
      </c>
      <c r="J19" s="17">
        <f t="shared" si="2"/>
        <v>92.764308</v>
      </c>
      <c r="K19" s="17">
        <f t="shared" si="3"/>
        <v>34.340628000000002</v>
      </c>
      <c r="L19" s="12">
        <f t="shared" si="4"/>
        <v>127.10493600000001</v>
      </c>
      <c r="O19" s="12"/>
      <c r="P19" s="12"/>
      <c r="Q19" s="12"/>
    </row>
    <row r="20" spans="1:19">
      <c r="A20" s="122"/>
      <c r="B20" s="5" t="s">
        <v>8</v>
      </c>
      <c r="C20" s="2">
        <v>74.251152015586555</v>
      </c>
      <c r="D20" s="2">
        <v>13.693778799999999</v>
      </c>
      <c r="E20" s="2">
        <v>22.6484618</v>
      </c>
      <c r="F20" s="18">
        <f t="shared" si="0"/>
        <v>36.864464205195524</v>
      </c>
      <c r="G20" s="122"/>
      <c r="H20" s="5" t="s">
        <v>8</v>
      </c>
      <c r="I20" s="16">
        <f t="shared" si="1"/>
        <v>1856.278800389664</v>
      </c>
      <c r="J20" s="17">
        <f t="shared" si="2"/>
        <v>547.75115199999993</v>
      </c>
      <c r="K20" s="17">
        <f t="shared" si="3"/>
        <v>792.69616299999996</v>
      </c>
      <c r="L20" s="12">
        <f t="shared" si="4"/>
        <v>3196.7261153896638</v>
      </c>
      <c r="O20" s="12"/>
      <c r="P20" s="12"/>
      <c r="Q20" s="12"/>
    </row>
    <row r="21" spans="1:19">
      <c r="A21" s="122"/>
      <c r="B21" s="6" t="s">
        <v>5</v>
      </c>
      <c r="C21" s="2">
        <v>217.375608619638</v>
      </c>
      <c r="D21" s="2">
        <v>12.920742899999999</v>
      </c>
      <c r="E21" s="2">
        <v>42.435204599999999</v>
      </c>
      <c r="F21" s="18">
        <f t="shared" si="0"/>
        <v>90.910518706546</v>
      </c>
      <c r="G21" s="122"/>
      <c r="H21" s="6" t="s">
        <v>5</v>
      </c>
      <c r="I21" s="16">
        <f t="shared" si="1"/>
        <v>5434.3902154909501</v>
      </c>
      <c r="J21" s="17">
        <f t="shared" si="2"/>
        <v>516.82971599999996</v>
      </c>
      <c r="K21" s="17">
        <f t="shared" si="3"/>
        <v>1485.2321609999999</v>
      </c>
      <c r="L21" s="12">
        <f t="shared" si="4"/>
        <v>7436.4520924909502</v>
      </c>
    </row>
    <row r="22" spans="1:19">
      <c r="A22" s="123"/>
      <c r="B22" s="6" t="s">
        <v>6</v>
      </c>
      <c r="C22" s="2">
        <v>210.64073427165386</v>
      </c>
      <c r="D22" s="2">
        <v>11.374671099999999</v>
      </c>
      <c r="E22" s="2">
        <v>31.151855399999999</v>
      </c>
      <c r="F22" s="18">
        <f t="shared" si="0"/>
        <v>84.389086923884619</v>
      </c>
      <c r="G22" s="123"/>
      <c r="H22" s="6" t="s">
        <v>6</v>
      </c>
      <c r="I22" s="16">
        <f t="shared" si="1"/>
        <v>5266.0183567913464</v>
      </c>
      <c r="J22" s="17">
        <f t="shared" si="2"/>
        <v>454.98684399999996</v>
      </c>
      <c r="K22" s="17">
        <f t="shared" si="3"/>
        <v>1090.3149389999999</v>
      </c>
      <c r="L22" s="12">
        <f t="shared" si="4"/>
        <v>6811.3201397913463</v>
      </c>
      <c r="O22" s="12"/>
    </row>
    <row r="23" spans="1:19">
      <c r="A23" s="128" t="s">
        <v>15</v>
      </c>
      <c r="B23" s="10" t="s">
        <v>1</v>
      </c>
      <c r="C23" s="2">
        <v>5583.5577000000003</v>
      </c>
      <c r="D23" s="2">
        <v>2738.75576</v>
      </c>
      <c r="E23" s="2">
        <v>598.50808800000004</v>
      </c>
      <c r="F23" s="18">
        <f t="shared" si="0"/>
        <v>2973.6071826666671</v>
      </c>
      <c r="G23" s="128" t="s">
        <v>15</v>
      </c>
      <c r="H23" s="10" t="s">
        <v>1</v>
      </c>
      <c r="I23" s="16">
        <f t="shared" si="1"/>
        <v>139588.9425</v>
      </c>
      <c r="J23" s="17">
        <f t="shared" si="2"/>
        <v>109550.2304</v>
      </c>
      <c r="K23" s="17">
        <f t="shared" si="3"/>
        <v>20947.783080000001</v>
      </c>
      <c r="L23" s="12">
        <f t="shared" si="4"/>
        <v>270086.95598000003</v>
      </c>
    </row>
    <row r="24" spans="1:19">
      <c r="A24" s="129"/>
      <c r="B24" s="5" t="s">
        <v>2</v>
      </c>
      <c r="C24" s="2">
        <v>0</v>
      </c>
      <c r="D24" s="2">
        <v>25.841485799999997</v>
      </c>
      <c r="E24" s="2">
        <v>3.7611164000000001</v>
      </c>
      <c r="F24" s="18">
        <f t="shared" si="0"/>
        <v>9.867534066666666</v>
      </c>
      <c r="G24" s="129"/>
      <c r="H24" s="5" t="s">
        <v>2</v>
      </c>
      <c r="I24" s="16">
        <f t="shared" si="1"/>
        <v>0</v>
      </c>
      <c r="J24" s="17">
        <f t="shared" si="2"/>
        <v>1033.6594319999999</v>
      </c>
      <c r="K24" s="17">
        <f t="shared" si="3"/>
        <v>131.63907399999999</v>
      </c>
      <c r="L24" s="12">
        <f t="shared" si="4"/>
        <v>1165.2985059999999</v>
      </c>
    </row>
    <row r="25" spans="1:19">
      <c r="A25" s="129"/>
      <c r="B25" s="5" t="s">
        <v>3</v>
      </c>
      <c r="C25" s="2">
        <v>0</v>
      </c>
      <c r="D25" s="2">
        <v>9.9390330000000002</v>
      </c>
      <c r="E25" s="2">
        <v>7.5222328000000003</v>
      </c>
      <c r="F25" s="18">
        <f t="shared" si="0"/>
        <v>5.8204219333333329</v>
      </c>
      <c r="G25" s="129"/>
      <c r="H25" s="5" t="s">
        <v>3</v>
      </c>
      <c r="I25" s="16">
        <f t="shared" si="1"/>
        <v>0</v>
      </c>
      <c r="J25" s="17">
        <f t="shared" si="2"/>
        <v>397.56132000000002</v>
      </c>
      <c r="K25" s="17">
        <f t="shared" si="3"/>
        <v>263.27814799999999</v>
      </c>
      <c r="L25" s="12">
        <f t="shared" si="4"/>
        <v>660.83946800000001</v>
      </c>
    </row>
    <row r="26" spans="1:19">
      <c r="A26" s="129"/>
      <c r="B26" s="5" t="s">
        <v>4</v>
      </c>
      <c r="C26" s="2">
        <v>0.77065726369968002</v>
      </c>
      <c r="D26" s="2">
        <v>3.0921436</v>
      </c>
      <c r="E26" s="2">
        <v>3.7611164000000001</v>
      </c>
      <c r="F26" s="18">
        <f t="shared" si="0"/>
        <v>2.5413057545665598</v>
      </c>
      <c r="G26" s="129"/>
      <c r="H26" s="5" t="s">
        <v>4</v>
      </c>
      <c r="I26" s="16">
        <f t="shared" si="1"/>
        <v>19.266431592492001</v>
      </c>
      <c r="J26" s="17">
        <f t="shared" si="2"/>
        <v>123.685744</v>
      </c>
      <c r="K26" s="17">
        <f t="shared" si="3"/>
        <v>131.63907399999999</v>
      </c>
      <c r="L26" s="12">
        <f t="shared" si="4"/>
        <v>274.59124959249198</v>
      </c>
      <c r="N26" t="s">
        <v>54</v>
      </c>
      <c r="O26" t="s">
        <v>51</v>
      </c>
      <c r="P26" t="s">
        <v>52</v>
      </c>
      <c r="Q26" t="s">
        <v>53</v>
      </c>
      <c r="R26" t="s">
        <v>41</v>
      </c>
      <c r="S26" s="52" t="s">
        <v>60</v>
      </c>
    </row>
    <row r="27" spans="1:19">
      <c r="A27" s="129"/>
      <c r="B27" s="5" t="s">
        <v>7</v>
      </c>
      <c r="C27" s="2">
        <v>28.94990764506624</v>
      </c>
      <c r="D27" s="2">
        <v>0</v>
      </c>
      <c r="E27" s="2">
        <v>23.547859200000001</v>
      </c>
      <c r="F27" s="18">
        <f t="shared" si="0"/>
        <v>17.499255615022079</v>
      </c>
      <c r="G27" s="129"/>
      <c r="H27" s="5" t="s">
        <v>7</v>
      </c>
      <c r="I27" s="16">
        <f t="shared" si="1"/>
        <v>723.74769112665604</v>
      </c>
      <c r="J27" s="17">
        <f t="shared" si="2"/>
        <v>0</v>
      </c>
      <c r="K27" s="17">
        <f t="shared" si="3"/>
        <v>824.175072</v>
      </c>
      <c r="L27" s="12">
        <f t="shared" si="4"/>
        <v>1547.922763126656</v>
      </c>
      <c r="N27" t="s">
        <v>55</v>
      </c>
      <c r="O27">
        <v>313627.42081575963</v>
      </c>
      <c r="P27">
        <v>167050.84931599995</v>
      </c>
      <c r="Q27">
        <v>75549.381599999979</v>
      </c>
      <c r="R27" s="49">
        <f t="shared" ref="R27:R32" si="5">SUM(O27:Q27)</f>
        <v>556227.65173175954</v>
      </c>
      <c r="S27">
        <f>R27/R33*100</f>
        <v>96.021929408951976</v>
      </c>
    </row>
    <row r="28" spans="1:19">
      <c r="A28" s="129"/>
      <c r="B28" s="5" t="s">
        <v>8</v>
      </c>
      <c r="C28" s="2">
        <v>0</v>
      </c>
      <c r="D28" s="2">
        <v>1.5460718</v>
      </c>
      <c r="E28" s="2">
        <v>101.8771964</v>
      </c>
      <c r="F28" s="18">
        <f t="shared" si="0"/>
        <v>34.474422733333334</v>
      </c>
      <c r="G28" s="129"/>
      <c r="H28" s="5" t="s">
        <v>8</v>
      </c>
      <c r="I28" s="16">
        <f t="shared" si="1"/>
        <v>0</v>
      </c>
      <c r="J28" s="17">
        <f t="shared" si="2"/>
        <v>61.842872</v>
      </c>
      <c r="K28" s="17">
        <f t="shared" si="3"/>
        <v>3565.7018740000003</v>
      </c>
      <c r="L28" s="12">
        <f t="shared" si="4"/>
        <v>3627.5447460000005</v>
      </c>
      <c r="N28" t="s">
        <v>35</v>
      </c>
      <c r="O28">
        <v>25.25</v>
      </c>
      <c r="P28">
        <v>30.8</v>
      </c>
      <c r="Q28">
        <v>68.599999999999994</v>
      </c>
      <c r="R28" s="49">
        <f t="shared" si="5"/>
        <v>124.64999999999999</v>
      </c>
      <c r="S28">
        <f>R28/R33*100</f>
        <v>2.1518407910072711E-2</v>
      </c>
    </row>
    <row r="29" spans="1:19">
      <c r="A29" s="129"/>
      <c r="B29" s="6" t="s">
        <v>5</v>
      </c>
      <c r="C29" s="2">
        <v>0</v>
      </c>
      <c r="D29" s="2">
        <v>7.6199252999999993</v>
      </c>
      <c r="E29" s="2">
        <v>880.59181799999999</v>
      </c>
      <c r="F29" s="18">
        <f t="shared" si="0"/>
        <v>296.07058109999997</v>
      </c>
      <c r="G29" s="129"/>
      <c r="H29" s="6" t="s">
        <v>5</v>
      </c>
      <c r="I29" s="16">
        <f t="shared" si="1"/>
        <v>0</v>
      </c>
      <c r="J29" s="17">
        <f t="shared" si="2"/>
        <v>304.797012</v>
      </c>
      <c r="K29" s="17">
        <f t="shared" si="3"/>
        <v>30820.713629999998</v>
      </c>
      <c r="L29" s="12">
        <f t="shared" si="4"/>
        <v>31125.510641999997</v>
      </c>
      <c r="N29" t="s">
        <v>39</v>
      </c>
      <c r="O29">
        <v>15</v>
      </c>
      <c r="P29">
        <v>30.8</v>
      </c>
      <c r="Q29">
        <v>34.299999999999997</v>
      </c>
      <c r="R29" s="49">
        <f t="shared" si="5"/>
        <v>80.099999999999994</v>
      </c>
      <c r="S29">
        <f>R29/R33*100</f>
        <v>1.3827713386256111E-2</v>
      </c>
    </row>
    <row r="30" spans="1:19">
      <c r="A30" s="130"/>
      <c r="B30" s="9" t="s">
        <v>6</v>
      </c>
      <c r="C30" s="2">
        <v>5.0260256328240001</v>
      </c>
      <c r="D30" s="2">
        <v>0.7730359</v>
      </c>
      <c r="E30" s="2">
        <v>24.529019999999999</v>
      </c>
      <c r="F30" s="18">
        <f t="shared" si="0"/>
        <v>10.109360510941334</v>
      </c>
      <c r="G30" s="130"/>
      <c r="H30" s="9" t="s">
        <v>6</v>
      </c>
      <c r="I30" s="16">
        <f t="shared" si="1"/>
        <v>125.6506408206</v>
      </c>
      <c r="J30" s="17">
        <f t="shared" si="2"/>
        <v>30.921436</v>
      </c>
      <c r="K30" s="17">
        <f t="shared" si="3"/>
        <v>858.51569999999992</v>
      </c>
      <c r="L30" s="12">
        <f t="shared" si="4"/>
        <v>1015.0877768205999</v>
      </c>
      <c r="N30" t="s">
        <v>36</v>
      </c>
      <c r="O30">
        <v>5253.8721281786884</v>
      </c>
      <c r="P30">
        <v>4373.1745200000005</v>
      </c>
      <c r="Q30">
        <v>2046.129085</v>
      </c>
      <c r="R30" s="49">
        <f t="shared" si="5"/>
        <v>11673.17573317869</v>
      </c>
      <c r="S30">
        <f>R30/R33*100</f>
        <v>2.0151476697352679</v>
      </c>
    </row>
    <row r="31" spans="1:19">
      <c r="A31" s="128" t="s">
        <v>16</v>
      </c>
      <c r="B31" s="10" t="s">
        <v>1</v>
      </c>
      <c r="C31" s="2">
        <v>512.25300000000004</v>
      </c>
      <c r="D31" s="2">
        <v>132.52044000000001</v>
      </c>
      <c r="E31" s="2">
        <v>0</v>
      </c>
      <c r="F31" s="18">
        <f t="shared" si="0"/>
        <v>214.92448000000002</v>
      </c>
      <c r="G31" s="128" t="s">
        <v>16</v>
      </c>
      <c r="H31" s="10" t="s">
        <v>1</v>
      </c>
      <c r="I31" s="16">
        <f t="shared" si="1"/>
        <v>12806.325000000001</v>
      </c>
      <c r="J31" s="17">
        <f t="shared" si="2"/>
        <v>5300.8176000000003</v>
      </c>
      <c r="K31" s="17">
        <f t="shared" si="3"/>
        <v>0</v>
      </c>
      <c r="L31" s="12">
        <f t="shared" si="4"/>
        <v>18107.142599999999</v>
      </c>
      <c r="N31" t="s">
        <v>37</v>
      </c>
      <c r="O31">
        <v>6741.2494800000004</v>
      </c>
      <c r="P31">
        <v>1585.8279319999999</v>
      </c>
      <c r="Q31">
        <v>1121.793848</v>
      </c>
      <c r="R31" s="49">
        <f t="shared" si="5"/>
        <v>9448.8712599999999</v>
      </c>
      <c r="S31">
        <f>R31/R33*100</f>
        <v>1.6311645893497211</v>
      </c>
    </row>
    <row r="32" spans="1:19">
      <c r="A32" s="129"/>
      <c r="B32" s="5" t="s">
        <v>2</v>
      </c>
      <c r="C32" s="2">
        <v>579.668289652368</v>
      </c>
      <c r="D32" s="2">
        <v>99.832064799999998</v>
      </c>
      <c r="E32" s="2">
        <v>28.290136400000002</v>
      </c>
      <c r="F32" s="18">
        <f t="shared" si="0"/>
        <v>235.93016361745603</v>
      </c>
      <c r="G32" s="129"/>
      <c r="H32" s="5" t="s">
        <v>2</v>
      </c>
      <c r="I32" s="16">
        <f t="shared" si="1"/>
        <v>14491.707241309199</v>
      </c>
      <c r="J32" s="17">
        <f t="shared" si="2"/>
        <v>3993.282592</v>
      </c>
      <c r="K32" s="17">
        <f t="shared" si="3"/>
        <v>990.15477400000009</v>
      </c>
      <c r="L32" s="12">
        <f t="shared" si="4"/>
        <v>19475.144607309197</v>
      </c>
      <c r="N32" t="s">
        <v>38</v>
      </c>
      <c r="O32">
        <v>0</v>
      </c>
      <c r="P32">
        <v>0</v>
      </c>
      <c r="Q32">
        <v>1717.0313999999998</v>
      </c>
      <c r="R32" s="49">
        <f t="shared" si="5"/>
        <v>1717.0313999999998</v>
      </c>
      <c r="S32">
        <f>R32/R33*100</f>
        <v>0.29641221066669249</v>
      </c>
    </row>
    <row r="33" spans="1:19">
      <c r="A33" s="129"/>
      <c r="B33" s="5" t="s">
        <v>3</v>
      </c>
      <c r="C33" s="2">
        <v>512.25253249742207</v>
      </c>
      <c r="D33" s="2">
        <v>77.63489109999999</v>
      </c>
      <c r="E33" s="2">
        <v>32.0512528</v>
      </c>
      <c r="F33" s="18">
        <f t="shared" si="0"/>
        <v>207.31289213247405</v>
      </c>
      <c r="G33" s="129"/>
      <c r="H33" s="5" t="s">
        <v>3</v>
      </c>
      <c r="I33" s="16">
        <f t="shared" si="1"/>
        <v>12806.313312435552</v>
      </c>
      <c r="J33" s="17">
        <f t="shared" si="2"/>
        <v>3105.3956439999997</v>
      </c>
      <c r="K33" s="17">
        <f t="shared" si="3"/>
        <v>1121.793848</v>
      </c>
      <c r="L33" s="12">
        <f t="shared" si="4"/>
        <v>17033.502804435553</v>
      </c>
      <c r="R33" s="51">
        <f>SUM(R27:R32)</f>
        <v>579271.4801249383</v>
      </c>
      <c r="S33" s="49">
        <f>SUM(S27:S32)</f>
        <v>100</v>
      </c>
    </row>
    <row r="34" spans="1:19">
      <c r="A34" s="129"/>
      <c r="B34" s="5" t="s">
        <v>4</v>
      </c>
      <c r="C34" s="2">
        <v>54.180556321842715</v>
      </c>
      <c r="D34" s="2">
        <v>16.7859224</v>
      </c>
      <c r="E34" s="2">
        <v>18.887345400000001</v>
      </c>
      <c r="F34" s="18">
        <f t="shared" si="0"/>
        <v>29.951274707280906</v>
      </c>
      <c r="G34" s="129"/>
      <c r="H34" s="5" t="s">
        <v>4</v>
      </c>
      <c r="I34" s="16">
        <f t="shared" si="1"/>
        <v>1354.5139080460679</v>
      </c>
      <c r="J34" s="17">
        <f t="shared" si="2"/>
        <v>671.43689600000005</v>
      </c>
      <c r="K34" s="17">
        <f t="shared" si="3"/>
        <v>661.05708900000002</v>
      </c>
      <c r="L34" s="12">
        <f t="shared" si="4"/>
        <v>2687.0078930460677</v>
      </c>
    </row>
    <row r="35" spans="1:19">
      <c r="A35" s="129"/>
      <c r="B35" s="5" t="s">
        <v>7</v>
      </c>
      <c r="C35" s="2">
        <v>129.73847500196351</v>
      </c>
      <c r="D35" s="2">
        <v>9.1659971000000002</v>
      </c>
      <c r="E35" s="2">
        <v>19.786742799999999</v>
      </c>
      <c r="F35" s="18">
        <f t="shared" si="0"/>
        <v>52.897071633987842</v>
      </c>
      <c r="G35" s="129"/>
      <c r="H35" s="5" t="s">
        <v>7</v>
      </c>
      <c r="I35" s="16">
        <f t="shared" si="1"/>
        <v>3243.4618750490877</v>
      </c>
      <c r="J35" s="17">
        <f t="shared" si="2"/>
        <v>366.639884</v>
      </c>
      <c r="K35" s="17">
        <f t="shared" si="3"/>
        <v>692.53599799999995</v>
      </c>
      <c r="L35" s="12">
        <f t="shared" si="4"/>
        <v>4302.6377570490877</v>
      </c>
    </row>
    <row r="36" spans="1:19">
      <c r="A36" s="129"/>
      <c r="B36" s="5" t="s">
        <v>8</v>
      </c>
      <c r="C36" s="2">
        <v>173.55131640000002</v>
      </c>
      <c r="D36" s="2">
        <v>34.234446999999996</v>
      </c>
      <c r="E36" s="2">
        <v>36.793529999999997</v>
      </c>
      <c r="F36" s="18">
        <f t="shared" si="0"/>
        <v>81.526431133333332</v>
      </c>
      <c r="G36" s="129"/>
      <c r="H36" s="5" t="s">
        <v>8</v>
      </c>
      <c r="I36" s="16">
        <f t="shared" si="1"/>
        <v>4338.7829100000008</v>
      </c>
      <c r="J36" s="17">
        <f t="shared" si="2"/>
        <v>1369.3778799999998</v>
      </c>
      <c r="K36" s="17">
        <f t="shared" si="3"/>
        <v>1287.7735499999999</v>
      </c>
      <c r="L36" s="12">
        <f t="shared" si="4"/>
        <v>6995.9343400000007</v>
      </c>
    </row>
    <row r="37" spans="1:19">
      <c r="A37" s="129"/>
      <c r="B37" s="6" t="s">
        <v>5</v>
      </c>
      <c r="C37" s="2">
        <v>376.34879938586113</v>
      </c>
      <c r="D37" s="2">
        <v>6.8468893999999993</v>
      </c>
      <c r="E37" s="2">
        <v>25.510180800000001</v>
      </c>
      <c r="F37" s="18">
        <f t="shared" si="0"/>
        <v>136.2352898619537</v>
      </c>
      <c r="G37" s="129"/>
      <c r="H37" s="6" t="s">
        <v>5</v>
      </c>
      <c r="I37" s="16">
        <f t="shared" si="1"/>
        <v>9408.7199846465282</v>
      </c>
      <c r="J37" s="17">
        <f t="shared" si="2"/>
        <v>273.87557599999997</v>
      </c>
      <c r="K37" s="17">
        <f t="shared" si="3"/>
        <v>892.85632800000008</v>
      </c>
      <c r="L37" s="12">
        <f t="shared" si="4"/>
        <v>10575.451888646528</v>
      </c>
    </row>
    <row r="38" spans="1:19">
      <c r="A38" s="130"/>
      <c r="B38" s="6" t="s">
        <v>6</v>
      </c>
      <c r="C38" s="2">
        <v>105.546538289304</v>
      </c>
      <c r="D38" s="2">
        <v>14.466814699999999</v>
      </c>
      <c r="E38" s="2">
        <v>12.26451</v>
      </c>
      <c r="F38" s="18">
        <f t="shared" si="0"/>
        <v>44.092620996434668</v>
      </c>
      <c r="G38" s="130"/>
      <c r="H38" s="6" t="s">
        <v>6</v>
      </c>
      <c r="I38" s="16">
        <f t="shared" si="1"/>
        <v>2638.6634572325997</v>
      </c>
      <c r="J38" s="17">
        <f t="shared" si="2"/>
        <v>578.67258799999991</v>
      </c>
      <c r="K38" s="17">
        <f t="shared" si="3"/>
        <v>429.25784999999996</v>
      </c>
      <c r="L38" s="12">
        <f t="shared" si="4"/>
        <v>3646.5938952325996</v>
      </c>
    </row>
    <row r="39" spans="1:19">
      <c r="A39" s="128" t="s">
        <v>17</v>
      </c>
      <c r="B39" s="10" t="s">
        <v>1</v>
      </c>
      <c r="C39" s="2">
        <v>0</v>
      </c>
      <c r="D39" s="2">
        <v>0</v>
      </c>
      <c r="E39" s="2">
        <v>0</v>
      </c>
      <c r="F39" s="18">
        <f t="shared" si="0"/>
        <v>0</v>
      </c>
      <c r="G39" s="128" t="s">
        <v>17</v>
      </c>
      <c r="H39" s="10" t="s">
        <v>1</v>
      </c>
      <c r="I39" s="16">
        <f t="shared" si="1"/>
        <v>0</v>
      </c>
      <c r="J39" s="17">
        <f t="shared" si="2"/>
        <v>0</v>
      </c>
      <c r="K39" s="17">
        <f t="shared" si="3"/>
        <v>0</v>
      </c>
      <c r="L39" s="12">
        <f t="shared" si="4"/>
        <v>0</v>
      </c>
    </row>
    <row r="40" spans="1:19">
      <c r="A40" s="129"/>
      <c r="B40" s="5" t="s">
        <v>2</v>
      </c>
      <c r="C40" s="2">
        <v>0</v>
      </c>
      <c r="D40" s="2">
        <v>0</v>
      </c>
      <c r="E40" s="2">
        <v>0</v>
      </c>
      <c r="F40" s="18">
        <f t="shared" si="0"/>
        <v>0</v>
      </c>
      <c r="G40" s="129"/>
      <c r="H40" s="5" t="s">
        <v>2</v>
      </c>
      <c r="I40" s="16">
        <f t="shared" si="1"/>
        <v>0</v>
      </c>
      <c r="J40" s="17">
        <f t="shared" si="2"/>
        <v>0</v>
      </c>
      <c r="K40" s="17">
        <f t="shared" si="3"/>
        <v>0</v>
      </c>
      <c r="L40" s="12">
        <f t="shared" si="4"/>
        <v>0</v>
      </c>
    </row>
    <row r="41" spans="1:19">
      <c r="A41" s="129"/>
      <c r="B41" s="5" t="s">
        <v>3</v>
      </c>
      <c r="C41" s="2">
        <v>0</v>
      </c>
      <c r="D41" s="2">
        <v>0</v>
      </c>
      <c r="E41" s="2">
        <v>0</v>
      </c>
      <c r="F41" s="18">
        <f t="shared" si="0"/>
        <v>0</v>
      </c>
      <c r="G41" s="129"/>
      <c r="H41" s="5" t="s">
        <v>3</v>
      </c>
      <c r="I41" s="16">
        <f t="shared" si="1"/>
        <v>0</v>
      </c>
      <c r="J41" s="17">
        <f t="shared" si="2"/>
        <v>0</v>
      </c>
      <c r="K41" s="17">
        <f t="shared" si="3"/>
        <v>0</v>
      </c>
      <c r="L41" s="12">
        <f t="shared" si="4"/>
        <v>0</v>
      </c>
    </row>
    <row r="42" spans="1:19">
      <c r="A42" s="129"/>
      <c r="B42" s="5" t="s">
        <v>4</v>
      </c>
      <c r="C42" s="2">
        <v>0</v>
      </c>
      <c r="D42" s="2">
        <v>0</v>
      </c>
      <c r="E42" s="2">
        <v>0</v>
      </c>
      <c r="F42" s="18">
        <f t="shared" si="0"/>
        <v>0</v>
      </c>
      <c r="G42" s="129"/>
      <c r="H42" s="5" t="s">
        <v>4</v>
      </c>
      <c r="I42" s="16">
        <f t="shared" si="1"/>
        <v>0</v>
      </c>
      <c r="J42" s="17">
        <f t="shared" si="2"/>
        <v>0</v>
      </c>
      <c r="K42" s="17">
        <f t="shared" si="3"/>
        <v>0</v>
      </c>
      <c r="L42" s="12">
        <f t="shared" si="4"/>
        <v>0</v>
      </c>
    </row>
    <row r="43" spans="1:19">
      <c r="A43" s="129"/>
      <c r="B43" s="5" t="s">
        <v>7</v>
      </c>
      <c r="C43" s="2">
        <v>0</v>
      </c>
      <c r="D43" s="2">
        <v>0</v>
      </c>
      <c r="E43" s="2">
        <v>0</v>
      </c>
      <c r="F43" s="18">
        <f t="shared" si="0"/>
        <v>0</v>
      </c>
      <c r="G43" s="129"/>
      <c r="H43" s="5" t="s">
        <v>7</v>
      </c>
      <c r="I43" s="16">
        <f t="shared" si="1"/>
        <v>0</v>
      </c>
      <c r="J43" s="17">
        <f t="shared" si="2"/>
        <v>0</v>
      </c>
      <c r="K43" s="17">
        <f t="shared" si="3"/>
        <v>0</v>
      </c>
      <c r="L43" s="12">
        <f t="shared" si="4"/>
        <v>0</v>
      </c>
    </row>
    <row r="44" spans="1:19">
      <c r="A44" s="129"/>
      <c r="B44" s="5" t="s">
        <v>8</v>
      </c>
      <c r="C44" s="2">
        <v>0</v>
      </c>
      <c r="D44" s="2">
        <v>0</v>
      </c>
      <c r="E44" s="2">
        <v>0</v>
      </c>
      <c r="F44" s="18">
        <f t="shared" si="0"/>
        <v>0</v>
      </c>
      <c r="G44" s="129"/>
      <c r="H44" s="5" t="s">
        <v>8</v>
      </c>
      <c r="I44" s="16">
        <f t="shared" si="1"/>
        <v>0</v>
      </c>
      <c r="J44" s="17">
        <f t="shared" si="2"/>
        <v>0</v>
      </c>
      <c r="K44" s="17">
        <f t="shared" si="3"/>
        <v>0</v>
      </c>
      <c r="L44" s="12">
        <f t="shared" si="4"/>
        <v>0</v>
      </c>
    </row>
    <row r="45" spans="1:19">
      <c r="A45" s="129"/>
      <c r="B45" s="6" t="s">
        <v>5</v>
      </c>
      <c r="C45" s="2">
        <v>0</v>
      </c>
      <c r="D45" s="2">
        <v>0</v>
      </c>
      <c r="E45" s="2">
        <v>0</v>
      </c>
      <c r="F45" s="18">
        <f t="shared" si="0"/>
        <v>0</v>
      </c>
      <c r="G45" s="129"/>
      <c r="H45" s="6" t="s">
        <v>5</v>
      </c>
      <c r="I45" s="16">
        <f t="shared" si="1"/>
        <v>0</v>
      </c>
      <c r="J45" s="17">
        <f t="shared" si="2"/>
        <v>0</v>
      </c>
      <c r="K45" s="17">
        <f t="shared" si="3"/>
        <v>0</v>
      </c>
      <c r="L45" s="12">
        <f t="shared" si="4"/>
        <v>0</v>
      </c>
    </row>
    <row r="46" spans="1:19">
      <c r="A46" s="130"/>
      <c r="B46" s="6" t="s">
        <v>6</v>
      </c>
      <c r="C46" s="2">
        <v>0</v>
      </c>
      <c r="D46" s="2">
        <v>0</v>
      </c>
      <c r="E46" s="2">
        <v>0</v>
      </c>
      <c r="F46" s="18">
        <f t="shared" si="0"/>
        <v>0</v>
      </c>
      <c r="G46" s="130"/>
      <c r="H46" s="6" t="s">
        <v>6</v>
      </c>
      <c r="I46" s="22">
        <f t="shared" si="1"/>
        <v>0</v>
      </c>
      <c r="J46" s="21">
        <f t="shared" si="2"/>
        <v>0</v>
      </c>
      <c r="K46" s="21">
        <f t="shared" si="3"/>
        <v>0</v>
      </c>
      <c r="L46" s="12">
        <f t="shared" si="4"/>
        <v>0</v>
      </c>
    </row>
    <row r="47" spans="1:19">
      <c r="A47" s="126" t="s">
        <v>35</v>
      </c>
      <c r="B47" s="127"/>
      <c r="C47" s="34">
        <v>1.01</v>
      </c>
      <c r="D47" s="17">
        <v>0.77</v>
      </c>
      <c r="E47" s="39">
        <v>1.96</v>
      </c>
      <c r="F47" s="18">
        <f t="shared" si="0"/>
        <v>1.2466666666666668</v>
      </c>
      <c r="G47" s="126" t="s">
        <v>35</v>
      </c>
      <c r="H47" s="127"/>
      <c r="I47" s="22">
        <f t="shared" si="1"/>
        <v>25.25</v>
      </c>
      <c r="J47" s="21">
        <f t="shared" si="2"/>
        <v>30.8</v>
      </c>
      <c r="K47" s="21">
        <f t="shared" si="3"/>
        <v>68.599999999999994</v>
      </c>
      <c r="L47" s="12">
        <f t="shared" si="4"/>
        <v>124.64999999999999</v>
      </c>
    </row>
    <row r="48" spans="1:19">
      <c r="A48" s="133" t="s">
        <v>39</v>
      </c>
      <c r="B48" s="134"/>
      <c r="C48" s="22">
        <v>0.6</v>
      </c>
      <c r="D48" s="21">
        <v>0.77</v>
      </c>
      <c r="E48" s="40">
        <v>0.98</v>
      </c>
      <c r="F48" s="18">
        <f t="shared" si="0"/>
        <v>0.78333333333333333</v>
      </c>
      <c r="G48" s="133" t="s">
        <v>39</v>
      </c>
      <c r="H48" s="134"/>
      <c r="I48" s="22">
        <f t="shared" si="1"/>
        <v>15</v>
      </c>
      <c r="J48" s="21">
        <f t="shared" si="2"/>
        <v>30.8</v>
      </c>
      <c r="K48" s="21">
        <f t="shared" si="3"/>
        <v>34.299999999999997</v>
      </c>
      <c r="L48" s="12">
        <f t="shared" si="4"/>
        <v>80.099999999999994</v>
      </c>
    </row>
    <row r="49" spans="1:12">
      <c r="A49" s="133" t="s">
        <v>36</v>
      </c>
      <c r="B49" s="134"/>
      <c r="C49" s="35">
        <v>210.15488512714754</v>
      </c>
      <c r="D49" s="37">
        <v>109.329363</v>
      </c>
      <c r="E49" s="41">
        <v>58.460830999999999</v>
      </c>
      <c r="F49" s="18">
        <f t="shared" si="0"/>
        <v>125.98169304238252</v>
      </c>
      <c r="G49" s="133" t="s">
        <v>36</v>
      </c>
      <c r="H49" s="134"/>
      <c r="I49" s="22">
        <f t="shared" si="1"/>
        <v>5253.8721281786884</v>
      </c>
      <c r="J49" s="21">
        <f t="shared" si="2"/>
        <v>4373.1745200000005</v>
      </c>
      <c r="K49" s="21">
        <f t="shared" si="3"/>
        <v>2046.129085</v>
      </c>
      <c r="L49" s="12">
        <f t="shared" si="4"/>
        <v>11673.17573317869</v>
      </c>
    </row>
    <row r="50" spans="1:12">
      <c r="A50" s="133" t="s">
        <v>37</v>
      </c>
      <c r="B50" s="134"/>
      <c r="C50" s="22">
        <v>269.64997920000002</v>
      </c>
      <c r="D50" s="21">
        <v>39.645698299999999</v>
      </c>
      <c r="E50" s="40">
        <v>32.0512528</v>
      </c>
      <c r="F50" s="18">
        <f t="shared" si="0"/>
        <v>113.7823101</v>
      </c>
      <c r="G50" s="133" t="s">
        <v>37</v>
      </c>
      <c r="H50" s="134"/>
      <c r="I50" s="22">
        <f t="shared" si="1"/>
        <v>6741.2494800000004</v>
      </c>
      <c r="J50" s="21">
        <f t="shared" si="2"/>
        <v>1585.8279319999999</v>
      </c>
      <c r="K50" s="21">
        <f t="shared" si="3"/>
        <v>1121.793848</v>
      </c>
      <c r="L50" s="12">
        <f t="shared" si="4"/>
        <v>9448.8712599999999</v>
      </c>
    </row>
    <row r="51" spans="1:12">
      <c r="A51" s="131" t="s">
        <v>38</v>
      </c>
      <c r="B51" s="132"/>
      <c r="C51" s="36">
        <v>0</v>
      </c>
      <c r="D51" s="38">
        <v>0</v>
      </c>
      <c r="E51" s="42">
        <v>49.058039999999998</v>
      </c>
      <c r="F51" s="18">
        <f t="shared" si="0"/>
        <v>16.352679999999999</v>
      </c>
      <c r="G51" s="131" t="s">
        <v>38</v>
      </c>
      <c r="H51" s="132"/>
      <c r="I51" s="22">
        <f t="shared" si="1"/>
        <v>0</v>
      </c>
      <c r="J51" s="21">
        <f t="shared" si="2"/>
        <v>0</v>
      </c>
      <c r="K51" s="21">
        <f t="shared" si="3"/>
        <v>1717.0313999999998</v>
      </c>
      <c r="L51" s="12">
        <f t="shared" si="4"/>
        <v>1717.0313999999998</v>
      </c>
    </row>
    <row r="52" spans="1:12">
      <c r="E52" t="s">
        <v>55</v>
      </c>
      <c r="F52" s="12">
        <f>SUM(F3:F46)</f>
        <v>6293.3072751767941</v>
      </c>
      <c r="L52" s="12"/>
    </row>
    <row r="53" spans="1:12">
      <c r="E53" t="s">
        <v>59</v>
      </c>
      <c r="F53" s="12">
        <f>SUM(F47:F51)</f>
        <v>258.14668314238253</v>
      </c>
    </row>
    <row r="54" spans="1:12">
      <c r="E54" t="s">
        <v>41</v>
      </c>
      <c r="F54" s="12">
        <f>SUM(F52:F53)</f>
        <v>6551.4539583191763</v>
      </c>
    </row>
  </sheetData>
  <mergeCells count="28">
    <mergeCell ref="G51:H51"/>
    <mergeCell ref="A47:B47"/>
    <mergeCell ref="A48:B48"/>
    <mergeCell ref="A49:B49"/>
    <mergeCell ref="A50:B50"/>
    <mergeCell ref="A51:B51"/>
    <mergeCell ref="G47:H47"/>
    <mergeCell ref="G48:H48"/>
    <mergeCell ref="G49:H49"/>
    <mergeCell ref="G50:H50"/>
    <mergeCell ref="C1:E1"/>
    <mergeCell ref="A15:A22"/>
    <mergeCell ref="A23:A30"/>
    <mergeCell ref="A31:A38"/>
    <mergeCell ref="A39:A46"/>
    <mergeCell ref="A3:A8"/>
    <mergeCell ref="A9:A10"/>
    <mergeCell ref="A11:A12"/>
    <mergeCell ref="A13:A14"/>
    <mergeCell ref="I1:K1"/>
    <mergeCell ref="G3:G8"/>
    <mergeCell ref="G9:G10"/>
    <mergeCell ref="G11:G12"/>
    <mergeCell ref="G39:G46"/>
    <mergeCell ref="G13:G14"/>
    <mergeCell ref="G15:G22"/>
    <mergeCell ref="G23:G30"/>
    <mergeCell ref="G31:G38"/>
  </mergeCells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A1:S54"/>
  <sheetViews>
    <sheetView topLeftCell="A30" workbookViewId="0">
      <selection activeCell="G55" sqref="G55"/>
    </sheetView>
  </sheetViews>
  <sheetFormatPr defaultRowHeight="12.75"/>
  <sheetData>
    <row r="1" spans="1:19">
      <c r="A1" s="1"/>
      <c r="B1" s="1"/>
      <c r="C1" s="119" t="s">
        <v>19</v>
      </c>
      <c r="D1" s="120"/>
      <c r="E1" s="120"/>
      <c r="F1" s="13"/>
      <c r="G1" s="13"/>
      <c r="H1" s="13"/>
      <c r="I1" s="119" t="s">
        <v>19</v>
      </c>
      <c r="J1" s="120"/>
      <c r="K1" s="120"/>
      <c r="O1" t="s">
        <v>50</v>
      </c>
    </row>
    <row r="2" spans="1:19" ht="14.25">
      <c r="A2" s="1"/>
      <c r="B2" s="3" t="s">
        <v>9</v>
      </c>
      <c r="C2" s="23" t="s">
        <v>0</v>
      </c>
      <c r="D2" s="20" t="s">
        <v>26</v>
      </c>
      <c r="E2" s="20" t="s">
        <v>27</v>
      </c>
      <c r="F2" s="14" t="s">
        <v>40</v>
      </c>
      <c r="G2" s="14"/>
      <c r="H2" s="15" t="s">
        <v>18</v>
      </c>
      <c r="I2" s="23" t="s">
        <v>0</v>
      </c>
      <c r="J2" s="20" t="s">
        <v>26</v>
      </c>
      <c r="K2" s="20" t="s">
        <v>27</v>
      </c>
      <c r="L2" s="44" t="s">
        <v>41</v>
      </c>
      <c r="N2" t="s">
        <v>42</v>
      </c>
      <c r="O2" s="12">
        <f>SUM(F3:F14)</f>
        <v>1715.6877051939332</v>
      </c>
    </row>
    <row r="3" spans="1:19" ht="12.75" customHeight="1">
      <c r="A3" s="121" t="s">
        <v>10</v>
      </c>
      <c r="B3" s="4" t="s">
        <v>1</v>
      </c>
      <c r="C3" s="2">
        <v>1955.7823128</v>
      </c>
      <c r="D3" s="2">
        <v>295.38131041320003</v>
      </c>
      <c r="E3" s="2">
        <v>16.914374434799999</v>
      </c>
      <c r="F3" s="18">
        <f>AVERAGE(C3:E3)</f>
        <v>756.02599921599995</v>
      </c>
      <c r="G3" s="121" t="s">
        <v>10</v>
      </c>
      <c r="H3" s="4" t="s">
        <v>1</v>
      </c>
      <c r="I3" s="16">
        <f>C3*10</f>
        <v>19557.823128</v>
      </c>
      <c r="J3" s="17">
        <f>D3*20</f>
        <v>5907.6262082640005</v>
      </c>
      <c r="K3" s="17">
        <f>E3*60</f>
        <v>1014.8624660879999</v>
      </c>
      <c r="L3" s="12">
        <f>SUM(I3:K3)</f>
        <v>26480.311802352</v>
      </c>
      <c r="N3" t="s">
        <v>43</v>
      </c>
      <c r="O3" s="12">
        <f>SUM(F15:F22)</f>
        <v>1419.546969487363</v>
      </c>
    </row>
    <row r="4" spans="1:19">
      <c r="A4" s="122"/>
      <c r="B4" s="7" t="s">
        <v>2</v>
      </c>
      <c r="C4" s="2">
        <v>125.283446704</v>
      </c>
      <c r="D4" s="2">
        <v>50.572860722260003</v>
      </c>
      <c r="E4" s="2">
        <v>0.46214137799999999</v>
      </c>
      <c r="F4" s="18">
        <f t="shared" ref="F4:F51" si="0">AVERAGE(C4:E4)</f>
        <v>58.772816268086672</v>
      </c>
      <c r="G4" s="122"/>
      <c r="H4" s="7" t="s">
        <v>2</v>
      </c>
      <c r="I4" s="16">
        <f t="shared" ref="I4:I51" si="1">C4*10</f>
        <v>1252.8344670399999</v>
      </c>
      <c r="J4" s="17">
        <f t="shared" ref="J4:J51" si="2">D4*20</f>
        <v>1011.4572144452001</v>
      </c>
      <c r="K4" s="17">
        <f t="shared" ref="K4:K51" si="3">E4*60</f>
        <v>27.728482679999999</v>
      </c>
      <c r="L4" s="12">
        <f t="shared" ref="L4:L51" si="4">SUM(I4:K4)</f>
        <v>2292.0201641652002</v>
      </c>
      <c r="N4" t="s">
        <v>44</v>
      </c>
      <c r="O4" s="12">
        <f>SUM(F23:F30)</f>
        <v>674.35237497177332</v>
      </c>
    </row>
    <row r="5" spans="1:19">
      <c r="A5" s="122"/>
      <c r="B5" s="7" t="s">
        <v>3</v>
      </c>
      <c r="C5" s="2">
        <v>307.82312923199999</v>
      </c>
      <c r="D5" s="2">
        <v>167.38274256747999</v>
      </c>
      <c r="E5" s="2">
        <v>3.3274179215999999</v>
      </c>
      <c r="F5" s="18">
        <f t="shared" si="0"/>
        <v>159.51109657369332</v>
      </c>
      <c r="G5" s="122"/>
      <c r="H5" s="7" t="s">
        <v>3</v>
      </c>
      <c r="I5" s="16">
        <f t="shared" si="1"/>
        <v>3078.2312923199997</v>
      </c>
      <c r="J5" s="17">
        <f t="shared" si="2"/>
        <v>3347.6548513496</v>
      </c>
      <c r="K5" s="17">
        <f t="shared" si="3"/>
        <v>199.64507529599999</v>
      </c>
      <c r="L5" s="12">
        <f t="shared" si="4"/>
        <v>6625.5312189655997</v>
      </c>
      <c r="N5" t="s">
        <v>45</v>
      </c>
      <c r="O5" s="12">
        <f>SUM(F31:F38)</f>
        <v>449.15320562750327</v>
      </c>
    </row>
    <row r="6" spans="1:19">
      <c r="A6" s="122"/>
      <c r="B6" s="7" t="s">
        <v>4</v>
      </c>
      <c r="C6" s="2">
        <v>247.165532864</v>
      </c>
      <c r="D6" s="2">
        <v>112.78195488504001</v>
      </c>
      <c r="E6" s="2">
        <v>6.1926944651999998</v>
      </c>
      <c r="F6" s="18">
        <f t="shared" si="0"/>
        <v>122.04672740474668</v>
      </c>
      <c r="G6" s="122"/>
      <c r="H6" s="7" t="s">
        <v>4</v>
      </c>
      <c r="I6" s="16">
        <f t="shared" si="1"/>
        <v>2471.6553286399999</v>
      </c>
      <c r="J6" s="17">
        <f t="shared" si="2"/>
        <v>2255.6390977008</v>
      </c>
      <c r="K6" s="17">
        <f t="shared" si="3"/>
        <v>371.56166791199996</v>
      </c>
      <c r="L6" s="12">
        <f t="shared" si="4"/>
        <v>5098.8560942528002</v>
      </c>
      <c r="N6" t="s">
        <v>46</v>
      </c>
      <c r="O6" s="12">
        <f>SUM(F39:F46)</f>
        <v>2.6455026453333335</v>
      </c>
    </row>
    <row r="7" spans="1:19">
      <c r="A7" s="122"/>
      <c r="B7" s="7" t="s">
        <v>7</v>
      </c>
      <c r="C7" s="2">
        <v>40.249433103999998</v>
      </c>
      <c r="D7" s="2">
        <v>15.6641604007</v>
      </c>
      <c r="E7" s="2">
        <v>0</v>
      </c>
      <c r="F7" s="18">
        <f t="shared" si="0"/>
        <v>18.637864501566664</v>
      </c>
      <c r="G7" s="122"/>
      <c r="H7" s="7" t="s">
        <v>7</v>
      </c>
      <c r="I7" s="16">
        <f t="shared" si="1"/>
        <v>402.49433103999996</v>
      </c>
      <c r="J7" s="17">
        <f t="shared" si="2"/>
        <v>313.28320801400002</v>
      </c>
      <c r="K7" s="17">
        <f t="shared" si="3"/>
        <v>0</v>
      </c>
      <c r="L7" s="12">
        <f t="shared" si="4"/>
        <v>715.77753905400004</v>
      </c>
      <c r="N7" t="s">
        <v>45</v>
      </c>
      <c r="O7">
        <v>301.12625134194332</v>
      </c>
    </row>
    <row r="8" spans="1:19">
      <c r="A8" s="123"/>
      <c r="B8" s="7" t="s">
        <v>8</v>
      </c>
      <c r="C8" s="2">
        <v>226.7573696</v>
      </c>
      <c r="D8" s="2">
        <v>163.3548156073</v>
      </c>
      <c r="E8" s="2">
        <v>1.3864241339999999</v>
      </c>
      <c r="F8" s="18">
        <f t="shared" si="0"/>
        <v>130.49953644709998</v>
      </c>
      <c r="G8" s="123"/>
      <c r="H8" s="7" t="s">
        <v>8</v>
      </c>
      <c r="I8" s="16">
        <f t="shared" si="1"/>
        <v>2267.5736959999999</v>
      </c>
      <c r="J8" s="17">
        <f t="shared" si="2"/>
        <v>3267.0963121459999</v>
      </c>
      <c r="K8" s="17">
        <f t="shared" si="3"/>
        <v>83.185448039999997</v>
      </c>
      <c r="L8" s="12">
        <f t="shared" si="4"/>
        <v>5617.8554561860001</v>
      </c>
      <c r="N8" t="s">
        <v>47</v>
      </c>
      <c r="O8">
        <v>19408.246666666662</v>
      </c>
    </row>
    <row r="9" spans="1:19" ht="12.75" customHeight="1">
      <c r="A9" s="124" t="s">
        <v>11</v>
      </c>
      <c r="B9" s="6" t="s">
        <v>5</v>
      </c>
      <c r="C9" s="2">
        <v>315.75963716799998</v>
      </c>
      <c r="D9" s="2">
        <v>396.30325813771003</v>
      </c>
      <c r="E9" s="2">
        <v>6.6548358431999999</v>
      </c>
      <c r="F9" s="18">
        <f t="shared" si="0"/>
        <v>239.57257704963669</v>
      </c>
      <c r="G9" s="124" t="s">
        <v>11</v>
      </c>
      <c r="H9" s="6" t="s">
        <v>5</v>
      </c>
      <c r="I9" s="16">
        <f t="shared" si="1"/>
        <v>3157.5963716799997</v>
      </c>
      <c r="J9" s="17">
        <f t="shared" si="2"/>
        <v>7926.0651627542011</v>
      </c>
      <c r="K9" s="17">
        <f t="shared" si="3"/>
        <v>399.29015059199997</v>
      </c>
      <c r="L9" s="12">
        <f t="shared" si="4"/>
        <v>11482.951685026201</v>
      </c>
      <c r="N9" t="s">
        <v>42</v>
      </c>
      <c r="O9">
        <v>200.58049275460999</v>
      </c>
    </row>
    <row r="10" spans="1:19">
      <c r="A10" s="125"/>
      <c r="B10" s="9" t="s">
        <v>6</v>
      </c>
      <c r="C10" s="2">
        <v>311.79138319999998</v>
      </c>
      <c r="D10" s="2">
        <v>351.54851413571004</v>
      </c>
      <c r="E10" s="2">
        <v>4.7138420555999998</v>
      </c>
      <c r="F10" s="18">
        <f t="shared" si="0"/>
        <v>222.68457979710334</v>
      </c>
      <c r="G10" s="125"/>
      <c r="H10" s="9" t="s">
        <v>6</v>
      </c>
      <c r="I10" s="16">
        <f t="shared" si="1"/>
        <v>3117.9138319999997</v>
      </c>
      <c r="J10" s="17">
        <f t="shared" si="2"/>
        <v>7030.9702827142009</v>
      </c>
      <c r="K10" s="17">
        <f t="shared" si="3"/>
        <v>282.830523336</v>
      </c>
      <c r="L10" s="12">
        <f t="shared" si="4"/>
        <v>10431.714638050202</v>
      </c>
      <c r="N10" t="s">
        <v>48</v>
      </c>
      <c r="O10">
        <v>66.808671086360008</v>
      </c>
    </row>
    <row r="11" spans="1:19">
      <c r="A11" s="124" t="s">
        <v>12</v>
      </c>
      <c r="B11" s="8" t="s">
        <v>5</v>
      </c>
      <c r="C11" s="2">
        <v>0</v>
      </c>
      <c r="D11" s="2">
        <v>0</v>
      </c>
      <c r="E11" s="2">
        <v>0</v>
      </c>
      <c r="F11" s="18">
        <f t="shared" si="0"/>
        <v>0</v>
      </c>
      <c r="G11" s="124" t="s">
        <v>12</v>
      </c>
      <c r="H11" s="8" t="s">
        <v>5</v>
      </c>
      <c r="I11" s="16">
        <f t="shared" si="1"/>
        <v>0</v>
      </c>
      <c r="J11" s="17">
        <f t="shared" si="2"/>
        <v>0</v>
      </c>
      <c r="K11" s="17">
        <f t="shared" si="3"/>
        <v>0</v>
      </c>
      <c r="L11" s="12">
        <f t="shared" si="4"/>
        <v>0</v>
      </c>
      <c r="N11" t="s">
        <v>49</v>
      </c>
      <c r="O11">
        <v>2.1237963778666669</v>
      </c>
    </row>
    <row r="12" spans="1:19">
      <c r="A12" s="125"/>
      <c r="B12" s="6" t="s">
        <v>6</v>
      </c>
      <c r="C12" s="2">
        <v>0</v>
      </c>
      <c r="D12" s="2">
        <v>0</v>
      </c>
      <c r="E12" s="2">
        <v>0</v>
      </c>
      <c r="F12" s="18">
        <f t="shared" si="0"/>
        <v>0</v>
      </c>
      <c r="G12" s="125"/>
      <c r="H12" s="6" t="s">
        <v>6</v>
      </c>
      <c r="I12" s="16">
        <f t="shared" si="1"/>
        <v>0</v>
      </c>
      <c r="J12" s="17">
        <f t="shared" si="2"/>
        <v>0</v>
      </c>
      <c r="K12" s="17">
        <f t="shared" si="3"/>
        <v>0</v>
      </c>
      <c r="L12" s="12">
        <f t="shared" si="4"/>
        <v>0</v>
      </c>
    </row>
    <row r="13" spans="1:19">
      <c r="A13" s="124" t="s">
        <v>13</v>
      </c>
      <c r="B13" s="8" t="s">
        <v>5</v>
      </c>
      <c r="C13" s="2">
        <v>11.904761903999999</v>
      </c>
      <c r="D13" s="2">
        <v>0</v>
      </c>
      <c r="E13" s="2">
        <v>0</v>
      </c>
      <c r="F13" s="18">
        <f t="shared" si="0"/>
        <v>3.9682539679999995</v>
      </c>
      <c r="G13" s="124" t="s">
        <v>13</v>
      </c>
      <c r="H13" s="8" t="s">
        <v>5</v>
      </c>
      <c r="I13" s="16">
        <f t="shared" si="1"/>
        <v>119.04761903999999</v>
      </c>
      <c r="J13" s="17">
        <f t="shared" si="2"/>
        <v>0</v>
      </c>
      <c r="K13" s="17">
        <f t="shared" si="3"/>
        <v>0</v>
      </c>
      <c r="L13" s="12">
        <f t="shared" si="4"/>
        <v>119.04761903999999</v>
      </c>
    </row>
    <row r="14" spans="1:19">
      <c r="A14" s="125"/>
      <c r="B14" s="6" t="s">
        <v>6</v>
      </c>
      <c r="C14" s="2">
        <v>11.904761903999999</v>
      </c>
      <c r="D14" s="2">
        <v>0</v>
      </c>
      <c r="E14" s="2">
        <v>0</v>
      </c>
      <c r="F14" s="18">
        <f t="shared" si="0"/>
        <v>3.9682539679999995</v>
      </c>
      <c r="G14" s="125"/>
      <c r="H14" s="6" t="s">
        <v>6</v>
      </c>
      <c r="I14" s="16">
        <f t="shared" si="1"/>
        <v>119.04761903999999</v>
      </c>
      <c r="J14" s="17">
        <f t="shared" si="2"/>
        <v>0</v>
      </c>
      <c r="K14" s="17">
        <f t="shared" si="3"/>
        <v>0</v>
      </c>
      <c r="L14" s="12">
        <f t="shared" si="4"/>
        <v>119.04761903999999</v>
      </c>
      <c r="N14" t="s">
        <v>54</v>
      </c>
      <c r="O14" t="s">
        <v>51</v>
      </c>
      <c r="P14" t="s">
        <v>52</v>
      </c>
      <c r="Q14" t="s">
        <v>53</v>
      </c>
      <c r="R14" t="s">
        <v>41</v>
      </c>
      <c r="S14" s="52" t="s">
        <v>60</v>
      </c>
    </row>
    <row r="15" spans="1:19" ht="12.75" customHeight="1">
      <c r="A15" s="121" t="s">
        <v>14</v>
      </c>
      <c r="B15" s="10" t="s">
        <v>1</v>
      </c>
      <c r="C15" s="2">
        <v>1842.403628</v>
      </c>
      <c r="D15" s="2">
        <v>259.57751521160003</v>
      </c>
      <c r="E15" s="2">
        <v>7.6715468747999997</v>
      </c>
      <c r="F15" s="18">
        <f t="shared" si="0"/>
        <v>703.21756336213332</v>
      </c>
      <c r="G15" s="121" t="s">
        <v>14</v>
      </c>
      <c r="H15" s="10" t="s">
        <v>1</v>
      </c>
      <c r="I15" s="16">
        <f t="shared" si="1"/>
        <v>18424.03628</v>
      </c>
      <c r="J15" s="17">
        <f t="shared" si="2"/>
        <v>5191.5503042320006</v>
      </c>
      <c r="K15" s="17">
        <f t="shared" si="3"/>
        <v>460.29281248799998</v>
      </c>
      <c r="L15" s="12">
        <f t="shared" si="4"/>
        <v>24075.879396720004</v>
      </c>
      <c r="N15" s="45" t="s">
        <v>55</v>
      </c>
      <c r="O15" s="46">
        <f>SUM(I3:I46)</f>
        <v>84138.321990079989</v>
      </c>
      <c r="P15" s="46">
        <f>SUM(J3:J46)</f>
        <v>79001.074112330403</v>
      </c>
      <c r="Q15" s="46">
        <f>SUM(K3:K46)</f>
        <v>25216.282149192004</v>
      </c>
      <c r="R15" s="49">
        <f t="shared" ref="R15:R20" si="5">SUM(O15:Q15)</f>
        <v>188355.6782516024</v>
      </c>
      <c r="S15">
        <f>R15/R21*100</f>
        <v>18.899477913199544</v>
      </c>
    </row>
    <row r="16" spans="1:19">
      <c r="A16" s="122"/>
      <c r="B16" s="11" t="s">
        <v>2</v>
      </c>
      <c r="C16" s="2">
        <v>421.20181403199996</v>
      </c>
      <c r="D16" s="2">
        <v>169.39670604757001</v>
      </c>
      <c r="E16" s="2">
        <v>1.3864241339999999</v>
      </c>
      <c r="F16" s="18">
        <f t="shared" si="0"/>
        <v>197.32831473785666</v>
      </c>
      <c r="G16" s="122"/>
      <c r="H16" s="11" t="s">
        <v>2</v>
      </c>
      <c r="I16" s="16">
        <f t="shared" si="1"/>
        <v>4212.0181403199995</v>
      </c>
      <c r="J16" s="17">
        <f t="shared" si="2"/>
        <v>3387.9341209514</v>
      </c>
      <c r="K16" s="17">
        <f t="shared" si="3"/>
        <v>83.185448039999997</v>
      </c>
      <c r="L16" s="12">
        <f t="shared" si="4"/>
        <v>7683.1377093113988</v>
      </c>
      <c r="N16" t="s">
        <v>35</v>
      </c>
      <c r="O16" s="12">
        <v>5266.4816326399996</v>
      </c>
      <c r="P16" s="12">
        <v>6749.0118152365994</v>
      </c>
      <c r="Q16" s="12">
        <v>2356.8000000000002</v>
      </c>
      <c r="R16" s="49">
        <f t="shared" si="5"/>
        <v>14372.2934478766</v>
      </c>
      <c r="S16">
        <f>R16/R21*100</f>
        <v>1.442105940747531</v>
      </c>
    </row>
    <row r="17" spans="1:19">
      <c r="A17" s="122"/>
      <c r="B17" s="5" t="s">
        <v>3</v>
      </c>
      <c r="C17" s="2">
        <v>230.725623568</v>
      </c>
      <c r="D17" s="2">
        <v>101.14572144452001</v>
      </c>
      <c r="E17" s="2">
        <v>0.46214137799999999</v>
      </c>
      <c r="F17" s="18">
        <f t="shared" si="0"/>
        <v>110.77782879684001</v>
      </c>
      <c r="G17" s="122"/>
      <c r="H17" s="5" t="s">
        <v>3</v>
      </c>
      <c r="I17" s="16">
        <f t="shared" si="1"/>
        <v>2307.2562356799999</v>
      </c>
      <c r="J17" s="17">
        <f t="shared" si="2"/>
        <v>2022.9144288904001</v>
      </c>
      <c r="K17" s="17">
        <f t="shared" si="3"/>
        <v>27.728482679999999</v>
      </c>
      <c r="L17" s="12">
        <f t="shared" si="4"/>
        <v>4357.8991472503994</v>
      </c>
      <c r="N17" t="s">
        <v>39</v>
      </c>
      <c r="O17" s="12">
        <v>449382</v>
      </c>
      <c r="P17" s="12">
        <v>238251.8</v>
      </c>
      <c r="Q17" s="12">
        <v>82437</v>
      </c>
      <c r="R17" s="49">
        <f t="shared" si="5"/>
        <v>770070.8</v>
      </c>
      <c r="S17">
        <f>R17/R21*100</f>
        <v>77.268369137027008</v>
      </c>
    </row>
    <row r="18" spans="1:19">
      <c r="A18" s="122"/>
      <c r="B18" s="5" t="s">
        <v>4</v>
      </c>
      <c r="C18" s="2">
        <v>206.34920633599998</v>
      </c>
      <c r="D18" s="2">
        <v>130.46007876583002</v>
      </c>
      <c r="E18" s="2">
        <v>1.9409937876000001</v>
      </c>
      <c r="F18" s="18">
        <f t="shared" si="0"/>
        <v>112.91675962981002</v>
      </c>
      <c r="G18" s="122"/>
      <c r="H18" s="5" t="s">
        <v>4</v>
      </c>
      <c r="I18" s="16">
        <f t="shared" si="1"/>
        <v>2063.49206336</v>
      </c>
      <c r="J18" s="17">
        <f t="shared" si="2"/>
        <v>2609.2015753166006</v>
      </c>
      <c r="K18" s="17">
        <f t="shared" si="3"/>
        <v>116.459627256</v>
      </c>
      <c r="L18" s="12">
        <f t="shared" si="4"/>
        <v>4789.1532659326012</v>
      </c>
      <c r="N18" t="s">
        <v>36</v>
      </c>
      <c r="O18" s="12">
        <v>1252.8344670399999</v>
      </c>
      <c r="P18" s="12">
        <v>4399.3913353966</v>
      </c>
      <c r="Q18" s="12">
        <v>15389.307887400002</v>
      </c>
      <c r="R18" s="49">
        <f t="shared" si="5"/>
        <v>21041.5336898366</v>
      </c>
      <c r="S18">
        <f>R18/R21*100</f>
        <v>2.1112928737922338</v>
      </c>
    </row>
    <row r="19" spans="1:19">
      <c r="A19" s="122"/>
      <c r="B19" s="5" t="s">
        <v>7</v>
      </c>
      <c r="C19" s="2">
        <v>101.47392289599999</v>
      </c>
      <c r="D19" s="2">
        <v>25.286430361130002</v>
      </c>
      <c r="E19" s="2">
        <v>0</v>
      </c>
      <c r="F19" s="18">
        <f t="shared" si="0"/>
        <v>42.253451085709997</v>
      </c>
      <c r="G19" s="122"/>
      <c r="H19" s="5" t="s">
        <v>7</v>
      </c>
      <c r="I19" s="16">
        <f t="shared" si="1"/>
        <v>1014.7392289599999</v>
      </c>
      <c r="J19" s="17">
        <f t="shared" si="2"/>
        <v>505.72860722260003</v>
      </c>
      <c r="K19" s="17">
        <f t="shared" si="3"/>
        <v>0</v>
      </c>
      <c r="L19" s="12">
        <f t="shared" si="4"/>
        <v>1520.4678361826</v>
      </c>
      <c r="N19" t="s">
        <v>37</v>
      </c>
      <c r="O19" s="12">
        <v>1621.3151926399999</v>
      </c>
      <c r="P19" s="12">
        <v>662.37021122960005</v>
      </c>
      <c r="Q19" s="12">
        <v>310.55900601600001</v>
      </c>
      <c r="R19" s="49">
        <f t="shared" si="5"/>
        <v>2594.2444098856004</v>
      </c>
      <c r="S19">
        <f>R19/R21*100</f>
        <v>0.26030468197821466</v>
      </c>
    </row>
    <row r="20" spans="1:19">
      <c r="A20" s="122"/>
      <c r="B20" s="5" t="s">
        <v>8</v>
      </c>
      <c r="C20" s="2">
        <v>145.69160996799999</v>
      </c>
      <c r="D20" s="2">
        <v>210.12352308939001</v>
      </c>
      <c r="E20" s="2">
        <v>0.46214137799999999</v>
      </c>
      <c r="F20" s="18">
        <f t="shared" si="0"/>
        <v>118.75909147846333</v>
      </c>
      <c r="G20" s="122"/>
      <c r="H20" s="5" t="s">
        <v>8</v>
      </c>
      <c r="I20" s="16">
        <f t="shared" si="1"/>
        <v>1456.9160996799999</v>
      </c>
      <c r="J20" s="17">
        <f t="shared" si="2"/>
        <v>4202.4704617877996</v>
      </c>
      <c r="K20" s="17">
        <f t="shared" si="3"/>
        <v>27.728482679999999</v>
      </c>
      <c r="L20" s="12">
        <f t="shared" si="4"/>
        <v>5687.1150441477994</v>
      </c>
      <c r="N20" t="s">
        <v>38</v>
      </c>
      <c r="O20" s="12">
        <v>39.682539679999998</v>
      </c>
      <c r="P20" s="12">
        <v>0</v>
      </c>
      <c r="Q20" s="12">
        <v>144.18810993600002</v>
      </c>
      <c r="R20" s="49">
        <f t="shared" si="5"/>
        <v>183.87064961600001</v>
      </c>
      <c r="S20">
        <f>R20/R21*100</f>
        <v>1.8449453255459162E-2</v>
      </c>
    </row>
    <row r="21" spans="1:19">
      <c r="A21" s="122"/>
      <c r="B21" s="6" t="s">
        <v>5</v>
      </c>
      <c r="C21" s="2">
        <v>92.970521535999993</v>
      </c>
      <c r="D21" s="2">
        <v>138.06838524617001</v>
      </c>
      <c r="E21" s="2">
        <v>0</v>
      </c>
      <c r="F21" s="18">
        <f t="shared" si="0"/>
        <v>77.012968927389991</v>
      </c>
      <c r="G21" s="122"/>
      <c r="H21" s="6" t="s">
        <v>5</v>
      </c>
      <c r="I21" s="16">
        <f t="shared" si="1"/>
        <v>929.7052153599999</v>
      </c>
      <c r="J21" s="17">
        <f t="shared" si="2"/>
        <v>2761.3677049234002</v>
      </c>
      <c r="K21" s="17">
        <f t="shared" si="3"/>
        <v>0</v>
      </c>
      <c r="L21" s="12">
        <f t="shared" si="4"/>
        <v>3691.0729202834</v>
      </c>
      <c r="R21" s="51">
        <f>SUM(R15:R20)</f>
        <v>996618.42044881731</v>
      </c>
      <c r="S21" s="49">
        <f>SUM(S15:S20)</f>
        <v>99.999999999999986</v>
      </c>
    </row>
    <row r="22" spans="1:19">
      <c r="A22" s="123"/>
      <c r="B22" s="6" t="s">
        <v>6</v>
      </c>
      <c r="C22" s="2">
        <v>48.752834463999996</v>
      </c>
      <c r="D22" s="2">
        <v>122.62799856548</v>
      </c>
      <c r="E22" s="2">
        <v>0.46214137799999999</v>
      </c>
      <c r="F22" s="18">
        <f t="shared" si="0"/>
        <v>57.28099146916</v>
      </c>
      <c r="G22" s="123"/>
      <c r="H22" s="6" t="s">
        <v>6</v>
      </c>
      <c r="I22" s="16">
        <f t="shared" si="1"/>
        <v>487.52834463999994</v>
      </c>
      <c r="J22" s="17">
        <f t="shared" si="2"/>
        <v>2452.5599713095999</v>
      </c>
      <c r="K22" s="17">
        <f t="shared" si="3"/>
        <v>27.728482679999999</v>
      </c>
      <c r="L22" s="12">
        <f t="shared" si="4"/>
        <v>2967.8167986295998</v>
      </c>
    </row>
    <row r="23" spans="1:19" ht="12.75" customHeight="1">
      <c r="A23" s="128" t="s">
        <v>15</v>
      </c>
      <c r="B23" s="10" t="s">
        <v>1</v>
      </c>
      <c r="C23" s="2">
        <v>368.48072559999997</v>
      </c>
      <c r="D23" s="2">
        <v>366.98890081640002</v>
      </c>
      <c r="E23" s="2">
        <v>129.39958583999999</v>
      </c>
      <c r="F23" s="18">
        <f t="shared" si="0"/>
        <v>288.28973741879997</v>
      </c>
      <c r="G23" s="128" t="s">
        <v>15</v>
      </c>
      <c r="H23" s="10" t="s">
        <v>1</v>
      </c>
      <c r="I23" s="16">
        <f t="shared" si="1"/>
        <v>3684.8072559999996</v>
      </c>
      <c r="J23" s="17">
        <f t="shared" si="2"/>
        <v>7339.7780163280004</v>
      </c>
      <c r="K23" s="17">
        <f t="shared" si="3"/>
        <v>7763.9751503999996</v>
      </c>
      <c r="L23" s="12">
        <f t="shared" si="4"/>
        <v>18788.560422727998</v>
      </c>
      <c r="N23" t="s">
        <v>56</v>
      </c>
      <c r="P23" s="12">
        <f>SUM(I9,I11,I13,)</f>
        <v>3276.6439907199997</v>
      </c>
      <c r="Q23" s="12">
        <f>SUM(J9,J11,J13,)</f>
        <v>7926.0651627542011</v>
      </c>
      <c r="R23" s="12">
        <f>SUM(K9,K11,K13,)</f>
        <v>399.29015059199997</v>
      </c>
    </row>
    <row r="24" spans="1:19">
      <c r="A24" s="129"/>
      <c r="B24" s="5" t="s">
        <v>2</v>
      </c>
      <c r="C24" s="2">
        <v>234.693877536</v>
      </c>
      <c r="D24" s="2">
        <v>171.18689580765002</v>
      </c>
      <c r="E24" s="2">
        <v>34.568175074400003</v>
      </c>
      <c r="F24" s="18">
        <f t="shared" si="0"/>
        <v>146.81631613935002</v>
      </c>
      <c r="G24" s="129"/>
      <c r="H24" s="5" t="s">
        <v>2</v>
      </c>
      <c r="I24" s="16">
        <f t="shared" si="1"/>
        <v>2346.9387753599999</v>
      </c>
      <c r="J24" s="17">
        <f t="shared" si="2"/>
        <v>3423.7379161530002</v>
      </c>
      <c r="K24" s="17">
        <f t="shared" si="3"/>
        <v>2074.0905044640003</v>
      </c>
      <c r="L24" s="12">
        <f t="shared" si="4"/>
        <v>7844.7671959770005</v>
      </c>
      <c r="N24" t="s">
        <v>57</v>
      </c>
      <c r="P24" s="12">
        <f>SUM(I10,I12,I14)</f>
        <v>3236.9614510399997</v>
      </c>
      <c r="Q24" s="12">
        <f>SUM(J10,J12,J14)</f>
        <v>7030.9702827142009</v>
      </c>
      <c r="R24" s="12">
        <f>SUM(K10,K12,K14)</f>
        <v>282.830523336</v>
      </c>
    </row>
    <row r="25" spans="1:19">
      <c r="A25" s="129"/>
      <c r="B25" s="5" t="s">
        <v>3</v>
      </c>
      <c r="C25" s="2">
        <v>158.16326529599999</v>
      </c>
      <c r="D25" s="2">
        <v>136.27819548609</v>
      </c>
      <c r="E25" s="2">
        <v>50.743123304400001</v>
      </c>
      <c r="F25" s="18">
        <f t="shared" si="0"/>
        <v>115.06152802882998</v>
      </c>
      <c r="G25" s="129"/>
      <c r="H25" s="5" t="s">
        <v>3</v>
      </c>
      <c r="I25" s="16">
        <f t="shared" si="1"/>
        <v>1581.6326529599999</v>
      </c>
      <c r="J25" s="17">
        <f t="shared" si="2"/>
        <v>2725.5639097218</v>
      </c>
      <c r="K25" s="17">
        <f t="shared" si="3"/>
        <v>3044.5873982640001</v>
      </c>
      <c r="L25" s="12">
        <f t="shared" si="4"/>
        <v>7351.7839609458006</v>
      </c>
    </row>
    <row r="26" spans="1:19">
      <c r="A26" s="129"/>
      <c r="B26" s="5" t="s">
        <v>4</v>
      </c>
      <c r="C26" s="2">
        <v>28.344671200000001</v>
      </c>
      <c r="D26" s="2">
        <v>79.887218043570002</v>
      </c>
      <c r="E26" s="2">
        <v>59.708666037599997</v>
      </c>
      <c r="F26" s="18">
        <f t="shared" si="0"/>
        <v>55.980185093723343</v>
      </c>
      <c r="G26" s="129"/>
      <c r="H26" s="5" t="s">
        <v>4</v>
      </c>
      <c r="I26" s="16">
        <f t="shared" si="1"/>
        <v>283.44671199999999</v>
      </c>
      <c r="J26" s="17">
        <f t="shared" si="2"/>
        <v>1597.7443608714</v>
      </c>
      <c r="K26" s="17">
        <f t="shared" si="3"/>
        <v>3582.5199622559999</v>
      </c>
      <c r="L26" s="12">
        <f t="shared" si="4"/>
        <v>5463.7110351273996</v>
      </c>
    </row>
    <row r="27" spans="1:19">
      <c r="A27" s="129"/>
      <c r="B27" s="5" t="s">
        <v>7</v>
      </c>
      <c r="C27" s="2">
        <v>20.408163263999999</v>
      </c>
      <c r="D27" s="2">
        <v>54.377013962430006</v>
      </c>
      <c r="E27" s="2">
        <v>48.339988138800003</v>
      </c>
      <c r="F27" s="18">
        <f t="shared" si="0"/>
        <v>41.041721788410001</v>
      </c>
      <c r="G27" s="129"/>
      <c r="H27" s="5" t="s">
        <v>7</v>
      </c>
      <c r="I27" s="16">
        <f t="shared" si="1"/>
        <v>204.08163263999998</v>
      </c>
      <c r="J27" s="17">
        <f t="shared" si="2"/>
        <v>1087.5402792486002</v>
      </c>
      <c r="K27" s="17">
        <f t="shared" si="3"/>
        <v>2900.3992883280002</v>
      </c>
      <c r="L27" s="12">
        <f t="shared" si="4"/>
        <v>4192.0212002166008</v>
      </c>
    </row>
    <row r="28" spans="1:19">
      <c r="A28" s="129"/>
      <c r="B28" s="5" t="s">
        <v>8</v>
      </c>
      <c r="C28" s="2">
        <v>20.408163263999999</v>
      </c>
      <c r="D28" s="2">
        <v>13.65019692061</v>
      </c>
      <c r="E28" s="2">
        <v>36.971310240000001</v>
      </c>
      <c r="F28" s="18">
        <f t="shared" si="0"/>
        <v>23.676556808203333</v>
      </c>
      <c r="G28" s="129"/>
      <c r="H28" s="5" t="s">
        <v>8</v>
      </c>
      <c r="I28" s="16">
        <f t="shared" si="1"/>
        <v>204.08163263999998</v>
      </c>
      <c r="J28" s="17">
        <f t="shared" si="2"/>
        <v>273.0039384122</v>
      </c>
      <c r="K28" s="17">
        <f t="shared" si="3"/>
        <v>2218.2786144000002</v>
      </c>
      <c r="L28" s="12">
        <f t="shared" si="4"/>
        <v>2695.3641854522002</v>
      </c>
    </row>
    <row r="29" spans="1:19">
      <c r="A29" s="129"/>
      <c r="B29" s="6" t="s">
        <v>5</v>
      </c>
      <c r="C29" s="2">
        <v>0</v>
      </c>
      <c r="D29" s="2">
        <v>3.8041532401700002</v>
      </c>
      <c r="E29" s="2">
        <v>5.7305530871999997</v>
      </c>
      <c r="F29" s="18">
        <f t="shared" si="0"/>
        <v>3.1782354424566663</v>
      </c>
      <c r="G29" s="129"/>
      <c r="H29" s="6" t="s">
        <v>5</v>
      </c>
      <c r="I29" s="16">
        <f t="shared" si="1"/>
        <v>0</v>
      </c>
      <c r="J29" s="17">
        <f t="shared" si="2"/>
        <v>76.083064803400006</v>
      </c>
      <c r="K29" s="17">
        <f t="shared" si="3"/>
        <v>343.83318523200001</v>
      </c>
      <c r="L29" s="12">
        <f t="shared" si="4"/>
        <v>419.91625003540003</v>
      </c>
    </row>
    <row r="30" spans="1:19">
      <c r="A30" s="130"/>
      <c r="B30" s="9" t="s">
        <v>6</v>
      </c>
      <c r="C30" s="2">
        <v>0</v>
      </c>
      <c r="D30" s="2">
        <v>0</v>
      </c>
      <c r="E30" s="2">
        <v>0.92428275599999998</v>
      </c>
      <c r="F30" s="18">
        <f t="shared" si="0"/>
        <v>0.30809425200000001</v>
      </c>
      <c r="G30" s="130"/>
      <c r="H30" s="9" t="s">
        <v>6</v>
      </c>
      <c r="I30" s="16">
        <f t="shared" si="1"/>
        <v>0</v>
      </c>
      <c r="J30" s="17">
        <f t="shared" si="2"/>
        <v>0</v>
      </c>
      <c r="K30" s="17">
        <f t="shared" si="3"/>
        <v>55.456965359999998</v>
      </c>
      <c r="L30" s="12">
        <f t="shared" si="4"/>
        <v>55.456965359999998</v>
      </c>
    </row>
    <row r="31" spans="1:19" ht="12.75" customHeight="1">
      <c r="A31" s="128" t="s">
        <v>16</v>
      </c>
      <c r="B31" s="10" t="s">
        <v>1</v>
      </c>
      <c r="C31" s="2">
        <v>566.89342399999998</v>
      </c>
      <c r="D31" s="2">
        <v>161.11707840720001</v>
      </c>
      <c r="E31" s="2">
        <v>0</v>
      </c>
      <c r="F31" s="18">
        <f t="shared" si="0"/>
        <v>242.67016746906666</v>
      </c>
      <c r="G31" s="128" t="s">
        <v>16</v>
      </c>
      <c r="H31" s="10" t="s">
        <v>1</v>
      </c>
      <c r="I31" s="16">
        <f t="shared" si="1"/>
        <v>5668.9342399999996</v>
      </c>
      <c r="J31" s="17">
        <f t="shared" si="2"/>
        <v>3222.3415681440001</v>
      </c>
      <c r="K31" s="17">
        <f t="shared" si="3"/>
        <v>0</v>
      </c>
      <c r="L31" s="12">
        <f t="shared" si="4"/>
        <v>8891.2758081440006</v>
      </c>
    </row>
    <row r="32" spans="1:19">
      <c r="A32" s="129"/>
      <c r="B32" s="5" t="s">
        <v>2</v>
      </c>
      <c r="C32" s="2">
        <v>145.69160996799999</v>
      </c>
      <c r="D32" s="2">
        <v>118.6000716053</v>
      </c>
      <c r="E32" s="2">
        <v>0</v>
      </c>
      <c r="F32" s="18">
        <f t="shared" si="0"/>
        <v>88.097227191100004</v>
      </c>
      <c r="G32" s="129"/>
      <c r="H32" s="5" t="s">
        <v>2</v>
      </c>
      <c r="I32" s="16">
        <f t="shared" si="1"/>
        <v>1456.9160996799999</v>
      </c>
      <c r="J32" s="17">
        <f t="shared" si="2"/>
        <v>2372.0014321059998</v>
      </c>
      <c r="K32" s="17">
        <f t="shared" si="3"/>
        <v>0</v>
      </c>
      <c r="L32" s="12">
        <f t="shared" si="4"/>
        <v>3828.9175317859999</v>
      </c>
    </row>
    <row r="33" spans="1:12">
      <c r="A33" s="129"/>
      <c r="B33" s="5" t="s">
        <v>3</v>
      </c>
      <c r="C33" s="2">
        <v>113.3786848</v>
      </c>
      <c r="D33" s="2">
        <v>105.1736484047</v>
      </c>
      <c r="E33" s="2">
        <v>0.92428275599999998</v>
      </c>
      <c r="F33" s="18">
        <f t="shared" si="0"/>
        <v>73.158871986899996</v>
      </c>
      <c r="G33" s="129"/>
      <c r="H33" s="5" t="s">
        <v>3</v>
      </c>
      <c r="I33" s="16">
        <f t="shared" si="1"/>
        <v>1133.786848</v>
      </c>
      <c r="J33" s="17">
        <f t="shared" si="2"/>
        <v>2103.472968094</v>
      </c>
      <c r="K33" s="17">
        <f t="shared" si="3"/>
        <v>55.456965359999998</v>
      </c>
      <c r="L33" s="12">
        <f t="shared" si="4"/>
        <v>3292.7167814539998</v>
      </c>
    </row>
    <row r="34" spans="1:12">
      <c r="A34" s="129"/>
      <c r="B34" s="5" t="s">
        <v>4</v>
      </c>
      <c r="C34" s="2">
        <v>77.097505663999996</v>
      </c>
      <c r="D34" s="2">
        <v>27.30039384122</v>
      </c>
      <c r="E34" s="2">
        <v>0.92428275599999998</v>
      </c>
      <c r="F34" s="18">
        <f t="shared" si="0"/>
        <v>35.107394087073331</v>
      </c>
      <c r="G34" s="129"/>
      <c r="H34" s="5" t="s">
        <v>4</v>
      </c>
      <c r="I34" s="16">
        <f t="shared" si="1"/>
        <v>770.97505663999993</v>
      </c>
      <c r="J34" s="17">
        <f t="shared" si="2"/>
        <v>546.0078768244</v>
      </c>
      <c r="K34" s="17">
        <f t="shared" si="3"/>
        <v>55.456965359999998</v>
      </c>
      <c r="L34" s="12">
        <f t="shared" si="4"/>
        <v>1372.4398988244</v>
      </c>
    </row>
    <row r="35" spans="1:12">
      <c r="A35" s="129"/>
      <c r="B35" s="5" t="s">
        <v>7</v>
      </c>
      <c r="C35" s="2">
        <v>20.408163263999999</v>
      </c>
      <c r="D35" s="2">
        <v>2.0139634800900001</v>
      </c>
      <c r="E35" s="2">
        <v>0</v>
      </c>
      <c r="F35" s="18">
        <f t="shared" si="0"/>
        <v>7.4740422480299999</v>
      </c>
      <c r="G35" s="129"/>
      <c r="H35" s="5" t="s">
        <v>7</v>
      </c>
      <c r="I35" s="16">
        <f t="shared" si="1"/>
        <v>204.08163263999998</v>
      </c>
      <c r="J35" s="17">
        <f t="shared" si="2"/>
        <v>40.279269601800003</v>
      </c>
      <c r="K35" s="17">
        <f t="shared" si="3"/>
        <v>0</v>
      </c>
      <c r="L35" s="12">
        <f t="shared" si="4"/>
        <v>244.36090224179998</v>
      </c>
    </row>
    <row r="36" spans="1:12">
      <c r="A36" s="129"/>
      <c r="B36" s="5" t="s">
        <v>8</v>
      </c>
      <c r="C36" s="2">
        <v>3.968253968</v>
      </c>
      <c r="D36" s="2">
        <v>0</v>
      </c>
      <c r="E36" s="2">
        <v>0</v>
      </c>
      <c r="F36" s="18">
        <f t="shared" si="0"/>
        <v>1.3227513226666667</v>
      </c>
      <c r="G36" s="129"/>
      <c r="H36" s="5" t="s">
        <v>8</v>
      </c>
      <c r="I36" s="16">
        <f t="shared" si="1"/>
        <v>39.682539679999998</v>
      </c>
      <c r="J36" s="17">
        <f t="shared" si="2"/>
        <v>0</v>
      </c>
      <c r="K36" s="17">
        <f t="shared" si="3"/>
        <v>0</v>
      </c>
      <c r="L36" s="12">
        <f t="shared" si="4"/>
        <v>39.682539679999998</v>
      </c>
    </row>
    <row r="37" spans="1:12">
      <c r="A37" s="129"/>
      <c r="B37" s="6" t="s">
        <v>5</v>
      </c>
      <c r="C37" s="2">
        <v>3.968253968</v>
      </c>
      <c r="D37" s="2">
        <v>0</v>
      </c>
      <c r="E37" s="2">
        <v>0</v>
      </c>
      <c r="F37" s="18">
        <f t="shared" si="0"/>
        <v>1.3227513226666667</v>
      </c>
      <c r="G37" s="129"/>
      <c r="H37" s="6" t="s">
        <v>5</v>
      </c>
      <c r="I37" s="16">
        <f t="shared" si="1"/>
        <v>39.682539679999998</v>
      </c>
      <c r="J37" s="17">
        <f t="shared" si="2"/>
        <v>0</v>
      </c>
      <c r="K37" s="17">
        <f t="shared" si="3"/>
        <v>0</v>
      </c>
      <c r="L37" s="12">
        <f t="shared" si="4"/>
        <v>39.682539679999998</v>
      </c>
    </row>
    <row r="38" spans="1:12">
      <c r="A38" s="130"/>
      <c r="B38" s="6" t="s">
        <v>6</v>
      </c>
      <c r="C38" s="2">
        <v>0</v>
      </c>
      <c r="D38" s="2">
        <v>0</v>
      </c>
      <c r="E38" s="2">
        <v>0</v>
      </c>
      <c r="F38" s="18">
        <f t="shared" si="0"/>
        <v>0</v>
      </c>
      <c r="G38" s="130"/>
      <c r="H38" s="6" t="s">
        <v>6</v>
      </c>
      <c r="I38" s="16">
        <f t="shared" si="1"/>
        <v>0</v>
      </c>
      <c r="J38" s="17">
        <f t="shared" si="2"/>
        <v>0</v>
      </c>
      <c r="K38" s="17">
        <f t="shared" si="3"/>
        <v>0</v>
      </c>
      <c r="L38" s="12">
        <f t="shared" si="4"/>
        <v>0</v>
      </c>
    </row>
    <row r="39" spans="1:12" ht="12.75" customHeight="1">
      <c r="A39" s="128" t="s">
        <v>17</v>
      </c>
      <c r="B39" s="10" t="s">
        <v>1</v>
      </c>
      <c r="C39" s="2">
        <v>0</v>
      </c>
      <c r="D39" s="2">
        <v>0</v>
      </c>
      <c r="E39" s="2">
        <v>0</v>
      </c>
      <c r="F39" s="18">
        <f t="shared" si="0"/>
        <v>0</v>
      </c>
      <c r="G39" s="128" t="s">
        <v>17</v>
      </c>
      <c r="H39" s="10" t="s">
        <v>1</v>
      </c>
      <c r="I39" s="16">
        <f t="shared" si="1"/>
        <v>0</v>
      </c>
      <c r="J39" s="17">
        <f t="shared" si="2"/>
        <v>0</v>
      </c>
      <c r="K39" s="17">
        <f t="shared" si="3"/>
        <v>0</v>
      </c>
      <c r="L39" s="12">
        <f t="shared" si="4"/>
        <v>0</v>
      </c>
    </row>
    <row r="40" spans="1:12">
      <c r="A40" s="129"/>
      <c r="B40" s="5" t="s">
        <v>2</v>
      </c>
      <c r="C40" s="2">
        <v>0</v>
      </c>
      <c r="D40" s="2">
        <v>0</v>
      </c>
      <c r="E40" s="2">
        <v>0</v>
      </c>
      <c r="F40" s="18">
        <f t="shared" si="0"/>
        <v>0</v>
      </c>
      <c r="G40" s="129"/>
      <c r="H40" s="5" t="s">
        <v>2</v>
      </c>
      <c r="I40" s="16">
        <f t="shared" si="1"/>
        <v>0</v>
      </c>
      <c r="J40" s="17">
        <f t="shared" si="2"/>
        <v>0</v>
      </c>
      <c r="K40" s="17">
        <f t="shared" si="3"/>
        <v>0</v>
      </c>
      <c r="L40" s="12">
        <f t="shared" si="4"/>
        <v>0</v>
      </c>
    </row>
    <row r="41" spans="1:12">
      <c r="A41" s="129"/>
      <c r="B41" s="5" t="s">
        <v>3</v>
      </c>
      <c r="C41" s="2">
        <v>0</v>
      </c>
      <c r="D41" s="2">
        <v>0</v>
      </c>
      <c r="E41" s="2">
        <v>0</v>
      </c>
      <c r="F41" s="18">
        <f t="shared" si="0"/>
        <v>0</v>
      </c>
      <c r="G41" s="129"/>
      <c r="H41" s="5" t="s">
        <v>3</v>
      </c>
      <c r="I41" s="16">
        <f t="shared" si="1"/>
        <v>0</v>
      </c>
      <c r="J41" s="17">
        <f t="shared" si="2"/>
        <v>0</v>
      </c>
      <c r="K41" s="17">
        <f t="shared" si="3"/>
        <v>0</v>
      </c>
      <c r="L41" s="12">
        <f t="shared" si="4"/>
        <v>0</v>
      </c>
    </row>
    <row r="42" spans="1:12">
      <c r="A42" s="129"/>
      <c r="B42" s="5" t="s">
        <v>4</v>
      </c>
      <c r="C42" s="2">
        <v>0</v>
      </c>
      <c r="D42" s="2">
        <v>0</v>
      </c>
      <c r="E42" s="2">
        <v>0</v>
      </c>
      <c r="F42" s="18">
        <f t="shared" si="0"/>
        <v>0</v>
      </c>
      <c r="G42" s="129"/>
      <c r="H42" s="5" t="s">
        <v>4</v>
      </c>
      <c r="I42" s="16">
        <f t="shared" si="1"/>
        <v>0</v>
      </c>
      <c r="J42" s="17">
        <f t="shared" si="2"/>
        <v>0</v>
      </c>
      <c r="K42" s="17">
        <f t="shared" si="3"/>
        <v>0</v>
      </c>
      <c r="L42" s="12">
        <f t="shared" si="4"/>
        <v>0</v>
      </c>
    </row>
    <row r="43" spans="1:12">
      <c r="A43" s="129"/>
      <c r="B43" s="5" t="s">
        <v>7</v>
      </c>
      <c r="C43" s="2">
        <v>0</v>
      </c>
      <c r="D43" s="2">
        <v>0</v>
      </c>
      <c r="E43" s="2">
        <v>0</v>
      </c>
      <c r="F43" s="18">
        <f t="shared" si="0"/>
        <v>0</v>
      </c>
      <c r="G43" s="129"/>
      <c r="H43" s="5" t="s">
        <v>7</v>
      </c>
      <c r="I43" s="16">
        <f t="shared" si="1"/>
        <v>0</v>
      </c>
      <c r="J43" s="17">
        <f t="shared" si="2"/>
        <v>0</v>
      </c>
      <c r="K43" s="17">
        <f t="shared" si="3"/>
        <v>0</v>
      </c>
      <c r="L43" s="12">
        <f t="shared" si="4"/>
        <v>0</v>
      </c>
    </row>
    <row r="44" spans="1:12">
      <c r="A44" s="129"/>
      <c r="B44" s="5" t="s">
        <v>8</v>
      </c>
      <c r="C44" s="2">
        <v>0</v>
      </c>
      <c r="D44" s="2">
        <v>0</v>
      </c>
      <c r="E44" s="2">
        <v>0</v>
      </c>
      <c r="F44" s="18">
        <f t="shared" si="0"/>
        <v>0</v>
      </c>
      <c r="G44" s="129"/>
      <c r="H44" s="5" t="s">
        <v>8</v>
      </c>
      <c r="I44" s="16">
        <f t="shared" si="1"/>
        <v>0</v>
      </c>
      <c r="J44" s="17">
        <f t="shared" si="2"/>
        <v>0</v>
      </c>
      <c r="K44" s="17">
        <f t="shared" si="3"/>
        <v>0</v>
      </c>
      <c r="L44" s="12">
        <f t="shared" si="4"/>
        <v>0</v>
      </c>
    </row>
    <row r="45" spans="1:12">
      <c r="A45" s="129"/>
      <c r="B45" s="6" t="s">
        <v>5</v>
      </c>
      <c r="C45" s="2">
        <v>3.968253968</v>
      </c>
      <c r="D45" s="2">
        <v>0</v>
      </c>
      <c r="E45" s="2">
        <v>0</v>
      </c>
      <c r="F45" s="18">
        <f t="shared" si="0"/>
        <v>1.3227513226666667</v>
      </c>
      <c r="G45" s="129"/>
      <c r="H45" s="6" t="s">
        <v>5</v>
      </c>
      <c r="I45" s="16">
        <f t="shared" si="1"/>
        <v>39.682539679999998</v>
      </c>
      <c r="J45" s="17">
        <f t="shared" si="2"/>
        <v>0</v>
      </c>
      <c r="K45" s="17">
        <f t="shared" si="3"/>
        <v>0</v>
      </c>
      <c r="L45" s="12">
        <f t="shared" si="4"/>
        <v>39.682539679999998</v>
      </c>
    </row>
    <row r="46" spans="1:12">
      <c r="A46" s="130"/>
      <c r="B46" s="6" t="s">
        <v>6</v>
      </c>
      <c r="C46" s="2">
        <v>3.968253968</v>
      </c>
      <c r="D46" s="2">
        <v>0</v>
      </c>
      <c r="E46" s="2">
        <v>0</v>
      </c>
      <c r="F46" s="18">
        <f t="shared" si="0"/>
        <v>1.3227513226666667</v>
      </c>
      <c r="G46" s="130"/>
      <c r="H46" s="6" t="s">
        <v>6</v>
      </c>
      <c r="I46" s="22">
        <f t="shared" si="1"/>
        <v>39.682539679999998</v>
      </c>
      <c r="J46" s="21">
        <f t="shared" si="2"/>
        <v>0</v>
      </c>
      <c r="K46" s="21">
        <f t="shared" si="3"/>
        <v>0</v>
      </c>
      <c r="L46" s="12">
        <f t="shared" si="4"/>
        <v>39.682539679999998</v>
      </c>
    </row>
    <row r="47" spans="1:12">
      <c r="A47" s="126" t="s">
        <v>35</v>
      </c>
      <c r="B47" s="127"/>
      <c r="C47" s="34">
        <v>526.648163264</v>
      </c>
      <c r="D47" s="17">
        <v>337.45059076182997</v>
      </c>
      <c r="E47" s="39">
        <v>39.28</v>
      </c>
      <c r="F47" s="18">
        <f t="shared" si="0"/>
        <v>301.12625134194332</v>
      </c>
      <c r="G47" s="126" t="s">
        <v>35</v>
      </c>
      <c r="H47" s="127"/>
      <c r="I47" s="22">
        <f t="shared" si="1"/>
        <v>5266.4816326399996</v>
      </c>
      <c r="J47" s="21">
        <f t="shared" si="2"/>
        <v>6749.0118152365994</v>
      </c>
      <c r="K47" s="21">
        <f t="shared" si="3"/>
        <v>2356.8000000000002</v>
      </c>
      <c r="L47" s="12">
        <f t="shared" si="4"/>
        <v>14372.2934478766</v>
      </c>
    </row>
    <row r="48" spans="1:12">
      <c r="A48" s="133" t="s">
        <v>39</v>
      </c>
      <c r="B48" s="134"/>
      <c r="C48" s="22">
        <v>44938.2</v>
      </c>
      <c r="D48" s="21">
        <v>11912.59</v>
      </c>
      <c r="E48" s="40">
        <v>1373.95</v>
      </c>
      <c r="F48" s="18">
        <f t="shared" si="0"/>
        <v>19408.246666666662</v>
      </c>
      <c r="G48" s="133" t="s">
        <v>39</v>
      </c>
      <c r="H48" s="134"/>
      <c r="I48" s="22">
        <f t="shared" si="1"/>
        <v>449382</v>
      </c>
      <c r="J48" s="21">
        <f t="shared" si="2"/>
        <v>238251.8</v>
      </c>
      <c r="K48" s="21">
        <f t="shared" si="3"/>
        <v>82437</v>
      </c>
      <c r="L48" s="12">
        <f t="shared" si="4"/>
        <v>770070.8</v>
      </c>
    </row>
    <row r="49" spans="1:12">
      <c r="A49" s="133" t="s">
        <v>36</v>
      </c>
      <c r="B49" s="134"/>
      <c r="C49" s="35">
        <v>125.283446704</v>
      </c>
      <c r="D49" s="37">
        <v>219.96956676983001</v>
      </c>
      <c r="E49" s="41">
        <v>256.48846479000002</v>
      </c>
      <c r="F49" s="18">
        <f t="shared" si="0"/>
        <v>200.58049275460999</v>
      </c>
      <c r="G49" s="133" t="s">
        <v>36</v>
      </c>
      <c r="H49" s="134"/>
      <c r="I49" s="22">
        <f t="shared" si="1"/>
        <v>1252.8344670399999</v>
      </c>
      <c r="J49" s="21">
        <f t="shared" si="2"/>
        <v>4399.3913353966</v>
      </c>
      <c r="K49" s="21">
        <f t="shared" si="3"/>
        <v>15389.307887400002</v>
      </c>
      <c r="L49" s="12">
        <f t="shared" si="4"/>
        <v>21041.5336898366</v>
      </c>
    </row>
    <row r="50" spans="1:12">
      <c r="A50" s="133" t="s">
        <v>37</v>
      </c>
      <c r="B50" s="134"/>
      <c r="C50" s="22">
        <v>162.13151926399999</v>
      </c>
      <c r="D50" s="21">
        <v>33.118510561480001</v>
      </c>
      <c r="E50" s="40">
        <v>5.1759834335999999</v>
      </c>
      <c r="F50" s="18">
        <f t="shared" si="0"/>
        <v>66.808671086360008</v>
      </c>
      <c r="G50" s="133" t="s">
        <v>37</v>
      </c>
      <c r="H50" s="134"/>
      <c r="I50" s="22">
        <f t="shared" si="1"/>
        <v>1621.3151926399999</v>
      </c>
      <c r="J50" s="21">
        <f t="shared" si="2"/>
        <v>662.37021122960005</v>
      </c>
      <c r="K50" s="21">
        <f t="shared" si="3"/>
        <v>310.55900601600001</v>
      </c>
      <c r="L50" s="12">
        <f t="shared" si="4"/>
        <v>2594.2444098856004</v>
      </c>
    </row>
    <row r="51" spans="1:12">
      <c r="A51" s="131" t="s">
        <v>38</v>
      </c>
      <c r="B51" s="132"/>
      <c r="C51" s="36">
        <v>3.968253968</v>
      </c>
      <c r="D51" s="38">
        <v>0</v>
      </c>
      <c r="E51" s="42">
        <v>2.4031351656000002</v>
      </c>
      <c r="F51" s="18">
        <f t="shared" si="0"/>
        <v>2.1237963778666669</v>
      </c>
      <c r="G51" s="131" t="s">
        <v>38</v>
      </c>
      <c r="H51" s="132"/>
      <c r="I51" s="22">
        <f t="shared" si="1"/>
        <v>39.682539679999998</v>
      </c>
      <c r="J51" s="21">
        <f t="shared" si="2"/>
        <v>0</v>
      </c>
      <c r="K51" s="21">
        <f t="shared" si="3"/>
        <v>144.18810993600002</v>
      </c>
      <c r="L51" s="12">
        <f t="shared" si="4"/>
        <v>183.87064961600001</v>
      </c>
    </row>
    <row r="52" spans="1:12">
      <c r="D52" s="12"/>
      <c r="F52" s="12">
        <f>SUM(F3:F46)</f>
        <v>4261.3857579259056</v>
      </c>
    </row>
    <row r="53" spans="1:12">
      <c r="C53" s="12"/>
      <c r="F53" s="12">
        <f>SUM(F47:F51)</f>
        <v>19978.88587822744</v>
      </c>
    </row>
    <row r="54" spans="1:12">
      <c r="F54" s="53">
        <f>SUM(F52:F53)</f>
        <v>24240.271636153346</v>
      </c>
    </row>
  </sheetData>
  <mergeCells count="28">
    <mergeCell ref="G51:H51"/>
    <mergeCell ref="A47:B47"/>
    <mergeCell ref="A48:B48"/>
    <mergeCell ref="A49:B49"/>
    <mergeCell ref="A50:B50"/>
    <mergeCell ref="A51:B51"/>
    <mergeCell ref="G47:H47"/>
    <mergeCell ref="G48:H48"/>
    <mergeCell ref="G49:H49"/>
    <mergeCell ref="G50:H50"/>
    <mergeCell ref="I1:K1"/>
    <mergeCell ref="G3:G8"/>
    <mergeCell ref="G9:G10"/>
    <mergeCell ref="G11:G12"/>
    <mergeCell ref="G39:G46"/>
    <mergeCell ref="G13:G14"/>
    <mergeCell ref="G15:G22"/>
    <mergeCell ref="G23:G30"/>
    <mergeCell ref="G31:G38"/>
    <mergeCell ref="C1:E1"/>
    <mergeCell ref="A15:A22"/>
    <mergeCell ref="A23:A30"/>
    <mergeCell ref="A31:A38"/>
    <mergeCell ref="A39:A46"/>
    <mergeCell ref="A3:A8"/>
    <mergeCell ref="A9:A10"/>
    <mergeCell ref="A11:A12"/>
    <mergeCell ref="A13:A14"/>
  </mergeCells>
  <phoneticPr fontId="2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A1:S54"/>
  <sheetViews>
    <sheetView workbookViewId="0"/>
  </sheetViews>
  <sheetFormatPr defaultRowHeight="12.75"/>
  <sheetData>
    <row r="1" spans="1:19">
      <c r="A1" s="55" t="s">
        <v>61</v>
      </c>
      <c r="B1" s="1"/>
      <c r="C1" s="119" t="s">
        <v>19</v>
      </c>
      <c r="D1" s="120"/>
      <c r="E1" s="120"/>
      <c r="F1" s="13"/>
      <c r="G1" s="13"/>
      <c r="H1" s="13"/>
      <c r="I1" s="119" t="s">
        <v>19</v>
      </c>
      <c r="J1" s="120"/>
      <c r="K1" s="120"/>
    </row>
    <row r="2" spans="1:19" ht="14.25">
      <c r="A2" s="1"/>
      <c r="B2" s="3" t="s">
        <v>9</v>
      </c>
      <c r="C2" s="23" t="s">
        <v>28</v>
      </c>
      <c r="D2" s="20" t="s">
        <v>29</v>
      </c>
      <c r="E2" s="20" t="s">
        <v>30</v>
      </c>
      <c r="F2" s="14" t="s">
        <v>40</v>
      </c>
      <c r="G2" s="14"/>
      <c r="H2" s="15" t="s">
        <v>18</v>
      </c>
      <c r="I2" s="23" t="s">
        <v>28</v>
      </c>
      <c r="J2" s="20" t="s">
        <v>29</v>
      </c>
      <c r="K2" s="20" t="s">
        <v>30</v>
      </c>
      <c r="L2" s="44" t="s">
        <v>41</v>
      </c>
      <c r="O2" t="s">
        <v>50</v>
      </c>
    </row>
    <row r="3" spans="1:19" ht="12.75" customHeight="1">
      <c r="A3" s="121" t="s">
        <v>10</v>
      </c>
      <c r="B3" s="4" t="s">
        <v>1</v>
      </c>
      <c r="C3" s="2">
        <v>1673.5171</v>
      </c>
      <c r="D3" s="2">
        <v>52.774669999999993</v>
      </c>
      <c r="E3" s="2">
        <v>1.9731144</v>
      </c>
      <c r="F3" s="18">
        <f>AVERAGE(C3:E3)</f>
        <v>576.08829479999997</v>
      </c>
      <c r="G3" s="121" t="s">
        <v>10</v>
      </c>
      <c r="H3" s="4" t="s">
        <v>1</v>
      </c>
      <c r="I3" s="16">
        <f>C3*65</f>
        <v>108778.6115</v>
      </c>
      <c r="J3" s="17">
        <f>D3*20</f>
        <v>1055.4933999999998</v>
      </c>
      <c r="K3" s="17">
        <f>E3*15</f>
        <v>29.596716000000001</v>
      </c>
      <c r="L3" s="12">
        <f>SUM(I3:K3)</f>
        <v>109863.70161600001</v>
      </c>
      <c r="N3" t="s">
        <v>42</v>
      </c>
      <c r="O3" s="12">
        <f>SUM(F3:F14)</f>
        <v>779.96650086666671</v>
      </c>
    </row>
    <row r="4" spans="1:19">
      <c r="A4" s="122"/>
      <c r="B4" s="7" t="s">
        <v>2</v>
      </c>
      <c r="C4" s="2">
        <v>1.8975312</v>
      </c>
      <c r="D4" s="2">
        <v>1.5426441999999998</v>
      </c>
      <c r="E4" s="2">
        <v>0</v>
      </c>
      <c r="F4" s="18">
        <f t="shared" ref="F4:F51" si="0">AVERAGE(C4:E4)</f>
        <v>1.1467251333333333</v>
      </c>
      <c r="G4" s="122"/>
      <c r="H4" s="7" t="s">
        <v>2</v>
      </c>
      <c r="I4" s="16">
        <f t="shared" ref="I4:I51" si="1">C4*65</f>
        <v>123.339528</v>
      </c>
      <c r="J4" s="17">
        <f t="shared" ref="J4:J51" si="2">D4*20</f>
        <v>30.852883999999996</v>
      </c>
      <c r="K4" s="17">
        <f t="shared" ref="K4:K51" si="3">E4*15</f>
        <v>0</v>
      </c>
      <c r="L4" s="12">
        <f t="shared" ref="L4:L51" si="4">SUM(I4:K4)</f>
        <v>154.19241199999999</v>
      </c>
      <c r="N4" t="s">
        <v>43</v>
      </c>
      <c r="O4" s="12">
        <f>SUM(F15:F22)</f>
        <v>273.50780166666664</v>
      </c>
    </row>
    <row r="5" spans="1:19">
      <c r="A5" s="122"/>
      <c r="B5" s="7" t="s">
        <v>3</v>
      </c>
      <c r="C5" s="2">
        <v>3.7423531999999997</v>
      </c>
      <c r="D5" s="2">
        <v>1.5426441999999998</v>
      </c>
      <c r="E5" s="2">
        <v>1.3976226999999999</v>
      </c>
      <c r="F5" s="18">
        <f t="shared" si="0"/>
        <v>2.2275400333333333</v>
      </c>
      <c r="G5" s="122"/>
      <c r="H5" s="7" t="s">
        <v>3</v>
      </c>
      <c r="I5" s="16">
        <f t="shared" si="1"/>
        <v>243.25295799999998</v>
      </c>
      <c r="J5" s="17">
        <f t="shared" si="2"/>
        <v>30.852883999999996</v>
      </c>
      <c r="K5" s="17">
        <f t="shared" si="3"/>
        <v>20.964340499999999</v>
      </c>
      <c r="L5" s="12">
        <f t="shared" si="4"/>
        <v>295.07018249999999</v>
      </c>
      <c r="N5" t="s">
        <v>44</v>
      </c>
      <c r="O5" s="12">
        <f>SUM(F23:F30)</f>
        <v>1210.8097791333334</v>
      </c>
    </row>
    <row r="6" spans="1:19">
      <c r="A6" s="122"/>
      <c r="B6" s="7" t="s">
        <v>4</v>
      </c>
      <c r="C6" s="2">
        <v>3.7423531999999997</v>
      </c>
      <c r="D6" s="2">
        <v>0</v>
      </c>
      <c r="E6" s="2">
        <v>0</v>
      </c>
      <c r="F6" s="18">
        <f t="shared" si="0"/>
        <v>1.2474510666666665</v>
      </c>
      <c r="G6" s="122"/>
      <c r="H6" s="7" t="s">
        <v>4</v>
      </c>
      <c r="I6" s="16">
        <f t="shared" si="1"/>
        <v>243.25295799999998</v>
      </c>
      <c r="J6" s="17">
        <f t="shared" si="2"/>
        <v>0</v>
      </c>
      <c r="K6" s="17">
        <f t="shared" si="3"/>
        <v>0</v>
      </c>
      <c r="L6" s="12">
        <f t="shared" si="4"/>
        <v>243.25295799999998</v>
      </c>
      <c r="N6" t="s">
        <v>45</v>
      </c>
      <c r="O6" s="12">
        <f>SUM(F31:F38)</f>
        <v>86.587676200000004</v>
      </c>
    </row>
    <row r="7" spans="1:19">
      <c r="A7" s="122"/>
      <c r="B7" s="7" t="s">
        <v>7</v>
      </c>
      <c r="C7" s="2">
        <v>1.8975312</v>
      </c>
      <c r="D7" s="2">
        <v>0</v>
      </c>
      <c r="E7" s="2">
        <v>0</v>
      </c>
      <c r="F7" s="18">
        <f t="shared" si="0"/>
        <v>0.63251040000000003</v>
      </c>
      <c r="G7" s="122"/>
      <c r="H7" s="7" t="s">
        <v>7</v>
      </c>
      <c r="I7" s="16">
        <f t="shared" si="1"/>
        <v>123.339528</v>
      </c>
      <c r="J7" s="17">
        <f t="shared" si="2"/>
        <v>0</v>
      </c>
      <c r="K7" s="17">
        <f t="shared" si="3"/>
        <v>0</v>
      </c>
      <c r="L7" s="12">
        <f t="shared" si="4"/>
        <v>123.339528</v>
      </c>
      <c r="N7" t="s">
        <v>46</v>
      </c>
      <c r="O7" s="12">
        <f>SUM(F39:F46)</f>
        <v>0</v>
      </c>
    </row>
    <row r="8" spans="1:19">
      <c r="A8" s="123"/>
      <c r="B8" s="7" t="s">
        <v>8</v>
      </c>
      <c r="C8" s="2">
        <v>26.354599999999998</v>
      </c>
      <c r="D8" s="2">
        <v>21.272251599999997</v>
      </c>
      <c r="E8" s="2">
        <v>0</v>
      </c>
      <c r="F8" s="18">
        <f t="shared" si="0"/>
        <v>15.875617199999999</v>
      </c>
      <c r="G8" s="123"/>
      <c r="H8" s="7" t="s">
        <v>8</v>
      </c>
      <c r="I8" s="16">
        <f t="shared" si="1"/>
        <v>1713.0489999999998</v>
      </c>
      <c r="J8" s="17">
        <f t="shared" si="2"/>
        <v>425.44503199999997</v>
      </c>
      <c r="K8" s="17">
        <f t="shared" si="3"/>
        <v>0</v>
      </c>
      <c r="L8" s="12">
        <f t="shared" si="4"/>
        <v>2138.4940319999996</v>
      </c>
      <c r="N8" t="s">
        <v>45</v>
      </c>
      <c r="O8">
        <v>0</v>
      </c>
    </row>
    <row r="9" spans="1:19" ht="12.75" customHeight="1">
      <c r="A9" s="124" t="s">
        <v>11</v>
      </c>
      <c r="B9" s="6" t="s">
        <v>5</v>
      </c>
      <c r="C9" s="2">
        <v>452.4030636</v>
      </c>
      <c r="D9" s="2">
        <v>41.083050799999995</v>
      </c>
      <c r="E9" s="2">
        <v>0</v>
      </c>
      <c r="F9" s="18">
        <f t="shared" si="0"/>
        <v>164.49537146666668</v>
      </c>
      <c r="G9" s="124" t="s">
        <v>11</v>
      </c>
      <c r="H9" s="6" t="s">
        <v>5</v>
      </c>
      <c r="I9" s="16">
        <f t="shared" si="1"/>
        <v>29406.199133999999</v>
      </c>
      <c r="J9" s="17">
        <f t="shared" si="2"/>
        <v>821.6610159999999</v>
      </c>
      <c r="K9" s="17">
        <f t="shared" si="3"/>
        <v>0</v>
      </c>
      <c r="L9" s="12">
        <f t="shared" si="4"/>
        <v>30227.860149999997</v>
      </c>
      <c r="N9" t="s">
        <v>47</v>
      </c>
      <c r="O9">
        <v>6.9049051999999991</v>
      </c>
    </row>
    <row r="10" spans="1:19">
      <c r="A10" s="125"/>
      <c r="B10" s="9" t="s">
        <v>6</v>
      </c>
      <c r="C10" s="2">
        <v>20.714715599999998</v>
      </c>
      <c r="D10" s="2">
        <v>28.904280799999999</v>
      </c>
      <c r="E10" s="2">
        <v>1.3976226999999999</v>
      </c>
      <c r="F10" s="18">
        <f t="shared" si="0"/>
        <v>17.0055397</v>
      </c>
      <c r="G10" s="125"/>
      <c r="H10" s="9" t="s">
        <v>6</v>
      </c>
      <c r="I10" s="16">
        <f t="shared" si="1"/>
        <v>1346.456514</v>
      </c>
      <c r="J10" s="17">
        <f t="shared" si="2"/>
        <v>578.08561599999996</v>
      </c>
      <c r="K10" s="17">
        <f t="shared" si="3"/>
        <v>20.964340499999999</v>
      </c>
      <c r="L10" s="12">
        <f t="shared" si="4"/>
        <v>1945.5064704999998</v>
      </c>
      <c r="N10" t="s">
        <v>42</v>
      </c>
      <c r="O10">
        <v>374.70034379999998</v>
      </c>
    </row>
    <row r="11" spans="1:19">
      <c r="A11" s="124" t="s">
        <v>12</v>
      </c>
      <c r="B11" s="8" t="s">
        <v>5</v>
      </c>
      <c r="C11" s="2">
        <v>0</v>
      </c>
      <c r="D11" s="2">
        <v>0</v>
      </c>
      <c r="E11" s="2">
        <v>0</v>
      </c>
      <c r="F11" s="18">
        <f t="shared" si="0"/>
        <v>0</v>
      </c>
      <c r="G11" s="124" t="s">
        <v>12</v>
      </c>
      <c r="H11" s="8" t="s">
        <v>5</v>
      </c>
      <c r="I11" s="16">
        <f t="shared" si="1"/>
        <v>0</v>
      </c>
      <c r="J11" s="17">
        <f t="shared" si="2"/>
        <v>0</v>
      </c>
      <c r="K11" s="17">
        <f t="shared" si="3"/>
        <v>0</v>
      </c>
      <c r="L11" s="12">
        <f t="shared" si="4"/>
        <v>0</v>
      </c>
      <c r="N11" t="s">
        <v>48</v>
      </c>
      <c r="O11">
        <v>74.462448499999994</v>
      </c>
    </row>
    <row r="12" spans="1:19">
      <c r="A12" s="125"/>
      <c r="B12" s="6" t="s">
        <v>6</v>
      </c>
      <c r="C12" s="2">
        <v>0</v>
      </c>
      <c r="D12" s="2">
        <v>0</v>
      </c>
      <c r="E12" s="2">
        <v>0</v>
      </c>
      <c r="F12" s="18">
        <f t="shared" si="0"/>
        <v>0</v>
      </c>
      <c r="G12" s="125"/>
      <c r="H12" s="6" t="s">
        <v>6</v>
      </c>
      <c r="I12" s="16">
        <f t="shared" si="1"/>
        <v>0</v>
      </c>
      <c r="J12" s="17">
        <f t="shared" si="2"/>
        <v>0</v>
      </c>
      <c r="K12" s="17">
        <f t="shared" si="3"/>
        <v>0</v>
      </c>
      <c r="L12" s="12">
        <f t="shared" si="4"/>
        <v>0</v>
      </c>
      <c r="N12" t="s">
        <v>49</v>
      </c>
      <c r="O12">
        <v>28.181183300000001</v>
      </c>
    </row>
    <row r="13" spans="1:19">
      <c r="A13" s="124" t="s">
        <v>13</v>
      </c>
      <c r="B13" s="8" t="s">
        <v>5</v>
      </c>
      <c r="C13" s="2">
        <v>3.7423531999999997</v>
      </c>
      <c r="D13" s="2">
        <v>0</v>
      </c>
      <c r="E13" s="2">
        <v>0</v>
      </c>
      <c r="F13" s="18">
        <f t="shared" si="0"/>
        <v>1.2474510666666665</v>
      </c>
      <c r="G13" s="124" t="s">
        <v>13</v>
      </c>
      <c r="H13" s="8" t="s">
        <v>5</v>
      </c>
      <c r="I13" s="16">
        <f t="shared" si="1"/>
        <v>243.25295799999998</v>
      </c>
      <c r="J13" s="17">
        <f t="shared" si="2"/>
        <v>0</v>
      </c>
      <c r="K13" s="17">
        <f t="shared" si="3"/>
        <v>0</v>
      </c>
      <c r="L13" s="12">
        <f t="shared" si="4"/>
        <v>243.25295799999998</v>
      </c>
    </row>
    <row r="14" spans="1:19">
      <c r="A14" s="125"/>
      <c r="B14" s="6" t="s">
        <v>6</v>
      </c>
      <c r="C14" s="2">
        <v>0</v>
      </c>
      <c r="D14" s="2">
        <v>0</v>
      </c>
      <c r="E14" s="2">
        <v>0</v>
      </c>
      <c r="F14" s="18">
        <f t="shared" si="0"/>
        <v>0</v>
      </c>
      <c r="G14" s="125"/>
      <c r="H14" s="6" t="s">
        <v>6</v>
      </c>
      <c r="I14" s="16">
        <f t="shared" si="1"/>
        <v>0</v>
      </c>
      <c r="J14" s="17">
        <f t="shared" si="2"/>
        <v>0</v>
      </c>
      <c r="K14" s="17">
        <f t="shared" si="3"/>
        <v>0</v>
      </c>
      <c r="L14" s="12">
        <f t="shared" si="4"/>
        <v>0</v>
      </c>
    </row>
    <row r="15" spans="1:19" ht="12.75" customHeight="1">
      <c r="A15" s="121" t="s">
        <v>14</v>
      </c>
      <c r="B15" s="10" t="s">
        <v>1</v>
      </c>
      <c r="C15" s="2">
        <v>6.5886499999999995</v>
      </c>
      <c r="D15" s="2">
        <v>0</v>
      </c>
      <c r="E15" s="2">
        <v>0</v>
      </c>
      <c r="F15" s="18">
        <f t="shared" si="0"/>
        <v>2.1962166666666665</v>
      </c>
      <c r="G15" s="121" t="s">
        <v>14</v>
      </c>
      <c r="H15" s="10" t="s">
        <v>1</v>
      </c>
      <c r="I15" s="16">
        <f t="shared" si="1"/>
        <v>428.26224999999994</v>
      </c>
      <c r="J15" s="17">
        <f t="shared" si="2"/>
        <v>0</v>
      </c>
      <c r="K15" s="17">
        <f t="shared" si="3"/>
        <v>0</v>
      </c>
      <c r="L15" s="12">
        <f t="shared" si="4"/>
        <v>428.26224999999994</v>
      </c>
      <c r="N15" t="s">
        <v>54</v>
      </c>
      <c r="O15" t="s">
        <v>51</v>
      </c>
      <c r="P15" t="s">
        <v>52</v>
      </c>
      <c r="Q15" t="s">
        <v>53</v>
      </c>
      <c r="R15" t="s">
        <v>41</v>
      </c>
      <c r="S15" s="52" t="s">
        <v>60</v>
      </c>
    </row>
    <row r="16" spans="1:19">
      <c r="A16" s="122"/>
      <c r="B16" s="11" t="s">
        <v>2</v>
      </c>
      <c r="C16" s="2">
        <v>0</v>
      </c>
      <c r="D16" s="2">
        <v>0</v>
      </c>
      <c r="E16" s="2">
        <v>0</v>
      </c>
      <c r="F16" s="18">
        <f t="shared" si="0"/>
        <v>0</v>
      </c>
      <c r="G16" s="122"/>
      <c r="H16" s="11" t="s">
        <v>2</v>
      </c>
      <c r="I16" s="16">
        <f t="shared" si="1"/>
        <v>0</v>
      </c>
      <c r="J16" s="17">
        <f t="shared" si="2"/>
        <v>0</v>
      </c>
      <c r="K16" s="17">
        <f t="shared" si="3"/>
        <v>0</v>
      </c>
      <c r="L16" s="12">
        <f t="shared" si="4"/>
        <v>0</v>
      </c>
      <c r="N16" s="45" t="s">
        <v>55</v>
      </c>
      <c r="O16" s="46">
        <f>SUM(I4:I47)</f>
        <v>194773.67129999996</v>
      </c>
      <c r="P16" s="46">
        <f>SUM(J4:J47)</f>
        <v>34428.570871999997</v>
      </c>
      <c r="Q16" s="46">
        <f>SUM(K4:K47)</f>
        <v>9096.0573839999997</v>
      </c>
      <c r="R16" s="49">
        <f t="shared" ref="R16:R21" si="5">SUM(O16:Q16)</f>
        <v>238298.29955599993</v>
      </c>
      <c r="S16">
        <f>R16/R22*100</f>
        <v>74.399122628322971</v>
      </c>
    </row>
    <row r="17" spans="1:19">
      <c r="A17" s="122"/>
      <c r="B17" s="5" t="s">
        <v>3</v>
      </c>
      <c r="C17" s="2">
        <v>0</v>
      </c>
      <c r="D17" s="2">
        <v>0</v>
      </c>
      <c r="E17" s="2">
        <v>0</v>
      </c>
      <c r="F17" s="18">
        <f t="shared" si="0"/>
        <v>0</v>
      </c>
      <c r="G17" s="122"/>
      <c r="H17" s="5" t="s">
        <v>3</v>
      </c>
      <c r="I17" s="16">
        <f t="shared" si="1"/>
        <v>0</v>
      </c>
      <c r="J17" s="17">
        <f t="shared" si="2"/>
        <v>0</v>
      </c>
      <c r="K17" s="17">
        <f t="shared" si="3"/>
        <v>0</v>
      </c>
      <c r="L17" s="12">
        <f t="shared" si="4"/>
        <v>0</v>
      </c>
      <c r="N17" t="s">
        <v>35</v>
      </c>
      <c r="O17" s="12">
        <v>0</v>
      </c>
      <c r="P17" s="12">
        <v>0</v>
      </c>
      <c r="Q17" s="12">
        <v>0</v>
      </c>
      <c r="R17" s="49">
        <f t="shared" si="5"/>
        <v>0</v>
      </c>
      <c r="S17">
        <f>R17/R22*100</f>
        <v>0</v>
      </c>
    </row>
    <row r="18" spans="1:19">
      <c r="A18" s="122"/>
      <c r="B18" s="5" t="s">
        <v>4</v>
      </c>
      <c r="C18" s="2">
        <v>13.177299999999999</v>
      </c>
      <c r="D18" s="2">
        <v>15.2640584</v>
      </c>
      <c r="E18" s="2">
        <v>0</v>
      </c>
      <c r="F18" s="18">
        <f t="shared" si="0"/>
        <v>9.4804528000000001</v>
      </c>
      <c r="G18" s="122"/>
      <c r="H18" s="5" t="s">
        <v>4</v>
      </c>
      <c r="I18" s="16">
        <f t="shared" si="1"/>
        <v>856.52449999999988</v>
      </c>
      <c r="J18" s="17">
        <f t="shared" si="2"/>
        <v>305.28116799999998</v>
      </c>
      <c r="K18" s="17">
        <f t="shared" si="3"/>
        <v>0</v>
      </c>
      <c r="L18" s="12">
        <f t="shared" si="4"/>
        <v>1161.805668</v>
      </c>
      <c r="N18" t="s">
        <v>39</v>
      </c>
      <c r="O18" s="12">
        <v>1346.456514</v>
      </c>
      <c r="P18" s="12">
        <v>0</v>
      </c>
      <c r="Q18" s="12">
        <v>0</v>
      </c>
      <c r="R18" s="49">
        <f t="shared" si="5"/>
        <v>1346.456514</v>
      </c>
      <c r="S18">
        <f>R18/R22*100</f>
        <v>0.4203772476993658</v>
      </c>
    </row>
    <row r="19" spans="1:19">
      <c r="A19" s="122"/>
      <c r="B19" s="5" t="s">
        <v>7</v>
      </c>
      <c r="C19" s="2">
        <v>67.784031200000001</v>
      </c>
      <c r="D19" s="2">
        <v>45.629791599999997</v>
      </c>
      <c r="E19" s="2">
        <v>4.1106549999999995</v>
      </c>
      <c r="F19" s="18">
        <f t="shared" si="0"/>
        <v>39.174825933333331</v>
      </c>
      <c r="G19" s="122"/>
      <c r="H19" s="5" t="s">
        <v>7</v>
      </c>
      <c r="I19" s="16">
        <f t="shared" si="1"/>
        <v>4405.9620279999999</v>
      </c>
      <c r="J19" s="17">
        <f t="shared" si="2"/>
        <v>912.59583199999997</v>
      </c>
      <c r="K19" s="17">
        <f t="shared" si="3"/>
        <v>61.659824999999991</v>
      </c>
      <c r="L19" s="12">
        <f t="shared" si="4"/>
        <v>5380.2176849999996</v>
      </c>
      <c r="N19" t="s">
        <v>36</v>
      </c>
      <c r="O19" s="12">
        <v>63382.812999999995</v>
      </c>
      <c r="P19" s="12">
        <v>2466.6068839999998</v>
      </c>
      <c r="Q19" s="12">
        <v>384.75730800000002</v>
      </c>
      <c r="R19" s="49">
        <f t="shared" si="5"/>
        <v>66234.177191999988</v>
      </c>
      <c r="S19">
        <f>R19/R22*100</f>
        <v>20.678975386207732</v>
      </c>
    </row>
    <row r="20" spans="1:19">
      <c r="A20" s="122"/>
      <c r="B20" s="5" t="s">
        <v>8</v>
      </c>
      <c r="C20" s="2">
        <v>192.01961559999998</v>
      </c>
      <c r="D20" s="2">
        <v>156.7813658</v>
      </c>
      <c r="E20" s="2">
        <v>9.6189327000000002</v>
      </c>
      <c r="F20" s="18">
        <f t="shared" si="0"/>
        <v>119.47330469999999</v>
      </c>
      <c r="G20" s="122"/>
      <c r="H20" s="5" t="s">
        <v>8</v>
      </c>
      <c r="I20" s="16">
        <f t="shared" si="1"/>
        <v>12481.275013999999</v>
      </c>
      <c r="J20" s="17">
        <f t="shared" si="2"/>
        <v>3135.6273160000001</v>
      </c>
      <c r="K20" s="17">
        <f t="shared" si="3"/>
        <v>144.28399050000002</v>
      </c>
      <c r="L20" s="12">
        <f t="shared" si="4"/>
        <v>15761.186320499999</v>
      </c>
      <c r="N20" t="s">
        <v>37</v>
      </c>
      <c r="O20" s="12">
        <v>8931.8374860000004</v>
      </c>
      <c r="P20" s="12">
        <v>1339.6646999999998</v>
      </c>
      <c r="Q20" s="12">
        <v>284.86839149999997</v>
      </c>
      <c r="R20" s="49">
        <f t="shared" si="5"/>
        <v>10556.3705775</v>
      </c>
      <c r="S20">
        <f>R20/R22*100</f>
        <v>3.2958049242012248</v>
      </c>
    </row>
    <row r="21" spans="1:19">
      <c r="A21" s="122"/>
      <c r="B21" s="6" t="s">
        <v>5</v>
      </c>
      <c r="C21" s="2">
        <v>135.51535319999999</v>
      </c>
      <c r="D21" s="2">
        <v>44.168339199999998</v>
      </c>
      <c r="E21" s="2">
        <v>4.1106549999999995</v>
      </c>
      <c r="F21" s="18">
        <f t="shared" si="0"/>
        <v>61.264782466666666</v>
      </c>
      <c r="G21" s="122"/>
      <c r="H21" s="6" t="s">
        <v>5</v>
      </c>
      <c r="I21" s="16">
        <f t="shared" si="1"/>
        <v>8808.4979579999999</v>
      </c>
      <c r="J21" s="17">
        <f t="shared" si="2"/>
        <v>883.36678399999994</v>
      </c>
      <c r="K21" s="17">
        <f t="shared" si="3"/>
        <v>61.659824999999991</v>
      </c>
      <c r="L21" s="12">
        <f t="shared" si="4"/>
        <v>9753.5245670000004</v>
      </c>
      <c r="N21" t="s">
        <v>38</v>
      </c>
      <c r="O21" s="12">
        <v>3302.758472</v>
      </c>
      <c r="P21" s="12">
        <v>212.60000000000002</v>
      </c>
      <c r="Q21" s="12">
        <v>346.52821649999998</v>
      </c>
      <c r="R21" s="49">
        <f t="shared" si="5"/>
        <v>3861.8866884999998</v>
      </c>
      <c r="S21">
        <f>R21/R22*100</f>
        <v>1.2057198135687046</v>
      </c>
    </row>
    <row r="22" spans="1:19">
      <c r="A22" s="123"/>
      <c r="B22" s="6" t="s">
        <v>6</v>
      </c>
      <c r="C22" s="2">
        <v>103.5208688</v>
      </c>
      <c r="D22" s="2">
        <v>16.725510799999999</v>
      </c>
      <c r="E22" s="2">
        <v>5.5082776999999998</v>
      </c>
      <c r="F22" s="18">
        <f t="shared" si="0"/>
        <v>41.918219099999995</v>
      </c>
      <c r="G22" s="123"/>
      <c r="H22" s="6" t="s">
        <v>6</v>
      </c>
      <c r="I22" s="16">
        <f t="shared" si="1"/>
        <v>6728.8564720000004</v>
      </c>
      <c r="J22" s="17">
        <f t="shared" si="2"/>
        <v>334.51021599999996</v>
      </c>
      <c r="K22" s="17">
        <f t="shared" si="3"/>
        <v>82.624165500000004</v>
      </c>
      <c r="L22" s="12">
        <f t="shared" si="4"/>
        <v>7145.9908535000004</v>
      </c>
      <c r="R22" s="51">
        <f>SUM(R16:R21)</f>
        <v>320297.19052799995</v>
      </c>
      <c r="S22" s="49">
        <f>SUM(S16:S21)</f>
        <v>100</v>
      </c>
    </row>
    <row r="23" spans="1:19" ht="12.75" customHeight="1">
      <c r="A23" s="128" t="s">
        <v>15</v>
      </c>
      <c r="B23" s="10" t="s">
        <v>1</v>
      </c>
      <c r="C23" s="2">
        <v>1185.9569999999999</v>
      </c>
      <c r="D23" s="2">
        <v>548.04464999999993</v>
      </c>
      <c r="E23" s="2">
        <v>3.4529502000000001</v>
      </c>
      <c r="F23" s="18">
        <f t="shared" si="0"/>
        <v>579.15153339999995</v>
      </c>
      <c r="G23" s="128" t="s">
        <v>15</v>
      </c>
      <c r="H23" s="10" t="s">
        <v>1</v>
      </c>
      <c r="I23" s="16">
        <f t="shared" si="1"/>
        <v>77087.204999999987</v>
      </c>
      <c r="J23" s="17">
        <f t="shared" si="2"/>
        <v>10960.892999999998</v>
      </c>
      <c r="K23" s="17">
        <f t="shared" ref="K23:K30" si="6">E23*15</f>
        <v>51.794252999999998</v>
      </c>
      <c r="L23" s="12">
        <f t="shared" si="4"/>
        <v>88099.892252999984</v>
      </c>
    </row>
    <row r="24" spans="1:19">
      <c r="A24" s="129"/>
      <c r="B24" s="5" t="s">
        <v>2</v>
      </c>
      <c r="C24" s="2">
        <v>3.7423531999999997</v>
      </c>
      <c r="D24" s="2">
        <v>0</v>
      </c>
      <c r="E24" s="2">
        <v>0</v>
      </c>
      <c r="F24" s="18">
        <f t="shared" si="0"/>
        <v>1.2474510666666665</v>
      </c>
      <c r="G24" s="129"/>
      <c r="H24" s="5" t="s">
        <v>2</v>
      </c>
      <c r="I24" s="16">
        <f t="shared" si="1"/>
        <v>243.25295799999998</v>
      </c>
      <c r="J24" s="17">
        <f t="shared" si="2"/>
        <v>0</v>
      </c>
      <c r="K24" s="17">
        <f t="shared" si="6"/>
        <v>0</v>
      </c>
      <c r="L24" s="12">
        <f t="shared" si="4"/>
        <v>243.25295799999998</v>
      </c>
      <c r="N24" t="s">
        <v>56</v>
      </c>
      <c r="P24" s="12">
        <f t="shared" ref="P24:R25" si="7">SUM(I9,I11,I13)</f>
        <v>29649.452092</v>
      </c>
      <c r="Q24" s="12">
        <f t="shared" si="7"/>
        <v>821.6610159999999</v>
      </c>
      <c r="R24" s="12">
        <f t="shared" si="7"/>
        <v>0</v>
      </c>
    </row>
    <row r="25" spans="1:19">
      <c r="A25" s="129"/>
      <c r="B25" s="5" t="s">
        <v>3</v>
      </c>
      <c r="C25" s="2">
        <v>11.279768799999999</v>
      </c>
      <c r="D25" s="2">
        <v>3.0852883999999996</v>
      </c>
      <c r="E25" s="2">
        <v>0</v>
      </c>
      <c r="F25" s="18">
        <f t="shared" si="0"/>
        <v>4.7883524</v>
      </c>
      <c r="G25" s="129"/>
      <c r="H25" s="5" t="s">
        <v>3</v>
      </c>
      <c r="I25" s="16">
        <f t="shared" si="1"/>
        <v>733.18497200000002</v>
      </c>
      <c r="J25" s="17">
        <f t="shared" si="2"/>
        <v>61.705767999999992</v>
      </c>
      <c r="K25" s="17">
        <f t="shared" si="6"/>
        <v>0</v>
      </c>
      <c r="L25" s="12">
        <f t="shared" si="4"/>
        <v>794.89074000000005</v>
      </c>
      <c r="N25" t="s">
        <v>57</v>
      </c>
      <c r="P25" s="12">
        <f t="shared" si="7"/>
        <v>1346.456514</v>
      </c>
      <c r="Q25" s="12">
        <f t="shared" si="7"/>
        <v>578.08561599999996</v>
      </c>
      <c r="R25" s="12">
        <f t="shared" si="7"/>
        <v>20.964340499999999</v>
      </c>
    </row>
    <row r="26" spans="1:19">
      <c r="A26" s="129"/>
      <c r="B26" s="5" t="s">
        <v>4</v>
      </c>
      <c r="C26" s="2">
        <v>67.784031200000001</v>
      </c>
      <c r="D26" s="2">
        <v>41.083050799999995</v>
      </c>
      <c r="E26" s="2">
        <v>15.0449973</v>
      </c>
      <c r="F26" s="18">
        <f t="shared" si="0"/>
        <v>41.304026433333334</v>
      </c>
      <c r="G26" s="129"/>
      <c r="H26" s="5" t="s">
        <v>4</v>
      </c>
      <c r="I26" s="16">
        <f t="shared" si="1"/>
        <v>4405.9620279999999</v>
      </c>
      <c r="J26" s="17">
        <f t="shared" si="2"/>
        <v>821.6610159999999</v>
      </c>
      <c r="K26" s="17">
        <f t="shared" si="6"/>
        <v>225.6749595</v>
      </c>
      <c r="L26" s="12">
        <f t="shared" si="4"/>
        <v>5453.2980035</v>
      </c>
    </row>
    <row r="27" spans="1:19">
      <c r="A27" s="129"/>
      <c r="B27" s="5" t="s">
        <v>7</v>
      </c>
      <c r="C27" s="2">
        <v>173.20243120000001</v>
      </c>
      <c r="D27" s="2">
        <v>86.794034199999999</v>
      </c>
      <c r="E27" s="2">
        <v>56.151547299999997</v>
      </c>
      <c r="F27" s="18">
        <f t="shared" si="0"/>
        <v>105.38267090000001</v>
      </c>
      <c r="G27" s="129"/>
      <c r="H27" s="5" t="s">
        <v>7</v>
      </c>
      <c r="I27" s="16">
        <f t="shared" si="1"/>
        <v>11258.158028</v>
      </c>
      <c r="J27" s="17">
        <f t="shared" si="2"/>
        <v>1735.880684</v>
      </c>
      <c r="K27" s="17">
        <f t="shared" si="6"/>
        <v>842.27320950000001</v>
      </c>
      <c r="L27" s="12">
        <f t="shared" si="4"/>
        <v>13836.311921499999</v>
      </c>
    </row>
    <row r="28" spans="1:19">
      <c r="A28" s="129"/>
      <c r="B28" s="5" t="s">
        <v>8</v>
      </c>
      <c r="C28" s="2">
        <v>237.19139999999999</v>
      </c>
      <c r="D28" s="2">
        <v>253.31841599999998</v>
      </c>
      <c r="E28" s="2">
        <v>149.38120269999999</v>
      </c>
      <c r="F28" s="18">
        <f t="shared" si="0"/>
        <v>213.29700623333335</v>
      </c>
      <c r="G28" s="129"/>
      <c r="H28" s="5" t="s">
        <v>8</v>
      </c>
      <c r="I28" s="16">
        <f t="shared" si="1"/>
        <v>15417.440999999999</v>
      </c>
      <c r="J28" s="17">
        <f t="shared" si="2"/>
        <v>5066.3683199999996</v>
      </c>
      <c r="K28" s="17">
        <f t="shared" si="6"/>
        <v>2240.7180404999999</v>
      </c>
      <c r="L28" s="12">
        <f t="shared" si="4"/>
        <v>22724.5273605</v>
      </c>
    </row>
    <row r="29" spans="1:19">
      <c r="A29" s="129"/>
      <c r="B29" s="6" t="s">
        <v>5</v>
      </c>
      <c r="C29" s="2">
        <v>131.773</v>
      </c>
      <c r="D29" s="2">
        <v>253.31841599999998</v>
      </c>
      <c r="E29" s="2">
        <v>147.98357999999999</v>
      </c>
      <c r="F29" s="18">
        <f t="shared" si="0"/>
        <v>177.6916653333333</v>
      </c>
      <c r="G29" s="129"/>
      <c r="H29" s="6" t="s">
        <v>5</v>
      </c>
      <c r="I29" s="16">
        <f t="shared" si="1"/>
        <v>8565.244999999999</v>
      </c>
      <c r="J29" s="17">
        <f t="shared" si="2"/>
        <v>5066.3683199999996</v>
      </c>
      <c r="K29" s="17">
        <f t="shared" si="6"/>
        <v>2219.7536999999998</v>
      </c>
      <c r="L29" s="12">
        <f t="shared" si="4"/>
        <v>15851.367019999998</v>
      </c>
    </row>
    <row r="30" spans="1:19">
      <c r="A30" s="130"/>
      <c r="B30" s="9" t="s">
        <v>6</v>
      </c>
      <c r="C30" s="2">
        <v>1.8975312</v>
      </c>
      <c r="D30" s="2">
        <v>57.808561599999997</v>
      </c>
      <c r="E30" s="2">
        <v>204.13512729999999</v>
      </c>
      <c r="F30" s="18">
        <f t="shared" si="0"/>
        <v>87.947073366666658</v>
      </c>
      <c r="G30" s="130"/>
      <c r="H30" s="9" t="s">
        <v>6</v>
      </c>
      <c r="I30" s="16">
        <f t="shared" si="1"/>
        <v>123.339528</v>
      </c>
      <c r="J30" s="17">
        <f t="shared" si="2"/>
        <v>1156.1712319999999</v>
      </c>
      <c r="K30" s="17">
        <f t="shared" si="6"/>
        <v>3062.0269094999999</v>
      </c>
      <c r="L30" s="12">
        <f t="shared" si="4"/>
        <v>4341.5376694999995</v>
      </c>
    </row>
    <row r="31" spans="1:19" ht="12.75" customHeight="1">
      <c r="A31" s="128" t="s">
        <v>16</v>
      </c>
      <c r="B31" s="10" t="s">
        <v>1</v>
      </c>
      <c r="C31" s="2">
        <v>0</v>
      </c>
      <c r="D31" s="2">
        <v>0</v>
      </c>
      <c r="E31" s="2">
        <v>0</v>
      </c>
      <c r="F31" s="18">
        <f t="shared" si="0"/>
        <v>0</v>
      </c>
      <c r="G31" s="128" t="s">
        <v>16</v>
      </c>
      <c r="H31" s="10" t="s">
        <v>1</v>
      </c>
      <c r="I31" s="16">
        <f t="shared" si="1"/>
        <v>0</v>
      </c>
      <c r="J31" s="17">
        <f t="shared" si="2"/>
        <v>0</v>
      </c>
      <c r="K31" s="17">
        <f t="shared" si="3"/>
        <v>0</v>
      </c>
      <c r="L31" s="12">
        <f t="shared" si="4"/>
        <v>0</v>
      </c>
    </row>
    <row r="32" spans="1:19">
      <c r="A32" s="129"/>
      <c r="B32" s="5" t="s">
        <v>2</v>
      </c>
      <c r="C32" s="2">
        <v>1.8975312</v>
      </c>
      <c r="D32" s="2">
        <v>0</v>
      </c>
      <c r="E32" s="2">
        <v>0</v>
      </c>
      <c r="F32" s="18">
        <f t="shared" si="0"/>
        <v>0.63251040000000003</v>
      </c>
      <c r="G32" s="129"/>
      <c r="H32" s="5" t="s">
        <v>2</v>
      </c>
      <c r="I32" s="16">
        <f t="shared" si="1"/>
        <v>123.339528</v>
      </c>
      <c r="J32" s="17">
        <f t="shared" si="2"/>
        <v>0</v>
      </c>
      <c r="K32" s="17">
        <f t="shared" si="3"/>
        <v>0</v>
      </c>
      <c r="L32" s="12">
        <f t="shared" si="4"/>
        <v>123.339528</v>
      </c>
    </row>
    <row r="33" spans="1:12">
      <c r="A33" s="129"/>
      <c r="B33" s="5" t="s">
        <v>3</v>
      </c>
      <c r="C33" s="2">
        <v>0</v>
      </c>
      <c r="D33" s="2">
        <v>0</v>
      </c>
      <c r="E33" s="2">
        <v>0</v>
      </c>
      <c r="F33" s="18">
        <f t="shared" si="0"/>
        <v>0</v>
      </c>
      <c r="G33" s="129"/>
      <c r="H33" s="5" t="s">
        <v>3</v>
      </c>
      <c r="I33" s="16">
        <f t="shared" si="1"/>
        <v>0</v>
      </c>
      <c r="J33" s="17">
        <f t="shared" si="2"/>
        <v>0</v>
      </c>
      <c r="K33" s="17">
        <f t="shared" si="3"/>
        <v>0</v>
      </c>
      <c r="L33" s="12">
        <f t="shared" si="4"/>
        <v>0</v>
      </c>
    </row>
    <row r="34" spans="1:12">
      <c r="A34" s="129"/>
      <c r="B34" s="5" t="s">
        <v>4</v>
      </c>
      <c r="C34" s="2">
        <v>33.892015600000001</v>
      </c>
      <c r="D34" s="2">
        <v>31.989569199999998</v>
      </c>
      <c r="E34" s="2">
        <v>1.3976226999999999</v>
      </c>
      <c r="F34" s="18">
        <f t="shared" si="0"/>
        <v>22.426402499999998</v>
      </c>
      <c r="G34" s="129"/>
      <c r="H34" s="5" t="s">
        <v>4</v>
      </c>
      <c r="I34" s="16">
        <f t="shared" si="1"/>
        <v>2202.981014</v>
      </c>
      <c r="J34" s="17">
        <f t="shared" si="2"/>
        <v>639.79138399999999</v>
      </c>
      <c r="K34" s="17">
        <f t="shared" si="3"/>
        <v>20.964340499999999</v>
      </c>
      <c r="L34" s="12">
        <f t="shared" si="4"/>
        <v>2863.7367385000002</v>
      </c>
    </row>
    <row r="35" spans="1:12">
      <c r="A35" s="129"/>
      <c r="B35" s="5" t="s">
        <v>7</v>
      </c>
      <c r="C35" s="2">
        <v>56.451553199999999</v>
      </c>
      <c r="D35" s="2">
        <v>45.629791599999997</v>
      </c>
      <c r="E35" s="2">
        <v>2.7130323000000001</v>
      </c>
      <c r="F35" s="18">
        <f t="shared" si="0"/>
        <v>34.931459033333333</v>
      </c>
      <c r="G35" s="129"/>
      <c r="H35" s="5" t="s">
        <v>7</v>
      </c>
      <c r="I35" s="16">
        <f t="shared" si="1"/>
        <v>3669.350958</v>
      </c>
      <c r="J35" s="17">
        <f t="shared" si="2"/>
        <v>912.59583199999997</v>
      </c>
      <c r="K35" s="17">
        <f t="shared" si="3"/>
        <v>40.695484499999999</v>
      </c>
      <c r="L35" s="12">
        <f t="shared" si="4"/>
        <v>4622.6422745</v>
      </c>
    </row>
    <row r="36" spans="1:12">
      <c r="A36" s="129"/>
      <c r="B36" s="5" t="s">
        <v>8</v>
      </c>
      <c r="C36" s="2">
        <v>33.892015600000001</v>
      </c>
      <c r="D36" s="2">
        <v>25.900184199999998</v>
      </c>
      <c r="E36" s="2">
        <v>0</v>
      </c>
      <c r="F36" s="18">
        <f t="shared" si="0"/>
        <v>19.930733266666667</v>
      </c>
      <c r="G36" s="129"/>
      <c r="H36" s="5" t="s">
        <v>8</v>
      </c>
      <c r="I36" s="16">
        <f t="shared" si="1"/>
        <v>2202.981014</v>
      </c>
      <c r="J36" s="17">
        <f t="shared" si="2"/>
        <v>518.00368400000002</v>
      </c>
      <c r="K36" s="17">
        <f t="shared" si="3"/>
        <v>0</v>
      </c>
      <c r="L36" s="12">
        <f t="shared" si="4"/>
        <v>2720.9846980000002</v>
      </c>
    </row>
    <row r="37" spans="1:12">
      <c r="A37" s="129"/>
      <c r="B37" s="6" t="s">
        <v>5</v>
      </c>
      <c r="C37" s="2">
        <v>16.919653199999999</v>
      </c>
      <c r="D37" s="2">
        <v>1.5426441999999998</v>
      </c>
      <c r="E37" s="2">
        <v>0</v>
      </c>
      <c r="F37" s="18">
        <f t="shared" si="0"/>
        <v>6.1540991333333324</v>
      </c>
      <c r="G37" s="129"/>
      <c r="H37" s="6" t="s">
        <v>5</v>
      </c>
      <c r="I37" s="16">
        <f t="shared" si="1"/>
        <v>1099.777458</v>
      </c>
      <c r="J37" s="17">
        <f t="shared" si="2"/>
        <v>30.852883999999996</v>
      </c>
      <c r="K37" s="17">
        <f t="shared" si="3"/>
        <v>0</v>
      </c>
      <c r="L37" s="12">
        <f t="shared" si="4"/>
        <v>1130.6303419999999</v>
      </c>
    </row>
    <row r="38" spans="1:12">
      <c r="A38" s="130"/>
      <c r="B38" s="6" t="s">
        <v>6</v>
      </c>
      <c r="C38" s="2">
        <v>7.5374156000000001</v>
      </c>
      <c r="D38" s="2">
        <v>0</v>
      </c>
      <c r="E38" s="2">
        <v>0</v>
      </c>
      <c r="F38" s="18">
        <f t="shared" si="0"/>
        <v>2.5124718666666666</v>
      </c>
      <c r="G38" s="130"/>
      <c r="H38" s="6" t="s">
        <v>6</v>
      </c>
      <c r="I38" s="16">
        <f t="shared" si="1"/>
        <v>489.93201399999998</v>
      </c>
      <c r="J38" s="17">
        <f t="shared" si="2"/>
        <v>0</v>
      </c>
      <c r="K38" s="17">
        <f t="shared" si="3"/>
        <v>0</v>
      </c>
      <c r="L38" s="12">
        <f t="shared" si="4"/>
        <v>489.93201399999998</v>
      </c>
    </row>
    <row r="39" spans="1:12" ht="12.75" customHeight="1">
      <c r="A39" s="128" t="s">
        <v>17</v>
      </c>
      <c r="B39" s="10" t="s">
        <v>1</v>
      </c>
      <c r="C39" s="2">
        <v>0</v>
      </c>
      <c r="D39" s="2">
        <v>0</v>
      </c>
      <c r="E39" s="2">
        <v>0</v>
      </c>
      <c r="F39" s="18">
        <f t="shared" si="0"/>
        <v>0</v>
      </c>
      <c r="G39" s="128" t="s">
        <v>17</v>
      </c>
      <c r="H39" s="10" t="s">
        <v>1</v>
      </c>
      <c r="I39" s="16">
        <f t="shared" si="1"/>
        <v>0</v>
      </c>
      <c r="J39" s="17">
        <f t="shared" si="2"/>
        <v>0</v>
      </c>
      <c r="K39" s="17">
        <f t="shared" si="3"/>
        <v>0</v>
      </c>
      <c r="L39" s="12">
        <f t="shared" si="4"/>
        <v>0</v>
      </c>
    </row>
    <row r="40" spans="1:12">
      <c r="A40" s="129"/>
      <c r="B40" s="5" t="s">
        <v>2</v>
      </c>
      <c r="C40" s="2">
        <v>0</v>
      </c>
      <c r="D40" s="2">
        <v>0</v>
      </c>
      <c r="E40" s="2">
        <v>0</v>
      </c>
      <c r="F40" s="18">
        <f t="shared" si="0"/>
        <v>0</v>
      </c>
      <c r="G40" s="129"/>
      <c r="H40" s="5" t="s">
        <v>2</v>
      </c>
      <c r="I40" s="16">
        <f t="shared" si="1"/>
        <v>0</v>
      </c>
      <c r="J40" s="17">
        <f t="shared" si="2"/>
        <v>0</v>
      </c>
      <c r="K40" s="17">
        <f t="shared" si="3"/>
        <v>0</v>
      </c>
      <c r="L40" s="12">
        <f t="shared" si="4"/>
        <v>0</v>
      </c>
    </row>
    <row r="41" spans="1:12">
      <c r="A41" s="129"/>
      <c r="B41" s="5" t="s">
        <v>3</v>
      </c>
      <c r="C41" s="2">
        <v>0</v>
      </c>
      <c r="D41" s="2">
        <v>0</v>
      </c>
      <c r="E41" s="2">
        <v>0</v>
      </c>
      <c r="F41" s="18">
        <f t="shared" si="0"/>
        <v>0</v>
      </c>
      <c r="G41" s="129"/>
      <c r="H41" s="5" t="s">
        <v>3</v>
      </c>
      <c r="I41" s="16">
        <f t="shared" si="1"/>
        <v>0</v>
      </c>
      <c r="J41" s="17">
        <f t="shared" si="2"/>
        <v>0</v>
      </c>
      <c r="K41" s="17">
        <f t="shared" si="3"/>
        <v>0</v>
      </c>
      <c r="L41" s="12">
        <f t="shared" si="4"/>
        <v>0</v>
      </c>
    </row>
    <row r="42" spans="1:12">
      <c r="A42" s="129"/>
      <c r="B42" s="5" t="s">
        <v>4</v>
      </c>
      <c r="C42" s="2">
        <v>0</v>
      </c>
      <c r="D42" s="2">
        <v>0</v>
      </c>
      <c r="E42" s="2">
        <v>0</v>
      </c>
      <c r="F42" s="18">
        <f t="shared" si="0"/>
        <v>0</v>
      </c>
      <c r="G42" s="129"/>
      <c r="H42" s="5" t="s">
        <v>4</v>
      </c>
      <c r="I42" s="16">
        <f t="shared" si="1"/>
        <v>0</v>
      </c>
      <c r="J42" s="17">
        <f t="shared" si="2"/>
        <v>0</v>
      </c>
      <c r="K42" s="17">
        <f t="shared" si="3"/>
        <v>0</v>
      </c>
      <c r="L42" s="12">
        <f t="shared" si="4"/>
        <v>0</v>
      </c>
    </row>
    <row r="43" spans="1:12">
      <c r="A43" s="129"/>
      <c r="B43" s="5" t="s">
        <v>7</v>
      </c>
      <c r="C43" s="2">
        <v>0</v>
      </c>
      <c r="D43" s="2">
        <v>0</v>
      </c>
      <c r="E43" s="2">
        <v>0</v>
      </c>
      <c r="F43" s="18">
        <f t="shared" si="0"/>
        <v>0</v>
      </c>
      <c r="G43" s="129"/>
      <c r="H43" s="5" t="s">
        <v>7</v>
      </c>
      <c r="I43" s="16">
        <f t="shared" si="1"/>
        <v>0</v>
      </c>
      <c r="J43" s="17">
        <f t="shared" si="2"/>
        <v>0</v>
      </c>
      <c r="K43" s="17">
        <f t="shared" si="3"/>
        <v>0</v>
      </c>
      <c r="L43" s="12">
        <f t="shared" si="4"/>
        <v>0</v>
      </c>
    </row>
    <row r="44" spans="1:12">
      <c r="A44" s="129"/>
      <c r="B44" s="5" t="s">
        <v>8</v>
      </c>
      <c r="C44" s="2">
        <v>0</v>
      </c>
      <c r="D44" s="2">
        <v>0</v>
      </c>
      <c r="E44" s="2">
        <v>0</v>
      </c>
      <c r="F44" s="18">
        <f t="shared" si="0"/>
        <v>0</v>
      </c>
      <c r="G44" s="129"/>
      <c r="H44" s="5" t="s">
        <v>8</v>
      </c>
      <c r="I44" s="16">
        <f t="shared" si="1"/>
        <v>0</v>
      </c>
      <c r="J44" s="17">
        <f t="shared" si="2"/>
        <v>0</v>
      </c>
      <c r="K44" s="17">
        <f t="shared" si="3"/>
        <v>0</v>
      </c>
      <c r="L44" s="12">
        <f t="shared" si="4"/>
        <v>0</v>
      </c>
    </row>
    <row r="45" spans="1:12">
      <c r="A45" s="129"/>
      <c r="B45" s="6" t="s">
        <v>5</v>
      </c>
      <c r="C45" s="2">
        <v>0</v>
      </c>
      <c r="D45" s="2">
        <v>0</v>
      </c>
      <c r="E45" s="2">
        <v>0</v>
      </c>
      <c r="F45" s="18">
        <f t="shared" si="0"/>
        <v>0</v>
      </c>
      <c r="G45" s="129"/>
      <c r="H45" s="6" t="s">
        <v>5</v>
      </c>
      <c r="I45" s="16">
        <f t="shared" si="1"/>
        <v>0</v>
      </c>
      <c r="J45" s="17">
        <f t="shared" si="2"/>
        <v>0</v>
      </c>
      <c r="K45" s="17">
        <f t="shared" si="3"/>
        <v>0</v>
      </c>
      <c r="L45" s="12">
        <f t="shared" si="4"/>
        <v>0</v>
      </c>
    </row>
    <row r="46" spans="1:12">
      <c r="A46" s="130"/>
      <c r="B46" s="6" t="s">
        <v>6</v>
      </c>
      <c r="C46" s="2">
        <v>0</v>
      </c>
      <c r="D46" s="2">
        <v>0</v>
      </c>
      <c r="E46" s="2">
        <v>0</v>
      </c>
      <c r="F46" s="18">
        <f t="shared" si="0"/>
        <v>0</v>
      </c>
      <c r="G46" s="130"/>
      <c r="H46" s="6" t="s">
        <v>6</v>
      </c>
      <c r="I46" s="22">
        <f t="shared" si="1"/>
        <v>0</v>
      </c>
      <c r="J46" s="21">
        <f t="shared" si="2"/>
        <v>0</v>
      </c>
      <c r="K46" s="21">
        <f t="shared" si="3"/>
        <v>0</v>
      </c>
      <c r="L46" s="12">
        <f t="shared" si="4"/>
        <v>0</v>
      </c>
    </row>
    <row r="47" spans="1:12">
      <c r="A47" s="126" t="s">
        <v>35</v>
      </c>
      <c r="B47" s="127"/>
      <c r="C47" s="24">
        <v>0</v>
      </c>
      <c r="D47" s="31">
        <v>0</v>
      </c>
      <c r="E47" s="25">
        <v>0</v>
      </c>
      <c r="F47" s="18">
        <f t="shared" si="0"/>
        <v>0</v>
      </c>
      <c r="G47" s="126" t="s">
        <v>35</v>
      </c>
      <c r="H47" s="127"/>
      <c r="I47" s="22">
        <f t="shared" si="1"/>
        <v>0</v>
      </c>
      <c r="J47" s="21">
        <f t="shared" si="2"/>
        <v>0</v>
      </c>
      <c r="K47" s="21">
        <f t="shared" si="3"/>
        <v>0</v>
      </c>
      <c r="L47" s="12">
        <f t="shared" si="4"/>
        <v>0</v>
      </c>
    </row>
    <row r="48" spans="1:12">
      <c r="A48" s="133" t="s">
        <v>39</v>
      </c>
      <c r="B48" s="134"/>
      <c r="C48" s="29">
        <v>20.714715599999998</v>
      </c>
      <c r="D48" s="32">
        <v>0</v>
      </c>
      <c r="E48" s="43">
        <v>0</v>
      </c>
      <c r="F48" s="18">
        <f t="shared" si="0"/>
        <v>6.9049051999999991</v>
      </c>
      <c r="G48" s="133" t="s">
        <v>39</v>
      </c>
      <c r="H48" s="134"/>
      <c r="I48" s="22">
        <f t="shared" si="1"/>
        <v>1346.456514</v>
      </c>
      <c r="J48" s="21">
        <f t="shared" si="2"/>
        <v>0</v>
      </c>
      <c r="K48" s="21">
        <f t="shared" si="3"/>
        <v>0</v>
      </c>
      <c r="L48" s="12">
        <f t="shared" si="4"/>
        <v>1346.456514</v>
      </c>
    </row>
    <row r="49" spans="1:12">
      <c r="A49" s="133" t="s">
        <v>36</v>
      </c>
      <c r="B49" s="134"/>
      <c r="C49" s="19">
        <v>975.12019999999995</v>
      </c>
      <c r="D49" s="33">
        <v>123.33034419999998</v>
      </c>
      <c r="E49" s="26">
        <v>25.650487200000001</v>
      </c>
      <c r="F49" s="18">
        <f t="shared" si="0"/>
        <v>374.70034379999998</v>
      </c>
      <c r="G49" s="133" t="s">
        <v>36</v>
      </c>
      <c r="H49" s="134"/>
      <c r="I49" s="22">
        <f t="shared" si="1"/>
        <v>63382.812999999995</v>
      </c>
      <c r="J49" s="21">
        <f t="shared" si="2"/>
        <v>2466.6068839999998</v>
      </c>
      <c r="K49" s="21">
        <f t="shared" si="3"/>
        <v>384.75730800000002</v>
      </c>
      <c r="L49" s="12">
        <f t="shared" si="4"/>
        <v>66234.177191999988</v>
      </c>
    </row>
    <row r="50" spans="1:12">
      <c r="A50" s="133" t="s">
        <v>37</v>
      </c>
      <c r="B50" s="134"/>
      <c r="C50" s="29">
        <v>137.4128844</v>
      </c>
      <c r="D50" s="32">
        <v>66.983234999999993</v>
      </c>
      <c r="E50" s="30">
        <v>18.991226099999999</v>
      </c>
      <c r="F50" s="18">
        <f t="shared" si="0"/>
        <v>74.462448499999994</v>
      </c>
      <c r="G50" s="133" t="s">
        <v>37</v>
      </c>
      <c r="H50" s="134"/>
      <c r="I50" s="22">
        <f t="shared" si="1"/>
        <v>8931.8374860000004</v>
      </c>
      <c r="J50" s="21">
        <f t="shared" si="2"/>
        <v>1339.6646999999998</v>
      </c>
      <c r="K50" s="21">
        <f t="shared" si="3"/>
        <v>284.86839149999997</v>
      </c>
      <c r="L50" s="12">
        <f t="shared" si="4"/>
        <v>10556.3705775</v>
      </c>
    </row>
    <row r="51" spans="1:12">
      <c r="A51" s="131" t="s">
        <v>38</v>
      </c>
      <c r="B51" s="132"/>
      <c r="C51" s="27">
        <v>50.8116688</v>
      </c>
      <c r="D51" s="30">
        <v>10.63</v>
      </c>
      <c r="E51" s="28">
        <v>23.1018811</v>
      </c>
      <c r="F51" s="18">
        <f t="shared" si="0"/>
        <v>28.181183300000001</v>
      </c>
      <c r="G51" s="131" t="s">
        <v>38</v>
      </c>
      <c r="H51" s="132"/>
      <c r="I51" s="22">
        <f t="shared" si="1"/>
        <v>3302.758472</v>
      </c>
      <c r="J51" s="21">
        <f t="shared" si="2"/>
        <v>212.60000000000002</v>
      </c>
      <c r="K51" s="21">
        <f t="shared" si="3"/>
        <v>346.52821649999998</v>
      </c>
      <c r="L51" s="12">
        <f t="shared" si="4"/>
        <v>3861.8866884999998</v>
      </c>
    </row>
    <row r="52" spans="1:12">
      <c r="F52" s="12">
        <f>SUM(F3:F46)</f>
        <v>2350.8717578666665</v>
      </c>
      <c r="L52" s="12"/>
    </row>
    <row r="53" spans="1:12">
      <c r="F53" s="12">
        <f>SUM(F47:F51)</f>
        <v>484.24888079999994</v>
      </c>
    </row>
    <row r="54" spans="1:12">
      <c r="F54" s="54">
        <f>SUM(F52:F53)</f>
        <v>2835.1206386666663</v>
      </c>
    </row>
  </sheetData>
  <mergeCells count="28">
    <mergeCell ref="G51:H51"/>
    <mergeCell ref="A47:B47"/>
    <mergeCell ref="A48:B48"/>
    <mergeCell ref="A49:B49"/>
    <mergeCell ref="A50:B50"/>
    <mergeCell ref="A51:B51"/>
    <mergeCell ref="G47:H47"/>
    <mergeCell ref="G48:H48"/>
    <mergeCell ref="G49:H49"/>
    <mergeCell ref="G50:H50"/>
    <mergeCell ref="I1:K1"/>
    <mergeCell ref="G3:G8"/>
    <mergeCell ref="G9:G10"/>
    <mergeCell ref="G11:G12"/>
    <mergeCell ref="G39:G46"/>
    <mergeCell ref="G13:G14"/>
    <mergeCell ref="G15:G22"/>
    <mergeCell ref="G23:G30"/>
    <mergeCell ref="G31:G38"/>
    <mergeCell ref="C1:E1"/>
    <mergeCell ref="A3:A8"/>
    <mergeCell ref="A9:A10"/>
    <mergeCell ref="A11:A12"/>
    <mergeCell ref="A39:A46"/>
    <mergeCell ref="A13:A14"/>
    <mergeCell ref="A15:A22"/>
    <mergeCell ref="A23:A30"/>
    <mergeCell ref="A31:A38"/>
  </mergeCells>
  <phoneticPr fontId="2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A1:S54"/>
  <sheetViews>
    <sheetView topLeftCell="A13" workbookViewId="0">
      <selection activeCell="R14" sqref="R14:S21"/>
    </sheetView>
  </sheetViews>
  <sheetFormatPr defaultRowHeight="12.75"/>
  <sheetData>
    <row r="1" spans="1:19">
      <c r="A1" s="1"/>
      <c r="B1" s="1"/>
      <c r="C1" s="119" t="s">
        <v>19</v>
      </c>
      <c r="D1" s="120"/>
      <c r="E1" s="120"/>
      <c r="F1" s="13"/>
      <c r="G1" s="13"/>
      <c r="H1" s="13"/>
      <c r="I1" s="119" t="s">
        <v>19</v>
      </c>
      <c r="J1" s="120"/>
      <c r="K1" s="120"/>
      <c r="O1" t="s">
        <v>50</v>
      </c>
    </row>
    <row r="2" spans="1:19" ht="14.25">
      <c r="A2" s="1"/>
      <c r="B2" s="3" t="s">
        <v>9</v>
      </c>
      <c r="C2" s="23" t="s">
        <v>23</v>
      </c>
      <c r="D2" s="20" t="s">
        <v>31</v>
      </c>
      <c r="E2" s="20" t="s">
        <v>32</v>
      </c>
      <c r="F2" s="14" t="s">
        <v>40</v>
      </c>
      <c r="G2" s="14"/>
      <c r="H2" s="15" t="s">
        <v>18</v>
      </c>
      <c r="I2" s="23" t="s">
        <v>23</v>
      </c>
      <c r="J2" s="20" t="s">
        <v>31</v>
      </c>
      <c r="K2" s="20" t="s">
        <v>32</v>
      </c>
      <c r="L2" s="44" t="s">
        <v>41</v>
      </c>
      <c r="N2" t="s">
        <v>42</v>
      </c>
      <c r="O2" s="12">
        <f>SUM(F3:F14)</f>
        <v>1734.4875771999998</v>
      </c>
    </row>
    <row r="3" spans="1:19" ht="12.75" customHeight="1">
      <c r="A3" s="121" t="s">
        <v>10</v>
      </c>
      <c r="B3" s="4" t="s">
        <v>1</v>
      </c>
      <c r="C3" s="2">
        <v>2801.1185999999998</v>
      </c>
      <c r="D3" s="2">
        <v>954.32764000000009</v>
      </c>
      <c r="E3" s="2">
        <v>56.344350000000006</v>
      </c>
      <c r="F3" s="18">
        <f>AVERAGE(C3:E3)</f>
        <v>1270.5968633333332</v>
      </c>
      <c r="G3" s="121" t="s">
        <v>10</v>
      </c>
      <c r="H3" s="4" t="s">
        <v>1</v>
      </c>
      <c r="I3" s="16">
        <f>C3*25</f>
        <v>70027.964999999997</v>
      </c>
      <c r="J3" s="17">
        <f>D3*45</f>
        <v>42944.743800000004</v>
      </c>
      <c r="K3" s="17">
        <f>E3*30</f>
        <v>1690.3305000000003</v>
      </c>
      <c r="L3" s="12">
        <f>SUM(I3:K3)</f>
        <v>114663.03929999999</v>
      </c>
      <c r="N3" t="s">
        <v>43</v>
      </c>
      <c r="O3" s="12">
        <f>SUM(F15:F22)</f>
        <v>3586.5310546000001</v>
      </c>
    </row>
    <row r="4" spans="1:19">
      <c r="A4" s="122"/>
      <c r="B4" s="7" t="s">
        <v>2</v>
      </c>
      <c r="C4" s="2">
        <v>96.571898399999995</v>
      </c>
      <c r="D4" s="2">
        <v>7.0572128000000003</v>
      </c>
      <c r="E4" s="2">
        <v>0</v>
      </c>
      <c r="F4" s="18">
        <f t="shared" ref="F4:F51" si="0">AVERAGE(C4:E4)</f>
        <v>34.543037066666663</v>
      </c>
      <c r="G4" s="122"/>
      <c r="H4" s="7" t="s">
        <v>2</v>
      </c>
      <c r="I4" s="16">
        <f t="shared" ref="I4:I51" si="1">C4*25</f>
        <v>2414.2974599999998</v>
      </c>
      <c r="J4" s="17">
        <f t="shared" ref="J4:J51" si="2">D4*45</f>
        <v>317.57457600000004</v>
      </c>
      <c r="K4" s="17">
        <f t="shared" ref="K4:K51" si="3">E4*30</f>
        <v>0</v>
      </c>
      <c r="L4" s="12">
        <f t="shared" ref="L4:L51" si="4">SUM(I4:K4)</f>
        <v>2731.8720359999998</v>
      </c>
      <c r="N4" t="s">
        <v>44</v>
      </c>
      <c r="O4" s="12">
        <f>SUM(F23:F30)</f>
        <v>8944.1396844666669</v>
      </c>
    </row>
    <row r="5" spans="1:19">
      <c r="A5" s="122"/>
      <c r="B5" s="7" t="s">
        <v>3</v>
      </c>
      <c r="C5" s="2">
        <v>132.05273399999999</v>
      </c>
      <c r="D5" s="2">
        <v>1.7643032000000001</v>
      </c>
      <c r="E5" s="2">
        <v>3.2304094000000001</v>
      </c>
      <c r="F5" s="18">
        <f t="shared" si="0"/>
        <v>45.682482200000003</v>
      </c>
      <c r="G5" s="122"/>
      <c r="H5" s="7" t="s">
        <v>3</v>
      </c>
      <c r="I5" s="16">
        <f t="shared" si="1"/>
        <v>3301.3183499999996</v>
      </c>
      <c r="J5" s="17">
        <f t="shared" si="2"/>
        <v>79.393644000000009</v>
      </c>
      <c r="K5" s="17">
        <f t="shared" si="3"/>
        <v>96.912282000000005</v>
      </c>
      <c r="L5" s="12">
        <f t="shared" si="4"/>
        <v>3477.6242759999996</v>
      </c>
      <c r="N5" t="s">
        <v>45</v>
      </c>
      <c r="O5" s="12">
        <f>SUM(F31:F38)</f>
        <v>245.00708066666667</v>
      </c>
    </row>
    <row r="6" spans="1:19">
      <c r="A6" s="122"/>
      <c r="B6" s="7" t="s">
        <v>4</v>
      </c>
      <c r="C6" s="2">
        <v>115.9129554</v>
      </c>
      <c r="D6" s="2">
        <v>1.7643032000000001</v>
      </c>
      <c r="E6" s="2">
        <v>6.4608188000000002</v>
      </c>
      <c r="F6" s="18">
        <f t="shared" si="0"/>
        <v>41.379359133333331</v>
      </c>
      <c r="G6" s="122"/>
      <c r="H6" s="7" t="s">
        <v>4</v>
      </c>
      <c r="I6" s="16">
        <f t="shared" si="1"/>
        <v>2897.8238850000002</v>
      </c>
      <c r="J6" s="17">
        <f t="shared" si="2"/>
        <v>79.393644000000009</v>
      </c>
      <c r="K6" s="17">
        <f t="shared" si="3"/>
        <v>193.82456400000001</v>
      </c>
      <c r="L6" s="12">
        <f t="shared" si="4"/>
        <v>3171.0420930000005</v>
      </c>
      <c r="N6" t="s">
        <v>46</v>
      </c>
      <c r="O6" s="12">
        <f>SUM(F39:F46)</f>
        <v>0</v>
      </c>
    </row>
    <row r="7" spans="1:19">
      <c r="A7" s="122"/>
      <c r="B7" s="7" t="s">
        <v>7</v>
      </c>
      <c r="C7" s="2">
        <v>133.6533732</v>
      </c>
      <c r="D7" s="2">
        <v>0</v>
      </c>
      <c r="E7" s="2">
        <v>0</v>
      </c>
      <c r="F7" s="18">
        <f t="shared" si="0"/>
        <v>44.551124399999999</v>
      </c>
      <c r="G7" s="122"/>
      <c r="H7" s="7" t="s">
        <v>7</v>
      </c>
      <c r="I7" s="16">
        <f t="shared" si="1"/>
        <v>3341.3343300000001</v>
      </c>
      <c r="J7" s="17">
        <f t="shared" si="2"/>
        <v>0</v>
      </c>
      <c r="K7" s="17">
        <f t="shared" si="3"/>
        <v>0</v>
      </c>
      <c r="L7" s="12">
        <f t="shared" si="4"/>
        <v>3341.3343300000001</v>
      </c>
      <c r="N7" t="s">
        <v>45</v>
      </c>
      <c r="O7">
        <v>10.18</v>
      </c>
    </row>
    <row r="8" spans="1:19">
      <c r="A8" s="123"/>
      <c r="B8" s="7" t="s">
        <v>8</v>
      </c>
      <c r="C8" s="2">
        <v>211.0176012</v>
      </c>
      <c r="D8" s="2">
        <v>5.2929096000000007</v>
      </c>
      <c r="E8" s="2">
        <v>1.5776418000000001</v>
      </c>
      <c r="F8" s="18">
        <f t="shared" si="0"/>
        <v>72.629384200000004</v>
      </c>
      <c r="G8" s="123"/>
      <c r="H8" s="7" t="s">
        <v>8</v>
      </c>
      <c r="I8" s="16">
        <f t="shared" si="1"/>
        <v>5275.4400299999998</v>
      </c>
      <c r="J8" s="17">
        <f t="shared" si="2"/>
        <v>238.18093200000004</v>
      </c>
      <c r="K8" s="17">
        <f t="shared" si="3"/>
        <v>47.329254000000006</v>
      </c>
      <c r="L8" s="12">
        <f t="shared" si="4"/>
        <v>5560.9502160000002</v>
      </c>
      <c r="N8" t="s">
        <v>47</v>
      </c>
      <c r="O8">
        <v>509.5667072666667</v>
      </c>
    </row>
    <row r="9" spans="1:19" ht="12.75" customHeight="1">
      <c r="A9" s="124" t="s">
        <v>11</v>
      </c>
      <c r="B9" s="6" t="s">
        <v>5</v>
      </c>
      <c r="C9" s="2">
        <v>77.230841400000003</v>
      </c>
      <c r="D9" s="2">
        <v>115.80244640000001</v>
      </c>
      <c r="E9" s="2">
        <v>49.883531200000007</v>
      </c>
      <c r="F9" s="18">
        <f t="shared" si="0"/>
        <v>80.972273000000015</v>
      </c>
      <c r="G9" s="124" t="s">
        <v>11</v>
      </c>
      <c r="H9" s="6" t="s">
        <v>5</v>
      </c>
      <c r="I9" s="16">
        <f t="shared" si="1"/>
        <v>1930.771035</v>
      </c>
      <c r="J9" s="17">
        <f t="shared" si="2"/>
        <v>5211.1100880000004</v>
      </c>
      <c r="K9" s="17">
        <f t="shared" si="3"/>
        <v>1496.5059360000002</v>
      </c>
      <c r="L9" s="12">
        <f t="shared" si="4"/>
        <v>8638.3870590000006</v>
      </c>
      <c r="N9" t="s">
        <v>42</v>
      </c>
      <c r="O9">
        <v>3294.1830632000001</v>
      </c>
    </row>
    <row r="10" spans="1:19">
      <c r="A10" s="125"/>
      <c r="B10" s="9" t="s">
        <v>6</v>
      </c>
      <c r="C10" s="2">
        <v>8.0031959999999991</v>
      </c>
      <c r="D10" s="2">
        <v>5.2929096000000007</v>
      </c>
      <c r="E10" s="2">
        <v>1.5776418000000001</v>
      </c>
      <c r="F10" s="18">
        <f t="shared" si="0"/>
        <v>4.9579158000000003</v>
      </c>
      <c r="G10" s="125"/>
      <c r="H10" s="9" t="s">
        <v>6</v>
      </c>
      <c r="I10" s="16">
        <f t="shared" si="1"/>
        <v>200.07989999999998</v>
      </c>
      <c r="J10" s="17">
        <f t="shared" si="2"/>
        <v>238.18093200000004</v>
      </c>
      <c r="K10" s="17">
        <f t="shared" si="3"/>
        <v>47.329254000000006</v>
      </c>
      <c r="L10" s="12">
        <f t="shared" si="4"/>
        <v>485.59008600000004</v>
      </c>
      <c r="N10" t="s">
        <v>48</v>
      </c>
      <c r="O10">
        <v>2633.0505978666665</v>
      </c>
    </row>
    <row r="11" spans="1:19">
      <c r="A11" s="124" t="s">
        <v>12</v>
      </c>
      <c r="B11" s="8" t="s">
        <v>5</v>
      </c>
      <c r="C11" s="2">
        <v>0</v>
      </c>
      <c r="D11" s="2">
        <v>0</v>
      </c>
      <c r="E11" s="2">
        <v>0</v>
      </c>
      <c r="F11" s="18">
        <f t="shared" si="0"/>
        <v>0</v>
      </c>
      <c r="G11" s="124" t="s">
        <v>12</v>
      </c>
      <c r="H11" s="8" t="s">
        <v>5</v>
      </c>
      <c r="I11" s="16">
        <f t="shared" si="1"/>
        <v>0</v>
      </c>
      <c r="J11" s="17">
        <f t="shared" si="2"/>
        <v>0</v>
      </c>
      <c r="K11" s="17">
        <f t="shared" si="3"/>
        <v>0</v>
      </c>
      <c r="L11" s="12">
        <f t="shared" si="4"/>
        <v>0</v>
      </c>
      <c r="N11" t="s">
        <v>49</v>
      </c>
      <c r="O11">
        <v>6.1466666666666656</v>
      </c>
    </row>
    <row r="12" spans="1:19">
      <c r="A12" s="125"/>
      <c r="B12" s="6" t="s">
        <v>6</v>
      </c>
      <c r="C12" s="2">
        <v>0</v>
      </c>
      <c r="D12" s="2">
        <v>0</v>
      </c>
      <c r="E12" s="2">
        <v>0</v>
      </c>
      <c r="F12" s="18">
        <f t="shared" si="0"/>
        <v>0</v>
      </c>
      <c r="G12" s="125"/>
      <c r="H12" s="6" t="s">
        <v>6</v>
      </c>
      <c r="I12" s="16">
        <f t="shared" si="1"/>
        <v>0</v>
      </c>
      <c r="J12" s="17">
        <f t="shared" si="2"/>
        <v>0</v>
      </c>
      <c r="K12" s="17">
        <f t="shared" si="3"/>
        <v>0</v>
      </c>
      <c r="L12" s="12">
        <f t="shared" si="4"/>
        <v>0</v>
      </c>
    </row>
    <row r="13" spans="1:19">
      <c r="A13" s="124" t="s">
        <v>13</v>
      </c>
      <c r="B13" s="8" t="s">
        <v>5</v>
      </c>
      <c r="C13" s="2">
        <v>214.75242599999999</v>
      </c>
      <c r="D13" s="2">
        <v>38.574083600000002</v>
      </c>
      <c r="E13" s="2">
        <v>0</v>
      </c>
      <c r="F13" s="18">
        <f t="shared" si="0"/>
        <v>84.44216986666666</v>
      </c>
      <c r="G13" s="124" t="s">
        <v>13</v>
      </c>
      <c r="H13" s="8" t="s">
        <v>5</v>
      </c>
      <c r="I13" s="16">
        <f t="shared" si="1"/>
        <v>5368.8106499999994</v>
      </c>
      <c r="J13" s="17">
        <f t="shared" si="2"/>
        <v>1735.833762</v>
      </c>
      <c r="K13" s="17">
        <f t="shared" si="3"/>
        <v>0</v>
      </c>
      <c r="L13" s="12">
        <f t="shared" si="4"/>
        <v>7104.6444119999996</v>
      </c>
    </row>
    <row r="14" spans="1:19">
      <c r="A14" s="125"/>
      <c r="B14" s="6" t="s">
        <v>6</v>
      </c>
      <c r="C14" s="2">
        <v>164.19890459999999</v>
      </c>
      <c r="D14" s="2">
        <v>0</v>
      </c>
      <c r="E14" s="2">
        <v>0</v>
      </c>
      <c r="F14" s="18">
        <f t="shared" si="0"/>
        <v>54.732968199999995</v>
      </c>
      <c r="G14" s="125"/>
      <c r="H14" s="6" t="s">
        <v>6</v>
      </c>
      <c r="I14" s="16">
        <f t="shared" si="1"/>
        <v>4104.9726149999997</v>
      </c>
      <c r="J14" s="17">
        <f t="shared" si="2"/>
        <v>0</v>
      </c>
      <c r="K14" s="17">
        <f t="shared" si="3"/>
        <v>0</v>
      </c>
      <c r="L14" s="12">
        <f t="shared" si="4"/>
        <v>4104.9726149999997</v>
      </c>
      <c r="N14" t="s">
        <v>54</v>
      </c>
      <c r="O14" t="s">
        <v>51</v>
      </c>
      <c r="P14" t="s">
        <v>52</v>
      </c>
      <c r="Q14" t="s">
        <v>53</v>
      </c>
      <c r="R14" t="s">
        <v>41</v>
      </c>
      <c r="S14" s="52" t="s">
        <v>60</v>
      </c>
    </row>
    <row r="15" spans="1:19" ht="12.75" customHeight="1">
      <c r="A15" s="121" t="s">
        <v>14</v>
      </c>
      <c r="B15" s="10" t="s">
        <v>1</v>
      </c>
      <c r="C15" s="2">
        <v>9850.6004099999991</v>
      </c>
      <c r="D15" s="2">
        <v>98.239610000000013</v>
      </c>
      <c r="E15" s="2">
        <v>33.806610000000006</v>
      </c>
      <c r="F15" s="18">
        <f t="shared" si="0"/>
        <v>3327.5488766666663</v>
      </c>
      <c r="G15" s="121" t="s">
        <v>14</v>
      </c>
      <c r="H15" s="10" t="s">
        <v>1</v>
      </c>
      <c r="I15" s="16">
        <f t="shared" si="1"/>
        <v>246265.01024999999</v>
      </c>
      <c r="J15" s="17">
        <f t="shared" si="2"/>
        <v>4420.7824500000006</v>
      </c>
      <c r="K15" s="17">
        <f t="shared" si="3"/>
        <v>1014.1983000000002</v>
      </c>
      <c r="L15" s="12">
        <f t="shared" si="4"/>
        <v>251699.99099999998</v>
      </c>
      <c r="N15" s="45" t="s">
        <v>55</v>
      </c>
      <c r="O15" s="46">
        <f>SUM(I3:I46)</f>
        <v>763514.9023950001</v>
      </c>
      <c r="P15" s="46">
        <f>SUM(J3:J46)</f>
        <v>350411.06539800006</v>
      </c>
      <c r="Q15" s="46">
        <f>SUM(K3:K46)</f>
        <v>156089.62591800001</v>
      </c>
      <c r="R15" s="49">
        <f t="shared" ref="R15:R20" si="5">SUM(O15:Q15)</f>
        <v>1270015.5937110002</v>
      </c>
      <c r="S15">
        <f>R15/R21*100</f>
        <v>70.666176800000841</v>
      </c>
    </row>
    <row r="16" spans="1:19">
      <c r="A16" s="122"/>
      <c r="B16" s="11" t="s">
        <v>2</v>
      </c>
      <c r="C16" s="2">
        <v>17.740417799999999</v>
      </c>
      <c r="D16" s="2">
        <v>0</v>
      </c>
      <c r="E16" s="2">
        <v>1.5776418000000001</v>
      </c>
      <c r="F16" s="18">
        <f t="shared" si="0"/>
        <v>6.4393531999999993</v>
      </c>
      <c r="G16" s="122"/>
      <c r="H16" s="11" t="s">
        <v>2</v>
      </c>
      <c r="I16" s="16">
        <f t="shared" si="1"/>
        <v>443.510445</v>
      </c>
      <c r="J16" s="17">
        <f t="shared" si="2"/>
        <v>0</v>
      </c>
      <c r="K16" s="17">
        <f t="shared" si="3"/>
        <v>47.329254000000006</v>
      </c>
      <c r="L16" s="12">
        <f t="shared" si="4"/>
        <v>490.839699</v>
      </c>
      <c r="N16" t="s">
        <v>35</v>
      </c>
      <c r="O16" s="12">
        <v>763.5</v>
      </c>
      <c r="P16" s="12">
        <v>0</v>
      </c>
      <c r="Q16" s="12">
        <v>0</v>
      </c>
      <c r="R16" s="49">
        <f t="shared" si="5"/>
        <v>763.5</v>
      </c>
      <c r="S16">
        <f>R16/R21*100</f>
        <v>4.2482648444612817E-2</v>
      </c>
    </row>
    <row r="17" spans="1:19">
      <c r="A17" s="122"/>
      <c r="B17" s="5" t="s">
        <v>3</v>
      </c>
      <c r="C17" s="2">
        <v>11.204474399999999</v>
      </c>
      <c r="D17" s="2">
        <v>0</v>
      </c>
      <c r="E17" s="2">
        <v>3.2304094000000001</v>
      </c>
      <c r="F17" s="18">
        <f t="shared" si="0"/>
        <v>4.8116279333333329</v>
      </c>
      <c r="G17" s="122"/>
      <c r="H17" s="5" t="s">
        <v>3</v>
      </c>
      <c r="I17" s="16">
        <f t="shared" si="1"/>
        <v>280.11185999999998</v>
      </c>
      <c r="J17" s="17">
        <f t="shared" si="2"/>
        <v>0</v>
      </c>
      <c r="K17" s="17">
        <f t="shared" si="3"/>
        <v>96.912282000000005</v>
      </c>
      <c r="L17" s="12">
        <f t="shared" si="4"/>
        <v>377.02414199999998</v>
      </c>
      <c r="N17" t="s">
        <v>39</v>
      </c>
      <c r="O17" s="12">
        <v>38048.527649999996</v>
      </c>
      <c r="P17" s="12">
        <v>158.78728800000002</v>
      </c>
      <c r="Q17" s="12">
        <v>96.912282000000005</v>
      </c>
      <c r="R17" s="49">
        <f t="shared" si="5"/>
        <v>38304.227219999993</v>
      </c>
      <c r="S17">
        <f>R17/R21*100</f>
        <v>2.1313228800652633</v>
      </c>
    </row>
    <row r="18" spans="1:19">
      <c r="A18" s="122"/>
      <c r="B18" s="5" t="s">
        <v>4</v>
      </c>
      <c r="C18" s="2">
        <v>3.2012783999999996</v>
      </c>
      <c r="D18" s="2">
        <v>1.7643032000000001</v>
      </c>
      <c r="E18" s="2">
        <v>0</v>
      </c>
      <c r="F18" s="18">
        <f t="shared" si="0"/>
        <v>1.6551938666666668</v>
      </c>
      <c r="G18" s="122"/>
      <c r="H18" s="5" t="s">
        <v>4</v>
      </c>
      <c r="I18" s="16">
        <f t="shared" si="1"/>
        <v>80.031959999999998</v>
      </c>
      <c r="J18" s="17">
        <f t="shared" si="2"/>
        <v>79.393644000000009</v>
      </c>
      <c r="K18" s="17">
        <f t="shared" si="3"/>
        <v>0</v>
      </c>
      <c r="L18" s="12">
        <f t="shared" si="4"/>
        <v>159.42560400000002</v>
      </c>
      <c r="N18" t="s">
        <v>36</v>
      </c>
      <c r="O18" s="12">
        <v>194911.16924999998</v>
      </c>
      <c r="P18" s="12">
        <v>85889.487600000008</v>
      </c>
      <c r="Q18" s="12">
        <v>5323.4141880000006</v>
      </c>
      <c r="R18" s="49">
        <f t="shared" si="5"/>
        <v>286124.07103799999</v>
      </c>
      <c r="S18">
        <f>R18/R21*100</f>
        <v>15.920508607005605</v>
      </c>
    </row>
    <row r="19" spans="1:19">
      <c r="A19" s="122"/>
      <c r="B19" s="5" t="s">
        <v>7</v>
      </c>
      <c r="C19" s="2">
        <v>0</v>
      </c>
      <c r="D19" s="2">
        <v>0</v>
      </c>
      <c r="E19" s="2">
        <v>0</v>
      </c>
      <c r="F19" s="18">
        <f t="shared" si="0"/>
        <v>0</v>
      </c>
      <c r="G19" s="122"/>
      <c r="H19" s="5" t="s">
        <v>7</v>
      </c>
      <c r="I19" s="16">
        <f t="shared" si="1"/>
        <v>0</v>
      </c>
      <c r="J19" s="17">
        <f t="shared" si="2"/>
        <v>0</v>
      </c>
      <c r="K19" s="17">
        <f t="shared" si="3"/>
        <v>0</v>
      </c>
      <c r="L19" s="12">
        <f t="shared" si="4"/>
        <v>0</v>
      </c>
      <c r="N19" t="s">
        <v>37</v>
      </c>
      <c r="O19" s="12">
        <v>190242.63824999999</v>
      </c>
      <c r="P19" s="12">
        <v>7156.2543660000001</v>
      </c>
      <c r="Q19" s="12">
        <v>3912.5516640000001</v>
      </c>
      <c r="R19" s="49">
        <f t="shared" si="5"/>
        <v>201311.44428</v>
      </c>
      <c r="S19">
        <f>R19/R21*100</f>
        <v>11.201366490143421</v>
      </c>
    </row>
    <row r="20" spans="1:19">
      <c r="A20" s="122"/>
      <c r="B20" s="5" t="s">
        <v>8</v>
      </c>
      <c r="C20" s="2">
        <v>0</v>
      </c>
      <c r="D20" s="2">
        <v>8.7413204000000011</v>
      </c>
      <c r="E20" s="2">
        <v>3.2304094000000001</v>
      </c>
      <c r="F20" s="18">
        <f t="shared" si="0"/>
        <v>3.9905766000000007</v>
      </c>
      <c r="G20" s="122"/>
      <c r="H20" s="5" t="s">
        <v>8</v>
      </c>
      <c r="I20" s="16">
        <f t="shared" si="1"/>
        <v>0</v>
      </c>
      <c r="J20" s="17">
        <f t="shared" si="2"/>
        <v>393.35941800000006</v>
      </c>
      <c r="K20" s="17">
        <f t="shared" si="3"/>
        <v>96.912282000000005</v>
      </c>
      <c r="L20" s="12">
        <f t="shared" si="4"/>
        <v>490.27170000000007</v>
      </c>
      <c r="N20" t="s">
        <v>38</v>
      </c>
      <c r="O20" s="12">
        <v>0</v>
      </c>
      <c r="P20" s="12">
        <v>396.90000000000003</v>
      </c>
      <c r="Q20" s="12">
        <v>288.59999999999997</v>
      </c>
      <c r="R20" s="49">
        <f t="shared" si="5"/>
        <v>685.5</v>
      </c>
      <c r="S20">
        <f>R20/R21*100</f>
        <v>3.8142574340251589E-2</v>
      </c>
    </row>
    <row r="21" spans="1:19">
      <c r="A21" s="122"/>
      <c r="B21" s="6" t="s">
        <v>5</v>
      </c>
      <c r="C21" s="2">
        <v>4.8019175999999995</v>
      </c>
      <c r="D21" s="2">
        <v>260.63570000000004</v>
      </c>
      <c r="E21" s="2">
        <v>141.68725880000002</v>
      </c>
      <c r="F21" s="18">
        <f t="shared" si="0"/>
        <v>135.70829213333334</v>
      </c>
      <c r="G21" s="122"/>
      <c r="H21" s="6" t="s">
        <v>5</v>
      </c>
      <c r="I21" s="16">
        <f t="shared" si="1"/>
        <v>120.04793999999998</v>
      </c>
      <c r="J21" s="17">
        <f t="shared" si="2"/>
        <v>11728.606500000002</v>
      </c>
      <c r="K21" s="17">
        <f t="shared" si="3"/>
        <v>4250.6177640000005</v>
      </c>
      <c r="L21" s="12">
        <f t="shared" si="4"/>
        <v>16099.272204000003</v>
      </c>
      <c r="R21" s="51">
        <f>SUM(R15:R20)</f>
        <v>1797204.3362490002</v>
      </c>
      <c r="S21" s="49">
        <f>SUM(S15:S20)</f>
        <v>100.00000000000001</v>
      </c>
    </row>
    <row r="22" spans="1:19">
      <c r="A22" s="123"/>
      <c r="B22" s="6" t="s">
        <v>6</v>
      </c>
      <c r="C22" s="2">
        <v>4.8019175999999995</v>
      </c>
      <c r="D22" s="2">
        <v>180.68068680000002</v>
      </c>
      <c r="E22" s="2">
        <v>133.64879820000002</v>
      </c>
      <c r="F22" s="18">
        <f t="shared" si="0"/>
        <v>106.3771342</v>
      </c>
      <c r="G22" s="123"/>
      <c r="H22" s="6" t="s">
        <v>6</v>
      </c>
      <c r="I22" s="16">
        <f t="shared" si="1"/>
        <v>120.04793999999998</v>
      </c>
      <c r="J22" s="17">
        <f t="shared" si="2"/>
        <v>8130.6309060000012</v>
      </c>
      <c r="K22" s="17">
        <f t="shared" si="3"/>
        <v>4009.4639460000003</v>
      </c>
      <c r="L22" s="12">
        <f t="shared" si="4"/>
        <v>12260.142792000001</v>
      </c>
    </row>
    <row r="23" spans="1:19" ht="12.75" customHeight="1">
      <c r="A23" s="128" t="s">
        <v>15</v>
      </c>
      <c r="B23" s="10" t="s">
        <v>1</v>
      </c>
      <c r="C23" s="2">
        <v>16479.914430000001</v>
      </c>
      <c r="D23" s="2">
        <v>5122.49395</v>
      </c>
      <c r="E23" s="2">
        <v>2648.1844500000002</v>
      </c>
      <c r="F23" s="18">
        <f t="shared" si="0"/>
        <v>8083.5309433333341</v>
      </c>
      <c r="G23" s="128" t="s">
        <v>15</v>
      </c>
      <c r="H23" s="10" t="s">
        <v>1</v>
      </c>
      <c r="I23" s="16">
        <f t="shared" si="1"/>
        <v>411997.86074999999</v>
      </c>
      <c r="J23" s="17">
        <f t="shared" si="2"/>
        <v>230512.22774999999</v>
      </c>
      <c r="K23" s="17">
        <f t="shared" si="3"/>
        <v>79445.533500000005</v>
      </c>
      <c r="L23" s="12">
        <f t="shared" si="4"/>
        <v>721955.62199999997</v>
      </c>
      <c r="N23" t="s">
        <v>56</v>
      </c>
      <c r="P23" s="12">
        <f t="shared" ref="P23:R24" si="6">SUM(I9,I11,I13)</f>
        <v>7299.5816849999992</v>
      </c>
      <c r="Q23" s="12">
        <f t="shared" si="6"/>
        <v>6946.9438500000006</v>
      </c>
      <c r="R23" s="12">
        <f t="shared" si="6"/>
        <v>1496.5059360000002</v>
      </c>
    </row>
    <row r="24" spans="1:19">
      <c r="A24" s="129"/>
      <c r="B24" s="5" t="s">
        <v>2</v>
      </c>
      <c r="C24" s="2">
        <v>57.889784399999996</v>
      </c>
      <c r="D24" s="2">
        <v>314.36675200000002</v>
      </c>
      <c r="E24" s="2">
        <v>12.846511800000002</v>
      </c>
      <c r="F24" s="18">
        <f t="shared" si="0"/>
        <v>128.36768273333334</v>
      </c>
      <c r="G24" s="129"/>
      <c r="H24" s="5" t="s">
        <v>2</v>
      </c>
      <c r="I24" s="16">
        <f t="shared" si="1"/>
        <v>1447.24461</v>
      </c>
      <c r="J24" s="17">
        <f t="shared" si="2"/>
        <v>14146.503840000001</v>
      </c>
      <c r="K24" s="17">
        <f t="shared" si="3"/>
        <v>385.39535400000005</v>
      </c>
      <c r="L24" s="12">
        <f t="shared" si="4"/>
        <v>15979.143804000001</v>
      </c>
      <c r="N24" t="s">
        <v>57</v>
      </c>
      <c r="P24" s="12">
        <f t="shared" si="6"/>
        <v>4305.0525149999994</v>
      </c>
      <c r="Q24" s="12">
        <f t="shared" si="6"/>
        <v>238.18093200000004</v>
      </c>
      <c r="R24" s="12">
        <f t="shared" si="6"/>
        <v>47.329254000000006</v>
      </c>
    </row>
    <row r="25" spans="1:19">
      <c r="A25" s="129"/>
      <c r="B25" s="5" t="s">
        <v>3</v>
      </c>
      <c r="C25" s="2">
        <v>4.8019175999999995</v>
      </c>
      <c r="D25" s="2">
        <v>50.844010400000002</v>
      </c>
      <c r="E25" s="2">
        <v>9.6912282000000012</v>
      </c>
      <c r="F25" s="18">
        <f t="shared" si="0"/>
        <v>21.779052066666665</v>
      </c>
      <c r="G25" s="129"/>
      <c r="H25" s="5" t="s">
        <v>3</v>
      </c>
      <c r="I25" s="16">
        <f t="shared" si="1"/>
        <v>120.04793999999998</v>
      </c>
      <c r="J25" s="17">
        <f t="shared" si="2"/>
        <v>2287.9804680000002</v>
      </c>
      <c r="K25" s="17">
        <f t="shared" si="3"/>
        <v>290.73684600000001</v>
      </c>
      <c r="L25" s="12">
        <f t="shared" si="4"/>
        <v>2698.7652539999999</v>
      </c>
    </row>
    <row r="26" spans="1:19">
      <c r="A26" s="129"/>
      <c r="B26" s="5" t="s">
        <v>4</v>
      </c>
      <c r="C26" s="2">
        <v>0</v>
      </c>
      <c r="D26" s="2">
        <v>5.2929096000000007</v>
      </c>
      <c r="E26" s="2">
        <v>9.6912282000000012</v>
      </c>
      <c r="F26" s="18">
        <f t="shared" si="0"/>
        <v>4.9947126000000006</v>
      </c>
      <c r="G26" s="129"/>
      <c r="H26" s="5" t="s">
        <v>4</v>
      </c>
      <c r="I26" s="16">
        <f t="shared" si="1"/>
        <v>0</v>
      </c>
      <c r="J26" s="17">
        <f t="shared" si="2"/>
        <v>238.18093200000004</v>
      </c>
      <c r="K26" s="17">
        <f t="shared" si="3"/>
        <v>290.73684600000001</v>
      </c>
      <c r="L26" s="12">
        <f t="shared" si="4"/>
        <v>528.917778</v>
      </c>
    </row>
    <row r="27" spans="1:19">
      <c r="A27" s="129"/>
      <c r="B27" s="5" t="s">
        <v>7</v>
      </c>
      <c r="C27" s="2">
        <v>0</v>
      </c>
      <c r="D27" s="2">
        <v>5.2929096000000007</v>
      </c>
      <c r="E27" s="2">
        <v>6.4608188000000002</v>
      </c>
      <c r="F27" s="18">
        <f t="shared" si="0"/>
        <v>3.9179094666666665</v>
      </c>
      <c r="G27" s="129"/>
      <c r="H27" s="5" t="s">
        <v>7</v>
      </c>
      <c r="I27" s="16">
        <f t="shared" si="1"/>
        <v>0</v>
      </c>
      <c r="J27" s="17">
        <f t="shared" si="2"/>
        <v>238.18093200000004</v>
      </c>
      <c r="K27" s="17">
        <f t="shared" si="3"/>
        <v>193.82456400000001</v>
      </c>
      <c r="L27" s="12">
        <f t="shared" si="4"/>
        <v>432.00549600000005</v>
      </c>
    </row>
    <row r="28" spans="1:19">
      <c r="A28" s="129"/>
      <c r="B28" s="5" t="s">
        <v>8</v>
      </c>
      <c r="C28" s="2">
        <v>1.6006391999999998</v>
      </c>
      <c r="D28" s="2">
        <v>21.011247200000003</v>
      </c>
      <c r="E28" s="2">
        <v>164.22499880000001</v>
      </c>
      <c r="F28" s="18">
        <f t="shared" si="0"/>
        <v>62.27896173333334</v>
      </c>
      <c r="G28" s="129"/>
      <c r="H28" s="5" t="s">
        <v>8</v>
      </c>
      <c r="I28" s="16">
        <f t="shared" si="1"/>
        <v>40.015979999999999</v>
      </c>
      <c r="J28" s="17">
        <f t="shared" si="2"/>
        <v>945.50612400000011</v>
      </c>
      <c r="K28" s="17">
        <f t="shared" si="3"/>
        <v>4926.7499640000005</v>
      </c>
      <c r="L28" s="12">
        <f t="shared" si="4"/>
        <v>5912.2720680000002</v>
      </c>
    </row>
    <row r="29" spans="1:19">
      <c r="A29" s="129"/>
      <c r="B29" s="6" t="s">
        <v>5</v>
      </c>
      <c r="C29" s="2">
        <v>1.6006391999999998</v>
      </c>
      <c r="D29" s="2">
        <v>87.733986400000006</v>
      </c>
      <c r="E29" s="2">
        <v>1555.1040600000001</v>
      </c>
      <c r="F29" s="18">
        <f t="shared" si="0"/>
        <v>548.14622853333333</v>
      </c>
      <c r="G29" s="129"/>
      <c r="H29" s="6" t="s">
        <v>5</v>
      </c>
      <c r="I29" s="16">
        <f t="shared" si="1"/>
        <v>40.015979999999999</v>
      </c>
      <c r="J29" s="17">
        <f t="shared" si="2"/>
        <v>3948.0293880000004</v>
      </c>
      <c r="K29" s="17">
        <f t="shared" si="3"/>
        <v>46653.121800000001</v>
      </c>
      <c r="L29" s="12">
        <f t="shared" si="4"/>
        <v>50641.167168</v>
      </c>
    </row>
    <row r="30" spans="1:19">
      <c r="A30" s="130"/>
      <c r="B30" s="9" t="s">
        <v>6</v>
      </c>
      <c r="C30" s="2">
        <v>1.6006391999999998</v>
      </c>
      <c r="D30" s="2">
        <v>35.125672800000004</v>
      </c>
      <c r="E30" s="2">
        <v>236.64627000000002</v>
      </c>
      <c r="F30" s="18">
        <f t="shared" si="0"/>
        <v>91.124194000000003</v>
      </c>
      <c r="G30" s="130"/>
      <c r="H30" s="9" t="s">
        <v>6</v>
      </c>
      <c r="I30" s="16">
        <f t="shared" si="1"/>
        <v>40.015979999999999</v>
      </c>
      <c r="J30" s="17">
        <f t="shared" si="2"/>
        <v>1580.6552760000002</v>
      </c>
      <c r="K30" s="17">
        <f t="shared" si="3"/>
        <v>7099.3881000000001</v>
      </c>
      <c r="L30" s="12">
        <f t="shared" si="4"/>
        <v>8720.0593559999998</v>
      </c>
    </row>
    <row r="31" spans="1:19" ht="12.75" customHeight="1">
      <c r="A31" s="128" t="s">
        <v>16</v>
      </c>
      <c r="B31" s="10" t="s">
        <v>1</v>
      </c>
      <c r="C31" s="2">
        <v>46.685310000000001</v>
      </c>
      <c r="D31" s="2">
        <v>14.034230000000001</v>
      </c>
      <c r="E31" s="2">
        <v>0</v>
      </c>
      <c r="F31" s="18">
        <f t="shared" si="0"/>
        <v>20.239846666666669</v>
      </c>
      <c r="G31" s="128" t="s">
        <v>16</v>
      </c>
      <c r="H31" s="10" t="s">
        <v>1</v>
      </c>
      <c r="I31" s="16">
        <f t="shared" si="1"/>
        <v>1167.13275</v>
      </c>
      <c r="J31" s="17">
        <f t="shared" si="2"/>
        <v>631.54034999999999</v>
      </c>
      <c r="K31" s="17">
        <f t="shared" si="3"/>
        <v>0</v>
      </c>
      <c r="L31" s="12">
        <f t="shared" si="4"/>
        <v>1798.6731</v>
      </c>
    </row>
    <row r="32" spans="1:19">
      <c r="A32" s="129"/>
      <c r="B32" s="5" t="s">
        <v>2</v>
      </c>
      <c r="C32" s="2">
        <v>78.831480599999992</v>
      </c>
      <c r="D32" s="2">
        <v>189.42200720000002</v>
      </c>
      <c r="E32" s="2">
        <v>14.499279400000001</v>
      </c>
      <c r="F32" s="18">
        <f t="shared" si="0"/>
        <v>94.250922399999993</v>
      </c>
      <c r="G32" s="129"/>
      <c r="H32" s="5" t="s">
        <v>2</v>
      </c>
      <c r="I32" s="16">
        <f t="shared" si="1"/>
        <v>1970.7870149999999</v>
      </c>
      <c r="J32" s="17">
        <f t="shared" si="2"/>
        <v>8523.9903240000003</v>
      </c>
      <c r="K32" s="17">
        <f t="shared" si="3"/>
        <v>434.97838200000001</v>
      </c>
      <c r="L32" s="12">
        <f t="shared" si="4"/>
        <v>10929.755721</v>
      </c>
    </row>
    <row r="33" spans="1:12">
      <c r="A33" s="129"/>
      <c r="B33" s="5" t="s">
        <v>3</v>
      </c>
      <c r="C33" s="2">
        <v>11.204474399999999</v>
      </c>
      <c r="D33" s="2">
        <v>26.304156800000001</v>
      </c>
      <c r="E33" s="2">
        <v>3.2304094000000001</v>
      </c>
      <c r="F33" s="18">
        <f t="shared" si="0"/>
        <v>13.579680199999999</v>
      </c>
      <c r="G33" s="129"/>
      <c r="H33" s="5" t="s">
        <v>3</v>
      </c>
      <c r="I33" s="16">
        <f t="shared" si="1"/>
        <v>280.11185999999998</v>
      </c>
      <c r="J33" s="17">
        <f t="shared" si="2"/>
        <v>1183.687056</v>
      </c>
      <c r="K33" s="17">
        <f t="shared" si="3"/>
        <v>96.912282000000005</v>
      </c>
      <c r="L33" s="12">
        <f t="shared" si="4"/>
        <v>1560.711198</v>
      </c>
    </row>
    <row r="34" spans="1:12">
      <c r="A34" s="129"/>
      <c r="B34" s="5" t="s">
        <v>4</v>
      </c>
      <c r="C34" s="2">
        <v>0</v>
      </c>
      <c r="D34" s="2">
        <v>0</v>
      </c>
      <c r="E34" s="2">
        <v>1.5776418000000001</v>
      </c>
      <c r="F34" s="18">
        <f t="shared" si="0"/>
        <v>0.52588060000000003</v>
      </c>
      <c r="G34" s="129"/>
      <c r="H34" s="5" t="s">
        <v>4</v>
      </c>
      <c r="I34" s="16">
        <f t="shared" si="1"/>
        <v>0</v>
      </c>
      <c r="J34" s="17">
        <f t="shared" si="2"/>
        <v>0</v>
      </c>
      <c r="K34" s="17">
        <f t="shared" si="3"/>
        <v>47.329254000000006</v>
      </c>
      <c r="L34" s="12">
        <f t="shared" si="4"/>
        <v>47.329254000000006</v>
      </c>
    </row>
    <row r="35" spans="1:12">
      <c r="A35" s="129"/>
      <c r="B35" s="5" t="s">
        <v>7</v>
      </c>
      <c r="C35" s="2">
        <v>1.6006391999999998</v>
      </c>
      <c r="D35" s="2">
        <v>0</v>
      </c>
      <c r="E35" s="2">
        <v>12.846511800000002</v>
      </c>
      <c r="F35" s="18">
        <f t="shared" si="0"/>
        <v>4.8157170000000002</v>
      </c>
      <c r="G35" s="129"/>
      <c r="H35" s="5" t="s">
        <v>7</v>
      </c>
      <c r="I35" s="16">
        <f t="shared" si="1"/>
        <v>40.015979999999999</v>
      </c>
      <c r="J35" s="17">
        <f t="shared" si="2"/>
        <v>0</v>
      </c>
      <c r="K35" s="17">
        <f t="shared" si="3"/>
        <v>385.39535400000005</v>
      </c>
      <c r="L35" s="12">
        <f t="shared" si="4"/>
        <v>425.41133400000007</v>
      </c>
    </row>
    <row r="36" spans="1:12">
      <c r="A36" s="129"/>
      <c r="B36" s="5" t="s">
        <v>8</v>
      </c>
      <c r="C36" s="2">
        <v>6.4025567999999993</v>
      </c>
      <c r="D36" s="2">
        <v>14.034230000000001</v>
      </c>
      <c r="E36" s="2">
        <v>4.8080512000000004</v>
      </c>
      <c r="F36" s="18">
        <f t="shared" si="0"/>
        <v>8.4149460000000005</v>
      </c>
      <c r="G36" s="129"/>
      <c r="H36" s="5" t="s">
        <v>8</v>
      </c>
      <c r="I36" s="16">
        <f t="shared" si="1"/>
        <v>160.06392</v>
      </c>
      <c r="J36" s="17">
        <f t="shared" si="2"/>
        <v>631.54034999999999</v>
      </c>
      <c r="K36" s="17">
        <f t="shared" si="3"/>
        <v>144.24153600000002</v>
      </c>
      <c r="L36" s="12">
        <f t="shared" si="4"/>
        <v>935.84580600000004</v>
      </c>
    </row>
    <row r="37" spans="1:12">
      <c r="A37" s="129"/>
      <c r="B37" s="6" t="s">
        <v>5</v>
      </c>
      <c r="C37" s="2">
        <v>1.6006391999999998</v>
      </c>
      <c r="D37" s="2">
        <v>124.54376680000001</v>
      </c>
      <c r="E37" s="2">
        <v>59.574759400000005</v>
      </c>
      <c r="F37" s="18">
        <f t="shared" si="0"/>
        <v>61.90638846666667</v>
      </c>
      <c r="G37" s="129"/>
      <c r="H37" s="6" t="s">
        <v>5</v>
      </c>
      <c r="I37" s="16">
        <f t="shared" si="1"/>
        <v>40.015979999999999</v>
      </c>
      <c r="J37" s="17">
        <f t="shared" si="2"/>
        <v>5604.4695060000004</v>
      </c>
      <c r="K37" s="17">
        <f t="shared" si="3"/>
        <v>1787.2427820000003</v>
      </c>
      <c r="L37" s="12">
        <f t="shared" si="4"/>
        <v>7431.7282680000008</v>
      </c>
    </row>
    <row r="38" spans="1:12">
      <c r="A38" s="130"/>
      <c r="B38" s="6" t="s">
        <v>6</v>
      </c>
      <c r="C38" s="2">
        <v>0</v>
      </c>
      <c r="D38" s="2">
        <v>96.475306800000013</v>
      </c>
      <c r="E38" s="2">
        <v>27.345791200000001</v>
      </c>
      <c r="F38" s="18">
        <f t="shared" si="0"/>
        <v>41.273699333333333</v>
      </c>
      <c r="G38" s="130"/>
      <c r="H38" s="6" t="s">
        <v>6</v>
      </c>
      <c r="I38" s="16">
        <f t="shared" si="1"/>
        <v>0</v>
      </c>
      <c r="J38" s="17">
        <f t="shared" si="2"/>
        <v>4341.3888060000008</v>
      </c>
      <c r="K38" s="17">
        <f t="shared" si="3"/>
        <v>820.37373600000001</v>
      </c>
      <c r="L38" s="12">
        <f t="shared" si="4"/>
        <v>5161.7625420000004</v>
      </c>
    </row>
    <row r="39" spans="1:12" ht="12.75" customHeight="1">
      <c r="A39" s="128" t="s">
        <v>17</v>
      </c>
      <c r="B39" s="10" t="s">
        <v>1</v>
      </c>
      <c r="C39" s="2">
        <v>0</v>
      </c>
      <c r="D39" s="2">
        <v>0</v>
      </c>
      <c r="E39" s="2">
        <v>0</v>
      </c>
      <c r="F39" s="18">
        <f t="shared" si="0"/>
        <v>0</v>
      </c>
      <c r="G39" s="128" t="s">
        <v>17</v>
      </c>
      <c r="H39" s="10" t="s">
        <v>1</v>
      </c>
      <c r="I39" s="16">
        <f t="shared" si="1"/>
        <v>0</v>
      </c>
      <c r="J39" s="17">
        <f t="shared" si="2"/>
        <v>0</v>
      </c>
      <c r="K39" s="17">
        <f t="shared" si="3"/>
        <v>0</v>
      </c>
      <c r="L39" s="12">
        <f t="shared" si="4"/>
        <v>0</v>
      </c>
    </row>
    <row r="40" spans="1:12">
      <c r="A40" s="129"/>
      <c r="B40" s="5" t="s">
        <v>2</v>
      </c>
      <c r="C40" s="2">
        <v>0</v>
      </c>
      <c r="D40" s="2">
        <v>0</v>
      </c>
      <c r="E40" s="2">
        <v>0</v>
      </c>
      <c r="F40" s="18">
        <f t="shared" si="0"/>
        <v>0</v>
      </c>
      <c r="G40" s="129"/>
      <c r="H40" s="5" t="s">
        <v>2</v>
      </c>
      <c r="I40" s="16">
        <f t="shared" si="1"/>
        <v>0</v>
      </c>
      <c r="J40" s="17">
        <f t="shared" si="2"/>
        <v>0</v>
      </c>
      <c r="K40" s="17">
        <f t="shared" si="3"/>
        <v>0</v>
      </c>
      <c r="L40" s="12">
        <f t="shared" si="4"/>
        <v>0</v>
      </c>
    </row>
    <row r="41" spans="1:12">
      <c r="A41" s="129"/>
      <c r="B41" s="5" t="s">
        <v>3</v>
      </c>
      <c r="C41" s="2">
        <v>0</v>
      </c>
      <c r="D41" s="2">
        <v>0</v>
      </c>
      <c r="E41" s="2">
        <v>0</v>
      </c>
      <c r="F41" s="18">
        <f t="shared" si="0"/>
        <v>0</v>
      </c>
      <c r="G41" s="129"/>
      <c r="H41" s="5" t="s">
        <v>3</v>
      </c>
      <c r="I41" s="16">
        <f t="shared" si="1"/>
        <v>0</v>
      </c>
      <c r="J41" s="17">
        <f t="shared" si="2"/>
        <v>0</v>
      </c>
      <c r="K41" s="17">
        <f t="shared" si="3"/>
        <v>0</v>
      </c>
      <c r="L41" s="12">
        <f t="shared" si="4"/>
        <v>0</v>
      </c>
    </row>
    <row r="42" spans="1:12">
      <c r="A42" s="129"/>
      <c r="B42" s="5" t="s">
        <v>4</v>
      </c>
      <c r="C42" s="2">
        <v>0</v>
      </c>
      <c r="D42" s="2">
        <v>0</v>
      </c>
      <c r="E42" s="2">
        <v>0</v>
      </c>
      <c r="F42" s="18">
        <f t="shared" si="0"/>
        <v>0</v>
      </c>
      <c r="G42" s="129"/>
      <c r="H42" s="5" t="s">
        <v>4</v>
      </c>
      <c r="I42" s="16">
        <f t="shared" si="1"/>
        <v>0</v>
      </c>
      <c r="J42" s="17">
        <f t="shared" si="2"/>
        <v>0</v>
      </c>
      <c r="K42" s="17">
        <f t="shared" si="3"/>
        <v>0</v>
      </c>
      <c r="L42" s="12">
        <f t="shared" si="4"/>
        <v>0</v>
      </c>
    </row>
    <row r="43" spans="1:12">
      <c r="A43" s="129"/>
      <c r="B43" s="5" t="s">
        <v>7</v>
      </c>
      <c r="C43" s="2">
        <v>0</v>
      </c>
      <c r="D43" s="2">
        <v>0</v>
      </c>
      <c r="E43" s="2">
        <v>0</v>
      </c>
      <c r="F43" s="18">
        <f t="shared" si="0"/>
        <v>0</v>
      </c>
      <c r="G43" s="129"/>
      <c r="H43" s="5" t="s">
        <v>7</v>
      </c>
      <c r="I43" s="16">
        <f t="shared" si="1"/>
        <v>0</v>
      </c>
      <c r="J43" s="17">
        <f t="shared" si="2"/>
        <v>0</v>
      </c>
      <c r="K43" s="17">
        <f t="shared" si="3"/>
        <v>0</v>
      </c>
      <c r="L43" s="12">
        <f t="shared" si="4"/>
        <v>0</v>
      </c>
    </row>
    <row r="44" spans="1:12">
      <c r="A44" s="129"/>
      <c r="B44" s="5" t="s">
        <v>8</v>
      </c>
      <c r="C44" s="2">
        <v>0</v>
      </c>
      <c r="D44" s="2">
        <v>0</v>
      </c>
      <c r="E44" s="2">
        <v>0</v>
      </c>
      <c r="F44" s="18">
        <f t="shared" si="0"/>
        <v>0</v>
      </c>
      <c r="G44" s="129"/>
      <c r="H44" s="5" t="s">
        <v>8</v>
      </c>
      <c r="I44" s="16">
        <f t="shared" si="1"/>
        <v>0</v>
      </c>
      <c r="J44" s="17">
        <f t="shared" si="2"/>
        <v>0</v>
      </c>
      <c r="K44" s="17">
        <f t="shared" si="3"/>
        <v>0</v>
      </c>
      <c r="L44" s="12">
        <f t="shared" si="4"/>
        <v>0</v>
      </c>
    </row>
    <row r="45" spans="1:12">
      <c r="A45" s="129"/>
      <c r="B45" s="6" t="s">
        <v>5</v>
      </c>
      <c r="C45" s="2">
        <v>0</v>
      </c>
      <c r="D45" s="2">
        <v>0</v>
      </c>
      <c r="E45" s="2">
        <v>0</v>
      </c>
      <c r="F45" s="18">
        <f t="shared" si="0"/>
        <v>0</v>
      </c>
      <c r="G45" s="129"/>
      <c r="H45" s="6" t="s">
        <v>5</v>
      </c>
      <c r="I45" s="16">
        <f t="shared" si="1"/>
        <v>0</v>
      </c>
      <c r="J45" s="17">
        <f t="shared" si="2"/>
        <v>0</v>
      </c>
      <c r="K45" s="17">
        <f t="shared" si="3"/>
        <v>0</v>
      </c>
      <c r="L45" s="12">
        <f t="shared" si="4"/>
        <v>0</v>
      </c>
    </row>
    <row r="46" spans="1:12">
      <c r="A46" s="130"/>
      <c r="B46" s="6" t="s">
        <v>6</v>
      </c>
      <c r="C46" s="2">
        <v>0</v>
      </c>
      <c r="D46" s="2">
        <v>0</v>
      </c>
      <c r="E46" s="2">
        <v>0</v>
      </c>
      <c r="F46" s="18">
        <f t="shared" si="0"/>
        <v>0</v>
      </c>
      <c r="G46" s="130"/>
      <c r="H46" s="6" t="s">
        <v>6</v>
      </c>
      <c r="I46" s="22">
        <f t="shared" si="1"/>
        <v>0</v>
      </c>
      <c r="J46" s="21">
        <f t="shared" si="2"/>
        <v>0</v>
      </c>
      <c r="K46" s="21">
        <f t="shared" si="3"/>
        <v>0</v>
      </c>
      <c r="L46" s="12">
        <f t="shared" si="4"/>
        <v>0</v>
      </c>
    </row>
    <row r="47" spans="1:12">
      <c r="A47" s="126" t="s">
        <v>35</v>
      </c>
      <c r="B47" s="127"/>
      <c r="C47" s="34">
        <v>30.54</v>
      </c>
      <c r="D47" s="17">
        <v>0</v>
      </c>
      <c r="E47" s="39">
        <v>0</v>
      </c>
      <c r="F47" s="18">
        <f t="shared" si="0"/>
        <v>10.18</v>
      </c>
      <c r="G47" s="126" t="s">
        <v>35</v>
      </c>
      <c r="H47" s="127"/>
      <c r="I47" s="22">
        <f t="shared" si="1"/>
        <v>763.5</v>
      </c>
      <c r="J47" s="21">
        <f t="shared" si="2"/>
        <v>0</v>
      </c>
      <c r="K47" s="21">
        <f t="shared" si="3"/>
        <v>0</v>
      </c>
      <c r="L47" s="12">
        <f t="shared" si="4"/>
        <v>763.5</v>
      </c>
    </row>
    <row r="48" spans="1:12">
      <c r="A48" s="133" t="s">
        <v>39</v>
      </c>
      <c r="B48" s="134"/>
      <c r="C48" s="22">
        <v>1521.941106</v>
      </c>
      <c r="D48" s="21">
        <v>3.5286064000000001</v>
      </c>
      <c r="E48" s="40">
        <v>3.2304094000000001</v>
      </c>
      <c r="F48" s="18">
        <f t="shared" si="0"/>
        <v>509.5667072666667</v>
      </c>
      <c r="G48" s="133" t="s">
        <v>39</v>
      </c>
      <c r="H48" s="134"/>
      <c r="I48" s="22">
        <f t="shared" si="1"/>
        <v>38048.527649999996</v>
      </c>
      <c r="J48" s="21">
        <f t="shared" si="2"/>
        <v>158.78728800000002</v>
      </c>
      <c r="K48" s="21">
        <f t="shared" si="3"/>
        <v>96.912282000000005</v>
      </c>
      <c r="L48" s="12">
        <f t="shared" si="4"/>
        <v>38304.227219999993</v>
      </c>
    </row>
    <row r="49" spans="1:12">
      <c r="A49" s="133" t="s">
        <v>36</v>
      </c>
      <c r="B49" s="134"/>
      <c r="C49" s="35">
        <v>7796.4467699999996</v>
      </c>
      <c r="D49" s="37">
        <v>1908.6552800000002</v>
      </c>
      <c r="E49" s="41">
        <v>177.44713960000001</v>
      </c>
      <c r="F49" s="18">
        <f t="shared" si="0"/>
        <v>3294.1830632000001</v>
      </c>
      <c r="G49" s="133" t="s">
        <v>36</v>
      </c>
      <c r="H49" s="134"/>
      <c r="I49" s="22">
        <f t="shared" si="1"/>
        <v>194911.16924999998</v>
      </c>
      <c r="J49" s="21">
        <f t="shared" si="2"/>
        <v>85889.487600000008</v>
      </c>
      <c r="K49" s="21">
        <f t="shared" si="3"/>
        <v>5323.4141880000006</v>
      </c>
      <c r="L49" s="12">
        <f t="shared" si="4"/>
        <v>286124.07103799999</v>
      </c>
    </row>
    <row r="50" spans="1:12">
      <c r="A50" s="133" t="s">
        <v>37</v>
      </c>
      <c r="B50" s="134"/>
      <c r="C50" s="22">
        <v>7609.7055299999993</v>
      </c>
      <c r="D50" s="21">
        <v>159.02787480000001</v>
      </c>
      <c r="E50" s="40">
        <v>130.4183888</v>
      </c>
      <c r="F50" s="18">
        <f t="shared" si="0"/>
        <v>2633.0505978666665</v>
      </c>
      <c r="G50" s="133" t="s">
        <v>37</v>
      </c>
      <c r="H50" s="134"/>
      <c r="I50" s="22">
        <f t="shared" si="1"/>
        <v>190242.63824999999</v>
      </c>
      <c r="J50" s="21">
        <f t="shared" si="2"/>
        <v>7156.2543660000001</v>
      </c>
      <c r="K50" s="21">
        <f t="shared" si="3"/>
        <v>3912.5516640000001</v>
      </c>
      <c r="L50" s="12">
        <f t="shared" si="4"/>
        <v>201311.44428</v>
      </c>
    </row>
    <row r="51" spans="1:12">
      <c r="A51" s="131" t="s">
        <v>38</v>
      </c>
      <c r="B51" s="132"/>
      <c r="C51" s="36">
        <v>0</v>
      </c>
      <c r="D51" s="38">
        <v>8.82</v>
      </c>
      <c r="E51" s="42">
        <v>9.6199999999999992</v>
      </c>
      <c r="F51" s="18">
        <f t="shared" si="0"/>
        <v>6.1466666666666656</v>
      </c>
      <c r="G51" s="131" t="s">
        <v>38</v>
      </c>
      <c r="H51" s="132"/>
      <c r="I51" s="22">
        <f t="shared" si="1"/>
        <v>0</v>
      </c>
      <c r="J51" s="21">
        <f t="shared" si="2"/>
        <v>396.90000000000003</v>
      </c>
      <c r="K51" s="21">
        <f t="shared" si="3"/>
        <v>288.59999999999997</v>
      </c>
      <c r="L51" s="12">
        <f t="shared" si="4"/>
        <v>685.5</v>
      </c>
    </row>
    <row r="52" spans="1:12">
      <c r="F52" s="12">
        <f>SUM(F3:F46)</f>
        <v>14510.165396933335</v>
      </c>
    </row>
    <row r="53" spans="1:12">
      <c r="F53" s="12">
        <f>SUM(F47:F51)</f>
        <v>6453.1270350000004</v>
      </c>
    </row>
    <row r="54" spans="1:12">
      <c r="F54" s="12">
        <f>SUM(F52:F53)</f>
        <v>20963.292431933336</v>
      </c>
    </row>
  </sheetData>
  <mergeCells count="28">
    <mergeCell ref="G51:H51"/>
    <mergeCell ref="A47:B47"/>
    <mergeCell ref="A48:B48"/>
    <mergeCell ref="A49:B49"/>
    <mergeCell ref="A50:B50"/>
    <mergeCell ref="A51:B51"/>
    <mergeCell ref="G47:H47"/>
    <mergeCell ref="G48:H48"/>
    <mergeCell ref="G49:H49"/>
    <mergeCell ref="G50:H50"/>
    <mergeCell ref="I1:K1"/>
    <mergeCell ref="G3:G8"/>
    <mergeCell ref="G9:G10"/>
    <mergeCell ref="G11:G12"/>
    <mergeCell ref="G39:G46"/>
    <mergeCell ref="G13:G14"/>
    <mergeCell ref="G15:G22"/>
    <mergeCell ref="G23:G30"/>
    <mergeCell ref="G31:G38"/>
    <mergeCell ref="C1:E1"/>
    <mergeCell ref="A3:A8"/>
    <mergeCell ref="A9:A10"/>
    <mergeCell ref="A11:A12"/>
    <mergeCell ref="A39:A46"/>
    <mergeCell ref="A13:A14"/>
    <mergeCell ref="A15:A22"/>
    <mergeCell ref="A23:A30"/>
    <mergeCell ref="A31:A38"/>
  </mergeCells>
  <phoneticPr fontId="2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A1:S54"/>
  <sheetViews>
    <sheetView workbookViewId="0">
      <selection activeCell="C1" sqref="C1:E1"/>
    </sheetView>
  </sheetViews>
  <sheetFormatPr defaultRowHeight="12.75"/>
  <sheetData>
    <row r="1" spans="1:19">
      <c r="A1" s="1"/>
      <c r="B1" s="1"/>
      <c r="C1" s="119" t="s">
        <v>19</v>
      </c>
      <c r="D1" s="120"/>
      <c r="E1" s="120"/>
      <c r="F1" s="13"/>
      <c r="G1" s="13"/>
      <c r="H1" s="13"/>
      <c r="I1" s="119" t="s">
        <v>19</v>
      </c>
      <c r="J1" s="120"/>
      <c r="K1" s="120"/>
      <c r="O1" t="s">
        <v>50</v>
      </c>
    </row>
    <row r="2" spans="1:19" ht="14.25">
      <c r="A2" s="1"/>
      <c r="B2" s="3" t="s">
        <v>9</v>
      </c>
      <c r="C2" s="23" t="s">
        <v>23</v>
      </c>
      <c r="D2" s="20" t="s">
        <v>31</v>
      </c>
      <c r="E2" s="20" t="s">
        <v>32</v>
      </c>
      <c r="F2" s="14" t="s">
        <v>40</v>
      </c>
      <c r="G2" s="14"/>
      <c r="H2" s="15" t="s">
        <v>18</v>
      </c>
      <c r="I2" s="23" t="s">
        <v>23</v>
      </c>
      <c r="J2" s="20" t="s">
        <v>31</v>
      </c>
      <c r="K2" s="20" t="s">
        <v>32</v>
      </c>
      <c r="L2" s="44" t="s">
        <v>41</v>
      </c>
      <c r="N2" t="s">
        <v>42</v>
      </c>
      <c r="O2" s="12">
        <f>SUM(F3:F14)</f>
        <v>1770.8809851333333</v>
      </c>
    </row>
    <row r="3" spans="1:19" ht="12.75" customHeight="1">
      <c r="A3" s="121" t="s">
        <v>10</v>
      </c>
      <c r="B3" s="4" t="s">
        <v>1</v>
      </c>
      <c r="C3" s="2">
        <v>519.29430000000002</v>
      </c>
      <c r="D3" s="2">
        <v>0</v>
      </c>
      <c r="E3" s="2">
        <v>0</v>
      </c>
      <c r="F3" s="18">
        <f>AVERAGE(C3:E3)</f>
        <v>173.09810000000002</v>
      </c>
      <c r="G3" s="121" t="s">
        <v>10</v>
      </c>
      <c r="H3" s="4" t="s">
        <v>1</v>
      </c>
      <c r="I3" s="16">
        <f>C3*25</f>
        <v>12982.3575</v>
      </c>
      <c r="J3" s="17">
        <f>D3*45</f>
        <v>0</v>
      </c>
      <c r="K3" s="17">
        <f>E3*30</f>
        <v>0</v>
      </c>
      <c r="L3" s="12">
        <f>SUM(I3:K3)</f>
        <v>12982.3575</v>
      </c>
      <c r="N3" t="s">
        <v>43</v>
      </c>
      <c r="O3" s="12">
        <f>SUM(F15:F22)</f>
        <v>8174.7146707666661</v>
      </c>
    </row>
    <row r="4" spans="1:19">
      <c r="A4" s="122"/>
      <c r="B4" s="7" t="s">
        <v>2</v>
      </c>
      <c r="C4" s="2">
        <v>250.69380000000001</v>
      </c>
      <c r="D4" s="2">
        <v>0</v>
      </c>
      <c r="E4" s="2">
        <v>0</v>
      </c>
      <c r="F4" s="18">
        <f t="shared" ref="F4:F51" si="0">AVERAGE(C4:E4)</f>
        <v>83.564599999999999</v>
      </c>
      <c r="G4" s="122"/>
      <c r="H4" s="7" t="s">
        <v>2</v>
      </c>
      <c r="I4" s="16">
        <f t="shared" ref="I4:I51" si="1">C4*25</f>
        <v>6267.3450000000003</v>
      </c>
      <c r="J4" s="17">
        <f t="shared" ref="J4:J51" si="2">D4*45</f>
        <v>0</v>
      </c>
      <c r="K4" s="17">
        <f t="shared" ref="K4:K51" si="3">E4*30</f>
        <v>0</v>
      </c>
      <c r="L4" s="12">
        <f t="shared" ref="L4:L51" si="4">SUM(I4:K4)</f>
        <v>6267.3450000000003</v>
      </c>
      <c r="N4" t="s">
        <v>44</v>
      </c>
      <c r="O4" s="12">
        <f>SUM(F23:F30)</f>
        <v>7527.2087904666669</v>
      </c>
    </row>
    <row r="5" spans="1:19">
      <c r="A5" s="122"/>
      <c r="B5" s="7" t="s">
        <v>3</v>
      </c>
      <c r="C5" s="2">
        <v>483.48090000000002</v>
      </c>
      <c r="D5" s="2">
        <v>14.28622</v>
      </c>
      <c r="E5" s="2">
        <v>7.6015903000000007</v>
      </c>
      <c r="F5" s="18">
        <f t="shared" si="0"/>
        <v>168.45623676666668</v>
      </c>
      <c r="G5" s="122"/>
      <c r="H5" s="7" t="s">
        <v>3</v>
      </c>
      <c r="I5" s="16">
        <f t="shared" si="1"/>
        <v>12087.022500000001</v>
      </c>
      <c r="J5" s="17">
        <f t="shared" si="2"/>
        <v>642.87990000000002</v>
      </c>
      <c r="K5" s="17">
        <f t="shared" si="3"/>
        <v>228.04770900000003</v>
      </c>
      <c r="L5" s="12">
        <f t="shared" si="4"/>
        <v>12957.950109000001</v>
      </c>
      <c r="N5" t="s">
        <v>45</v>
      </c>
      <c r="O5" s="12">
        <f>SUM(F31:F38)</f>
        <v>827.95380800000009</v>
      </c>
    </row>
    <row r="6" spans="1:19">
      <c r="A6" s="122"/>
      <c r="B6" s="7" t="s">
        <v>4</v>
      </c>
      <c r="C6" s="2">
        <v>447.66750000000002</v>
      </c>
      <c r="D6" s="2">
        <v>0</v>
      </c>
      <c r="E6" s="2">
        <v>0</v>
      </c>
      <c r="F6" s="18">
        <f t="shared" si="0"/>
        <v>149.2225</v>
      </c>
      <c r="G6" s="122"/>
      <c r="H6" s="7" t="s">
        <v>4</v>
      </c>
      <c r="I6" s="16">
        <f t="shared" si="1"/>
        <v>11191.6875</v>
      </c>
      <c r="J6" s="17">
        <f t="shared" si="2"/>
        <v>0</v>
      </c>
      <c r="K6" s="17">
        <f t="shared" si="3"/>
        <v>0</v>
      </c>
      <c r="L6" s="12">
        <f t="shared" si="4"/>
        <v>11191.6875</v>
      </c>
      <c r="N6" t="s">
        <v>46</v>
      </c>
      <c r="O6" s="12">
        <f>SUM(F39:F46)</f>
        <v>5.9689000000000005</v>
      </c>
    </row>
    <row r="7" spans="1:19">
      <c r="A7" s="122"/>
      <c r="B7" s="7" t="s">
        <v>7</v>
      </c>
      <c r="C7" s="2">
        <v>89.533500000000004</v>
      </c>
      <c r="D7" s="2">
        <v>0</v>
      </c>
      <c r="E7" s="2">
        <v>3.7652737000000003</v>
      </c>
      <c r="F7" s="18">
        <f t="shared" si="0"/>
        <v>31.099591233333332</v>
      </c>
      <c r="G7" s="122"/>
      <c r="H7" s="7" t="s">
        <v>7</v>
      </c>
      <c r="I7" s="16">
        <f t="shared" si="1"/>
        <v>2238.3375000000001</v>
      </c>
      <c r="J7" s="17">
        <f t="shared" si="2"/>
        <v>0</v>
      </c>
      <c r="K7" s="17">
        <f t="shared" si="3"/>
        <v>112.95821100000001</v>
      </c>
      <c r="L7" s="12">
        <f t="shared" si="4"/>
        <v>2351.2957110000002</v>
      </c>
      <c r="N7" t="s">
        <v>45</v>
      </c>
      <c r="O7">
        <v>2872.2635133333333</v>
      </c>
    </row>
    <row r="8" spans="1:19">
      <c r="A8" s="123"/>
      <c r="B8" s="7" t="s">
        <v>8</v>
      </c>
      <c r="C8" s="2">
        <v>268.60050000000001</v>
      </c>
      <c r="D8" s="2">
        <v>14.28622</v>
      </c>
      <c r="E8" s="2">
        <v>0</v>
      </c>
      <c r="F8" s="18">
        <f t="shared" si="0"/>
        <v>94.295573333333337</v>
      </c>
      <c r="G8" s="123"/>
      <c r="H8" s="7" t="s">
        <v>8</v>
      </c>
      <c r="I8" s="16">
        <f t="shared" si="1"/>
        <v>6715.0125000000007</v>
      </c>
      <c r="J8" s="17">
        <f t="shared" si="2"/>
        <v>642.87990000000002</v>
      </c>
      <c r="K8" s="17">
        <f t="shared" si="3"/>
        <v>0</v>
      </c>
      <c r="L8" s="12">
        <f t="shared" si="4"/>
        <v>7357.8924000000006</v>
      </c>
      <c r="N8" t="s">
        <v>47</v>
      </c>
      <c r="O8">
        <v>352.14813123333334</v>
      </c>
    </row>
    <row r="9" spans="1:19" ht="12.75" customHeight="1">
      <c r="A9" s="124" t="s">
        <v>11</v>
      </c>
      <c r="B9" s="6" t="s">
        <v>5</v>
      </c>
      <c r="C9" s="2">
        <v>519.29430000000002</v>
      </c>
      <c r="D9" s="2">
        <v>571.44880000000001</v>
      </c>
      <c r="E9" s="2">
        <v>11.366864000000001</v>
      </c>
      <c r="F9" s="18">
        <f t="shared" si="0"/>
        <v>367.36998800000009</v>
      </c>
      <c r="G9" s="124" t="s">
        <v>11</v>
      </c>
      <c r="H9" s="6" t="s">
        <v>5</v>
      </c>
      <c r="I9" s="16">
        <f t="shared" si="1"/>
        <v>12982.3575</v>
      </c>
      <c r="J9" s="17">
        <f t="shared" si="2"/>
        <v>25715.196</v>
      </c>
      <c r="K9" s="17">
        <f t="shared" si="3"/>
        <v>341.00592000000006</v>
      </c>
      <c r="L9" s="12">
        <f t="shared" si="4"/>
        <v>39038.559420000005</v>
      </c>
      <c r="N9" t="s">
        <v>42</v>
      </c>
      <c r="O9">
        <v>456.11361466666671</v>
      </c>
    </row>
    <row r="10" spans="1:19">
      <c r="A10" s="125"/>
      <c r="B10" s="9" t="s">
        <v>6</v>
      </c>
      <c r="C10" s="2">
        <v>1360.9092000000001</v>
      </c>
      <c r="D10" s="2">
        <v>742.88343999999995</v>
      </c>
      <c r="E10" s="2">
        <v>3.7652737000000003</v>
      </c>
      <c r="F10" s="18">
        <f t="shared" si="0"/>
        <v>702.51930456666662</v>
      </c>
      <c r="G10" s="125"/>
      <c r="H10" s="9" t="s">
        <v>6</v>
      </c>
      <c r="I10" s="16">
        <f t="shared" si="1"/>
        <v>34022.730000000003</v>
      </c>
      <c r="J10" s="17">
        <f t="shared" si="2"/>
        <v>33429.754799999995</v>
      </c>
      <c r="K10" s="17">
        <f t="shared" si="3"/>
        <v>112.95821100000001</v>
      </c>
      <c r="L10" s="12">
        <f t="shared" si="4"/>
        <v>67565.44301100001</v>
      </c>
      <c r="N10" t="s">
        <v>48</v>
      </c>
      <c r="O10">
        <v>1671.6829181000001</v>
      </c>
    </row>
    <row r="11" spans="1:19">
      <c r="A11" s="124" t="s">
        <v>12</v>
      </c>
      <c r="B11" s="8" t="s">
        <v>5</v>
      </c>
      <c r="C11" s="2">
        <v>0</v>
      </c>
      <c r="D11" s="2">
        <v>0</v>
      </c>
      <c r="E11" s="2">
        <v>0</v>
      </c>
      <c r="F11" s="18">
        <f t="shared" si="0"/>
        <v>0</v>
      </c>
      <c r="G11" s="124" t="s">
        <v>12</v>
      </c>
      <c r="H11" s="8" t="s">
        <v>5</v>
      </c>
      <c r="I11" s="16">
        <f t="shared" si="1"/>
        <v>0</v>
      </c>
      <c r="J11" s="17">
        <f t="shared" si="2"/>
        <v>0</v>
      </c>
      <c r="K11" s="17">
        <f t="shared" si="3"/>
        <v>0</v>
      </c>
      <c r="L11" s="12">
        <f t="shared" si="4"/>
        <v>0</v>
      </c>
      <c r="N11" t="s">
        <v>49</v>
      </c>
      <c r="O11">
        <v>20.586220000000001</v>
      </c>
    </row>
    <row r="12" spans="1:19">
      <c r="A12" s="125"/>
      <c r="B12" s="6" t="s">
        <v>6</v>
      </c>
      <c r="C12" s="2">
        <v>0</v>
      </c>
      <c r="D12" s="2">
        <v>0</v>
      </c>
      <c r="E12" s="2">
        <v>0</v>
      </c>
      <c r="F12" s="18">
        <f t="shared" si="0"/>
        <v>0</v>
      </c>
      <c r="G12" s="125"/>
      <c r="H12" s="6" t="s">
        <v>6</v>
      </c>
      <c r="I12" s="16">
        <f t="shared" si="1"/>
        <v>0</v>
      </c>
      <c r="J12" s="17">
        <f t="shared" si="2"/>
        <v>0</v>
      </c>
      <c r="K12" s="17">
        <f t="shared" si="3"/>
        <v>0</v>
      </c>
      <c r="L12" s="12">
        <f t="shared" si="4"/>
        <v>0</v>
      </c>
    </row>
    <row r="13" spans="1:19">
      <c r="A13" s="124" t="s">
        <v>13</v>
      </c>
      <c r="B13" s="8" t="s">
        <v>5</v>
      </c>
      <c r="C13" s="2">
        <v>0</v>
      </c>
      <c r="D13" s="2">
        <v>0</v>
      </c>
      <c r="E13" s="2">
        <v>0</v>
      </c>
      <c r="F13" s="18">
        <f t="shared" si="0"/>
        <v>0</v>
      </c>
      <c r="G13" s="124" t="s">
        <v>13</v>
      </c>
      <c r="H13" s="8" t="s">
        <v>5</v>
      </c>
      <c r="I13" s="16">
        <f t="shared" si="1"/>
        <v>0</v>
      </c>
      <c r="J13" s="17">
        <f t="shared" si="2"/>
        <v>0</v>
      </c>
      <c r="K13" s="17">
        <f t="shared" si="3"/>
        <v>0</v>
      </c>
      <c r="L13" s="12">
        <f t="shared" si="4"/>
        <v>0</v>
      </c>
    </row>
    <row r="14" spans="1:19">
      <c r="A14" s="125"/>
      <c r="B14" s="6" t="s">
        <v>6</v>
      </c>
      <c r="C14" s="2">
        <v>0</v>
      </c>
      <c r="D14" s="2">
        <v>0</v>
      </c>
      <c r="E14" s="2">
        <v>3.7652737000000003</v>
      </c>
      <c r="F14" s="18">
        <f t="shared" si="0"/>
        <v>1.2550912333333335</v>
      </c>
      <c r="G14" s="125"/>
      <c r="H14" s="6" t="s">
        <v>6</v>
      </c>
      <c r="I14" s="16">
        <f t="shared" si="1"/>
        <v>0</v>
      </c>
      <c r="J14" s="17">
        <f t="shared" si="2"/>
        <v>0</v>
      </c>
      <c r="K14" s="17">
        <f t="shared" si="3"/>
        <v>112.95821100000001</v>
      </c>
      <c r="L14" s="12">
        <f t="shared" si="4"/>
        <v>112.95821100000001</v>
      </c>
      <c r="N14" t="s">
        <v>54</v>
      </c>
      <c r="O14" t="s">
        <v>51</v>
      </c>
      <c r="P14" t="s">
        <v>52</v>
      </c>
      <c r="Q14" t="s">
        <v>53</v>
      </c>
      <c r="R14" t="s">
        <v>41</v>
      </c>
      <c r="S14" s="52" t="s">
        <v>60</v>
      </c>
    </row>
    <row r="15" spans="1:19" ht="12.75" customHeight="1">
      <c r="A15" s="121" t="s">
        <v>14</v>
      </c>
      <c r="B15" s="10" t="s">
        <v>1</v>
      </c>
      <c r="C15" s="2">
        <v>5031.7826999999997</v>
      </c>
      <c r="D15" s="2">
        <v>57.144880000000001</v>
      </c>
      <c r="E15" s="2">
        <v>121.76753060000001</v>
      </c>
      <c r="F15" s="18">
        <f t="shared" si="0"/>
        <v>1736.8983701999998</v>
      </c>
      <c r="G15" s="121" t="s">
        <v>14</v>
      </c>
      <c r="H15" s="10" t="s">
        <v>1</v>
      </c>
      <c r="I15" s="16">
        <f t="shared" si="1"/>
        <v>125794.56749999999</v>
      </c>
      <c r="J15" s="17">
        <f t="shared" si="2"/>
        <v>2571.5196000000001</v>
      </c>
      <c r="K15" s="17">
        <f t="shared" si="3"/>
        <v>3653.0259180000003</v>
      </c>
      <c r="L15" s="12">
        <f t="shared" si="4"/>
        <v>132019.113018</v>
      </c>
      <c r="N15" s="45" t="s">
        <v>55</v>
      </c>
      <c r="O15" s="46">
        <f>SUM(I3:I46)</f>
        <v>628525.16999999969</v>
      </c>
      <c r="P15" s="46">
        <f>SUM(J3:J46)</f>
        <v>1195756.6139999998</v>
      </c>
      <c r="Q15" s="46">
        <f>SUM(K3:K46)</f>
        <v>96204.163893000019</v>
      </c>
      <c r="R15" s="49">
        <f t="shared" ref="R15:R20" si="5">SUM(O15:Q15)</f>
        <v>1920485.9478929995</v>
      </c>
      <c r="S15">
        <f>R15/R21*100</f>
        <v>79.292289154338562</v>
      </c>
    </row>
    <row r="16" spans="1:19">
      <c r="A16" s="122"/>
      <c r="B16" s="11" t="s">
        <v>2</v>
      </c>
      <c r="C16" s="2">
        <v>3545.5266000000001</v>
      </c>
      <c r="D16" s="2">
        <v>314.29683999999997</v>
      </c>
      <c r="E16" s="2">
        <v>3.7652737000000003</v>
      </c>
      <c r="F16" s="18">
        <f t="shared" si="0"/>
        <v>1287.8629045666667</v>
      </c>
      <c r="G16" s="122"/>
      <c r="H16" s="11" t="s">
        <v>2</v>
      </c>
      <c r="I16" s="16">
        <f t="shared" si="1"/>
        <v>88638.165000000008</v>
      </c>
      <c r="J16" s="17">
        <f t="shared" si="2"/>
        <v>14143.357799999998</v>
      </c>
      <c r="K16" s="17">
        <f t="shared" si="3"/>
        <v>112.95821100000001</v>
      </c>
      <c r="L16" s="12">
        <f t="shared" si="4"/>
        <v>102894.48101100001</v>
      </c>
      <c r="N16" t="s">
        <v>35</v>
      </c>
      <c r="O16" s="12">
        <v>185334.34499999997</v>
      </c>
      <c r="P16" s="12">
        <v>43072.953300000001</v>
      </c>
      <c r="Q16" s="12">
        <v>7387.2000000000007</v>
      </c>
      <c r="R16" s="49">
        <f t="shared" si="5"/>
        <v>235794.49829999998</v>
      </c>
      <c r="S16">
        <f>R16/R21*100</f>
        <v>9.7353930450354333</v>
      </c>
    </row>
    <row r="17" spans="1:19">
      <c r="A17" s="122"/>
      <c r="B17" s="5" t="s">
        <v>3</v>
      </c>
      <c r="C17" s="2">
        <v>2220.4308000000001</v>
      </c>
      <c r="D17" s="2">
        <v>357.15549999999996</v>
      </c>
      <c r="E17" s="2">
        <v>7.6015903000000007</v>
      </c>
      <c r="F17" s="18">
        <f t="shared" si="0"/>
        <v>861.72929676666672</v>
      </c>
      <c r="G17" s="122"/>
      <c r="H17" s="5" t="s">
        <v>3</v>
      </c>
      <c r="I17" s="16">
        <f t="shared" si="1"/>
        <v>55510.770000000004</v>
      </c>
      <c r="J17" s="17">
        <f t="shared" si="2"/>
        <v>16071.997499999998</v>
      </c>
      <c r="K17" s="17">
        <f t="shared" si="3"/>
        <v>228.04770900000003</v>
      </c>
      <c r="L17" s="12">
        <f t="shared" si="4"/>
        <v>71810.815209000008</v>
      </c>
      <c r="N17" t="s">
        <v>39</v>
      </c>
      <c r="O17" s="12">
        <v>24174.045000000002</v>
      </c>
      <c r="P17" s="12">
        <v>3857.2793999999999</v>
      </c>
      <c r="Q17" s="12">
        <v>112.95821100000001</v>
      </c>
      <c r="R17" s="49">
        <f t="shared" si="5"/>
        <v>28144.282611000002</v>
      </c>
      <c r="S17">
        <f>R17/R21*100</f>
        <v>1.1620103741353542</v>
      </c>
    </row>
    <row r="18" spans="1:19">
      <c r="A18" s="122"/>
      <c r="B18" s="5" t="s">
        <v>4</v>
      </c>
      <c r="C18" s="2">
        <v>1253.4690000000001</v>
      </c>
      <c r="D18" s="2">
        <v>585.73501999999996</v>
      </c>
      <c r="E18" s="2">
        <v>0</v>
      </c>
      <c r="F18" s="18">
        <f t="shared" si="0"/>
        <v>613.06800666666675</v>
      </c>
      <c r="G18" s="122"/>
      <c r="H18" s="5" t="s">
        <v>4</v>
      </c>
      <c r="I18" s="16">
        <f t="shared" si="1"/>
        <v>31336.725000000002</v>
      </c>
      <c r="J18" s="17">
        <f t="shared" si="2"/>
        <v>26358.0759</v>
      </c>
      <c r="K18" s="17">
        <f t="shared" si="3"/>
        <v>0</v>
      </c>
      <c r="L18" s="12">
        <f t="shared" si="4"/>
        <v>57694.800900000002</v>
      </c>
      <c r="N18" t="s">
        <v>36</v>
      </c>
      <c r="O18" s="12">
        <v>17906.7</v>
      </c>
      <c r="P18" s="12">
        <v>10928.9583</v>
      </c>
      <c r="Q18" s="12">
        <v>12276.21312</v>
      </c>
      <c r="R18" s="49">
        <f t="shared" si="5"/>
        <v>41111.871420000003</v>
      </c>
      <c r="S18">
        <f>R18/R21*100</f>
        <v>1.697411220262806</v>
      </c>
    </row>
    <row r="19" spans="1:19">
      <c r="A19" s="122"/>
      <c r="B19" s="5" t="s">
        <v>7</v>
      </c>
      <c r="C19" s="2">
        <v>447.66750000000002</v>
      </c>
      <c r="D19" s="2">
        <v>885.74563999999998</v>
      </c>
      <c r="E19" s="2">
        <v>0</v>
      </c>
      <c r="F19" s="18">
        <f t="shared" si="0"/>
        <v>444.47104666666672</v>
      </c>
      <c r="G19" s="122"/>
      <c r="H19" s="5" t="s">
        <v>7</v>
      </c>
      <c r="I19" s="16">
        <f t="shared" si="1"/>
        <v>11191.6875</v>
      </c>
      <c r="J19" s="17">
        <f t="shared" si="2"/>
        <v>39858.553800000002</v>
      </c>
      <c r="K19" s="17">
        <f t="shared" si="3"/>
        <v>0</v>
      </c>
      <c r="L19" s="12">
        <f t="shared" si="4"/>
        <v>51050.241300000002</v>
      </c>
      <c r="N19" t="s">
        <v>37</v>
      </c>
      <c r="O19" s="12">
        <v>9401.0174999999999</v>
      </c>
      <c r="P19" s="12">
        <v>136290.53880000001</v>
      </c>
      <c r="Q19" s="12">
        <v>48309.882429000005</v>
      </c>
      <c r="R19" s="49">
        <f t="shared" si="5"/>
        <v>194001.43872899999</v>
      </c>
      <c r="S19">
        <f>R19/R21*100</f>
        <v>8.0098571889757046</v>
      </c>
    </row>
    <row r="20" spans="1:19">
      <c r="A20" s="122"/>
      <c r="B20" s="5" t="s">
        <v>8</v>
      </c>
      <c r="C20" s="2">
        <v>411.85410000000002</v>
      </c>
      <c r="D20" s="2">
        <v>1500.0530999999999</v>
      </c>
      <c r="E20" s="2">
        <v>0</v>
      </c>
      <c r="F20" s="18">
        <f t="shared" si="0"/>
        <v>637.30239999999992</v>
      </c>
      <c r="G20" s="122"/>
      <c r="H20" s="5" t="s">
        <v>8</v>
      </c>
      <c r="I20" s="16">
        <f t="shared" si="1"/>
        <v>10296.352500000001</v>
      </c>
      <c r="J20" s="17">
        <f t="shared" si="2"/>
        <v>67502.38949999999</v>
      </c>
      <c r="K20" s="17">
        <f t="shared" si="3"/>
        <v>0</v>
      </c>
      <c r="L20" s="12">
        <f t="shared" si="4"/>
        <v>77798.741999999998</v>
      </c>
      <c r="N20" t="s">
        <v>38</v>
      </c>
      <c r="O20" s="12">
        <v>0</v>
      </c>
      <c r="P20" s="12">
        <v>1928.6396999999999</v>
      </c>
      <c r="Q20" s="12">
        <v>567</v>
      </c>
      <c r="R20" s="49">
        <f t="shared" si="5"/>
        <v>2495.6396999999997</v>
      </c>
      <c r="S20">
        <f>R20/R21*100</f>
        <v>0.1030390172521439</v>
      </c>
    </row>
    <row r="21" spans="1:19">
      <c r="A21" s="122"/>
      <c r="B21" s="6" t="s">
        <v>5</v>
      </c>
      <c r="C21" s="2">
        <v>304.41390000000001</v>
      </c>
      <c r="D21" s="2">
        <v>3357.2617</v>
      </c>
      <c r="E21" s="2">
        <v>60.599593700000007</v>
      </c>
      <c r="F21" s="18">
        <f t="shared" si="0"/>
        <v>1240.7583978999999</v>
      </c>
      <c r="G21" s="122"/>
      <c r="H21" s="6" t="s">
        <v>5</v>
      </c>
      <c r="I21" s="16">
        <f t="shared" si="1"/>
        <v>7610.3474999999999</v>
      </c>
      <c r="J21" s="17">
        <f t="shared" si="2"/>
        <v>151076.77650000001</v>
      </c>
      <c r="K21" s="17">
        <f t="shared" si="3"/>
        <v>1817.9878110000002</v>
      </c>
      <c r="L21" s="12">
        <f t="shared" si="4"/>
        <v>160505.11181100001</v>
      </c>
      <c r="R21" s="51">
        <f>SUM(R15:R20)</f>
        <v>2422033.6786529995</v>
      </c>
      <c r="S21" s="49">
        <f>SUM(S15:S20)</f>
        <v>100</v>
      </c>
    </row>
    <row r="22" spans="1:19">
      <c r="A22" s="123"/>
      <c r="B22" s="6" t="s">
        <v>6</v>
      </c>
      <c r="C22" s="2">
        <v>89.533500000000004</v>
      </c>
      <c r="D22" s="2">
        <v>3900.1380599999998</v>
      </c>
      <c r="E22" s="2">
        <v>68.201184000000012</v>
      </c>
      <c r="F22" s="18">
        <f t="shared" si="0"/>
        <v>1352.6242479999999</v>
      </c>
      <c r="G22" s="123"/>
      <c r="H22" s="6" t="s">
        <v>6</v>
      </c>
      <c r="I22" s="16">
        <f t="shared" si="1"/>
        <v>2238.3375000000001</v>
      </c>
      <c r="J22" s="17">
        <f t="shared" si="2"/>
        <v>175506.2127</v>
      </c>
      <c r="K22" s="17">
        <f t="shared" si="3"/>
        <v>2046.0355200000004</v>
      </c>
      <c r="L22" s="12">
        <f t="shared" si="4"/>
        <v>179790.58572</v>
      </c>
    </row>
    <row r="23" spans="1:19" ht="12.75" customHeight="1">
      <c r="A23" s="128" t="s">
        <v>15</v>
      </c>
      <c r="B23" s="10" t="s">
        <v>1</v>
      </c>
      <c r="C23" s="2">
        <v>3491.8065000000001</v>
      </c>
      <c r="D23" s="2">
        <v>3585.8412199999998</v>
      </c>
      <c r="E23" s="2">
        <v>876.88251470000012</v>
      </c>
      <c r="F23" s="18">
        <f t="shared" si="0"/>
        <v>2651.5100782333334</v>
      </c>
      <c r="G23" s="128" t="s">
        <v>15</v>
      </c>
      <c r="H23" s="10" t="s">
        <v>1</v>
      </c>
      <c r="I23" s="16">
        <f t="shared" si="1"/>
        <v>87295.162500000006</v>
      </c>
      <c r="J23" s="17">
        <f t="shared" si="2"/>
        <v>161362.85489999998</v>
      </c>
      <c r="K23" s="17">
        <f t="shared" si="3"/>
        <v>26306.475441000002</v>
      </c>
      <c r="L23" s="12">
        <f t="shared" si="4"/>
        <v>274964.49284099997</v>
      </c>
      <c r="N23" t="s">
        <v>56</v>
      </c>
      <c r="P23" s="12">
        <f t="shared" ref="P23:R24" si="6">SUM(I9,I11,I13)</f>
        <v>12982.3575</v>
      </c>
      <c r="Q23" s="12">
        <f t="shared" si="6"/>
        <v>25715.196</v>
      </c>
      <c r="R23" s="12">
        <f t="shared" si="6"/>
        <v>341.00592000000006</v>
      </c>
    </row>
    <row r="24" spans="1:19">
      <c r="A24" s="129"/>
      <c r="B24" s="5" t="s">
        <v>2</v>
      </c>
      <c r="C24" s="2">
        <v>931.14840000000004</v>
      </c>
      <c r="D24" s="2">
        <v>714.31099999999992</v>
      </c>
      <c r="E24" s="2">
        <v>79.568048000000005</v>
      </c>
      <c r="F24" s="18">
        <f t="shared" si="0"/>
        <v>575.00914933333331</v>
      </c>
      <c r="G24" s="129"/>
      <c r="H24" s="5" t="s">
        <v>2</v>
      </c>
      <c r="I24" s="16">
        <f t="shared" si="1"/>
        <v>23278.71</v>
      </c>
      <c r="J24" s="17">
        <f t="shared" si="2"/>
        <v>32143.994999999995</v>
      </c>
      <c r="K24" s="17">
        <f t="shared" si="3"/>
        <v>2387.04144</v>
      </c>
      <c r="L24" s="12">
        <f t="shared" si="4"/>
        <v>57809.746439999995</v>
      </c>
      <c r="N24" t="s">
        <v>57</v>
      </c>
      <c r="P24" s="12">
        <f t="shared" si="6"/>
        <v>34022.730000000003</v>
      </c>
      <c r="Q24" s="12">
        <f t="shared" si="6"/>
        <v>33429.754799999995</v>
      </c>
      <c r="R24" s="12">
        <f t="shared" si="6"/>
        <v>225.91642200000001</v>
      </c>
    </row>
    <row r="25" spans="1:19">
      <c r="A25" s="129"/>
      <c r="B25" s="5" t="s">
        <v>3</v>
      </c>
      <c r="C25" s="2">
        <v>2381.5911000000001</v>
      </c>
      <c r="D25" s="2">
        <v>5200.18408</v>
      </c>
      <c r="E25" s="2">
        <v>117.43391370000001</v>
      </c>
      <c r="F25" s="18">
        <f t="shared" si="0"/>
        <v>2566.4030312333334</v>
      </c>
      <c r="G25" s="129"/>
      <c r="H25" s="5" t="s">
        <v>3</v>
      </c>
      <c r="I25" s="16">
        <f t="shared" si="1"/>
        <v>59539.777500000004</v>
      </c>
      <c r="J25" s="17">
        <f t="shared" si="2"/>
        <v>234008.2836</v>
      </c>
      <c r="K25" s="17">
        <f t="shared" si="3"/>
        <v>3523.0174110000003</v>
      </c>
      <c r="L25" s="12">
        <f t="shared" si="4"/>
        <v>297071.07851099997</v>
      </c>
    </row>
    <row r="26" spans="1:19">
      <c r="A26" s="129"/>
      <c r="B26" s="5" t="s">
        <v>4</v>
      </c>
      <c r="C26" s="2">
        <v>519.29430000000002</v>
      </c>
      <c r="D26" s="2">
        <v>2371.5125199999998</v>
      </c>
      <c r="E26" s="2">
        <v>707.8714556000001</v>
      </c>
      <c r="F26" s="18">
        <f t="shared" si="0"/>
        <v>1199.5594251999999</v>
      </c>
      <c r="G26" s="129"/>
      <c r="H26" s="5" t="s">
        <v>4</v>
      </c>
      <c r="I26" s="16">
        <f t="shared" si="1"/>
        <v>12982.3575</v>
      </c>
      <c r="J26" s="17">
        <f t="shared" si="2"/>
        <v>106718.06339999998</v>
      </c>
      <c r="K26" s="17">
        <f t="shared" si="3"/>
        <v>21236.143668000004</v>
      </c>
      <c r="L26" s="12">
        <f t="shared" si="4"/>
        <v>140936.56456799997</v>
      </c>
    </row>
    <row r="27" spans="1:19">
      <c r="A27" s="129"/>
      <c r="B27" s="5" t="s">
        <v>7</v>
      </c>
      <c r="C27" s="2">
        <v>143.25360000000001</v>
      </c>
      <c r="D27" s="2">
        <v>171.43464</v>
      </c>
      <c r="E27" s="2">
        <v>488.77515200000005</v>
      </c>
      <c r="F27" s="18">
        <f t="shared" si="0"/>
        <v>267.8211306666667</v>
      </c>
      <c r="G27" s="129"/>
      <c r="H27" s="5" t="s">
        <v>7</v>
      </c>
      <c r="I27" s="16">
        <f t="shared" si="1"/>
        <v>3581.34</v>
      </c>
      <c r="J27" s="17">
        <f t="shared" si="2"/>
        <v>7714.5587999999998</v>
      </c>
      <c r="K27" s="17">
        <f t="shared" si="3"/>
        <v>14663.254560000001</v>
      </c>
      <c r="L27" s="12">
        <f t="shared" si="4"/>
        <v>25959.15336</v>
      </c>
    </row>
    <row r="28" spans="1:19">
      <c r="A28" s="129"/>
      <c r="B28" s="5" t="s">
        <v>8</v>
      </c>
      <c r="C28" s="2">
        <v>35.813400000000001</v>
      </c>
      <c r="D28" s="2">
        <v>42.85866</v>
      </c>
      <c r="E28" s="2">
        <v>185.63509770000002</v>
      </c>
      <c r="F28" s="18">
        <f t="shared" si="0"/>
        <v>88.102385900000002</v>
      </c>
      <c r="G28" s="129"/>
      <c r="H28" s="5" t="s">
        <v>8</v>
      </c>
      <c r="I28" s="16">
        <f t="shared" si="1"/>
        <v>895.33500000000004</v>
      </c>
      <c r="J28" s="17">
        <f t="shared" si="2"/>
        <v>1928.6396999999999</v>
      </c>
      <c r="K28" s="17">
        <f t="shared" si="3"/>
        <v>5569.0529310000002</v>
      </c>
      <c r="L28" s="12">
        <f t="shared" si="4"/>
        <v>8393.0276310000008</v>
      </c>
    </row>
    <row r="29" spans="1:19">
      <c r="A29" s="129"/>
      <c r="B29" s="6" t="s">
        <v>5</v>
      </c>
      <c r="C29" s="2">
        <v>0</v>
      </c>
      <c r="D29" s="2">
        <v>71.431100000000001</v>
      </c>
      <c r="E29" s="2">
        <v>443.30769600000002</v>
      </c>
      <c r="F29" s="18">
        <f t="shared" si="0"/>
        <v>171.57959866666667</v>
      </c>
      <c r="G29" s="129"/>
      <c r="H29" s="6" t="s">
        <v>5</v>
      </c>
      <c r="I29" s="16">
        <f t="shared" si="1"/>
        <v>0</v>
      </c>
      <c r="J29" s="17">
        <f t="shared" si="2"/>
        <v>3214.3995</v>
      </c>
      <c r="K29" s="17">
        <f t="shared" si="3"/>
        <v>13299.230880000001</v>
      </c>
      <c r="L29" s="12">
        <f t="shared" si="4"/>
        <v>16513.630380000002</v>
      </c>
    </row>
    <row r="30" spans="1:19">
      <c r="A30" s="130"/>
      <c r="B30" s="9" t="s">
        <v>6</v>
      </c>
      <c r="C30" s="2">
        <v>17.906700000000001</v>
      </c>
      <c r="D30" s="2">
        <v>0</v>
      </c>
      <c r="E30" s="2">
        <v>3.7652737000000003</v>
      </c>
      <c r="F30" s="18">
        <f t="shared" si="0"/>
        <v>7.2239912333333338</v>
      </c>
      <c r="G30" s="130"/>
      <c r="H30" s="9" t="s">
        <v>6</v>
      </c>
      <c r="I30" s="16">
        <f t="shared" si="1"/>
        <v>447.66750000000002</v>
      </c>
      <c r="J30" s="17">
        <f t="shared" si="2"/>
        <v>0</v>
      </c>
      <c r="K30" s="17">
        <f t="shared" si="3"/>
        <v>112.95821100000001</v>
      </c>
      <c r="L30" s="12">
        <f t="shared" si="4"/>
        <v>560.62571100000002</v>
      </c>
    </row>
    <row r="31" spans="1:19" ht="12.75" customHeight="1">
      <c r="A31" s="128" t="s">
        <v>16</v>
      </c>
      <c r="B31" s="10" t="s">
        <v>1</v>
      </c>
      <c r="C31" s="2">
        <v>35.813400000000001</v>
      </c>
      <c r="D31" s="2">
        <v>0</v>
      </c>
      <c r="E31" s="2">
        <v>0</v>
      </c>
      <c r="F31" s="18">
        <f t="shared" si="0"/>
        <v>11.937800000000001</v>
      </c>
      <c r="G31" s="128" t="s">
        <v>16</v>
      </c>
      <c r="H31" s="10" t="s">
        <v>1</v>
      </c>
      <c r="I31" s="16">
        <f t="shared" si="1"/>
        <v>895.33500000000004</v>
      </c>
      <c r="J31" s="17">
        <f t="shared" si="2"/>
        <v>0</v>
      </c>
      <c r="K31" s="17">
        <f t="shared" si="3"/>
        <v>0</v>
      </c>
      <c r="L31" s="12">
        <f t="shared" si="4"/>
        <v>895.33500000000004</v>
      </c>
    </row>
    <row r="32" spans="1:19">
      <c r="A32" s="129"/>
      <c r="B32" s="5" t="s">
        <v>2</v>
      </c>
      <c r="C32" s="2">
        <v>0</v>
      </c>
      <c r="D32" s="2">
        <v>628.59367999999995</v>
      </c>
      <c r="E32" s="2">
        <v>7.6015903000000007</v>
      </c>
      <c r="F32" s="18">
        <f t="shared" si="0"/>
        <v>212.06509009999999</v>
      </c>
      <c r="G32" s="129"/>
      <c r="H32" s="5" t="s">
        <v>2</v>
      </c>
      <c r="I32" s="16">
        <f t="shared" si="1"/>
        <v>0</v>
      </c>
      <c r="J32" s="17">
        <f t="shared" si="2"/>
        <v>28286.715599999996</v>
      </c>
      <c r="K32" s="17">
        <f t="shared" si="3"/>
        <v>228.04770900000003</v>
      </c>
      <c r="L32" s="12">
        <f t="shared" si="4"/>
        <v>28514.763308999994</v>
      </c>
    </row>
    <row r="33" spans="1:12">
      <c r="A33" s="129"/>
      <c r="B33" s="5" t="s">
        <v>3</v>
      </c>
      <c r="C33" s="2">
        <v>17.906700000000001</v>
      </c>
      <c r="D33" s="2">
        <v>1200.0424800000001</v>
      </c>
      <c r="E33" s="2">
        <v>3.7652737000000003</v>
      </c>
      <c r="F33" s="18">
        <f t="shared" si="0"/>
        <v>407.23815123333338</v>
      </c>
      <c r="G33" s="129"/>
      <c r="H33" s="5" t="s">
        <v>3</v>
      </c>
      <c r="I33" s="16">
        <f t="shared" si="1"/>
        <v>447.66750000000002</v>
      </c>
      <c r="J33" s="17">
        <f t="shared" si="2"/>
        <v>54001.911600000007</v>
      </c>
      <c r="K33" s="17">
        <f t="shared" si="3"/>
        <v>112.95821100000001</v>
      </c>
      <c r="L33" s="12">
        <f t="shared" si="4"/>
        <v>54562.537311000007</v>
      </c>
    </row>
    <row r="34" spans="1:12">
      <c r="A34" s="129"/>
      <c r="B34" s="5" t="s">
        <v>4</v>
      </c>
      <c r="C34" s="2">
        <v>107.4402</v>
      </c>
      <c r="D34" s="2">
        <v>114.28976</v>
      </c>
      <c r="E34" s="2">
        <v>0</v>
      </c>
      <c r="F34" s="18">
        <f t="shared" si="0"/>
        <v>73.909986666666668</v>
      </c>
      <c r="G34" s="129"/>
      <c r="H34" s="5" t="s">
        <v>4</v>
      </c>
      <c r="I34" s="16">
        <f t="shared" si="1"/>
        <v>2686.0050000000001</v>
      </c>
      <c r="J34" s="17">
        <f t="shared" si="2"/>
        <v>5143.0392000000002</v>
      </c>
      <c r="K34" s="17">
        <f t="shared" si="3"/>
        <v>0</v>
      </c>
      <c r="L34" s="12">
        <f t="shared" si="4"/>
        <v>7829.0442000000003</v>
      </c>
    </row>
    <row r="35" spans="1:12">
      <c r="A35" s="129"/>
      <c r="B35" s="5" t="s">
        <v>7</v>
      </c>
      <c r="C35" s="2">
        <v>35.813400000000001</v>
      </c>
      <c r="D35" s="2">
        <v>14.28622</v>
      </c>
      <c r="E35" s="2">
        <v>0</v>
      </c>
      <c r="F35" s="18">
        <f t="shared" si="0"/>
        <v>16.699873333333333</v>
      </c>
      <c r="G35" s="129"/>
      <c r="H35" s="5" t="s">
        <v>7</v>
      </c>
      <c r="I35" s="16">
        <f t="shared" si="1"/>
        <v>895.33500000000004</v>
      </c>
      <c r="J35" s="17">
        <f t="shared" si="2"/>
        <v>642.87990000000002</v>
      </c>
      <c r="K35" s="17">
        <f t="shared" si="3"/>
        <v>0</v>
      </c>
      <c r="L35" s="12">
        <f t="shared" si="4"/>
        <v>1538.2148999999999</v>
      </c>
    </row>
    <row r="36" spans="1:12">
      <c r="A36" s="129"/>
      <c r="B36" s="5" t="s">
        <v>8</v>
      </c>
      <c r="C36" s="2">
        <v>53.720100000000002</v>
      </c>
      <c r="D36" s="2">
        <v>0</v>
      </c>
      <c r="E36" s="2">
        <v>0</v>
      </c>
      <c r="F36" s="18">
        <f t="shared" si="0"/>
        <v>17.906700000000001</v>
      </c>
      <c r="G36" s="129"/>
      <c r="H36" s="5" t="s">
        <v>8</v>
      </c>
      <c r="I36" s="16">
        <f t="shared" si="1"/>
        <v>1343.0025000000001</v>
      </c>
      <c r="J36" s="17">
        <f t="shared" si="2"/>
        <v>0</v>
      </c>
      <c r="K36" s="17">
        <f t="shared" si="3"/>
        <v>0</v>
      </c>
      <c r="L36" s="12">
        <f t="shared" si="4"/>
        <v>1343.0025000000001</v>
      </c>
    </row>
    <row r="37" spans="1:12">
      <c r="A37" s="129"/>
      <c r="B37" s="6" t="s">
        <v>5</v>
      </c>
      <c r="C37" s="2">
        <v>35.813400000000001</v>
      </c>
      <c r="D37" s="2">
        <v>57.144880000000001</v>
      </c>
      <c r="E37" s="2">
        <v>0</v>
      </c>
      <c r="F37" s="18">
        <f t="shared" si="0"/>
        <v>30.986093333333333</v>
      </c>
      <c r="G37" s="129"/>
      <c r="H37" s="6" t="s">
        <v>5</v>
      </c>
      <c r="I37" s="16">
        <f t="shared" si="1"/>
        <v>895.33500000000004</v>
      </c>
      <c r="J37" s="17">
        <f t="shared" si="2"/>
        <v>2571.5196000000001</v>
      </c>
      <c r="K37" s="17">
        <f t="shared" si="3"/>
        <v>0</v>
      </c>
      <c r="L37" s="12">
        <f t="shared" si="4"/>
        <v>3466.8546000000001</v>
      </c>
    </row>
    <row r="38" spans="1:12">
      <c r="A38" s="130"/>
      <c r="B38" s="6" t="s">
        <v>6</v>
      </c>
      <c r="C38" s="2">
        <v>71.626800000000003</v>
      </c>
      <c r="D38" s="2">
        <v>100.00354</v>
      </c>
      <c r="E38" s="2">
        <v>0</v>
      </c>
      <c r="F38" s="18">
        <f t="shared" si="0"/>
        <v>57.210113333333332</v>
      </c>
      <c r="G38" s="130"/>
      <c r="H38" s="6" t="s">
        <v>6</v>
      </c>
      <c r="I38" s="16">
        <f t="shared" si="1"/>
        <v>1790.67</v>
      </c>
      <c r="J38" s="17">
        <f t="shared" si="2"/>
        <v>4500.1593000000003</v>
      </c>
      <c r="K38" s="17">
        <f t="shared" si="3"/>
        <v>0</v>
      </c>
      <c r="L38" s="12">
        <f t="shared" si="4"/>
        <v>6290.8293000000003</v>
      </c>
    </row>
    <row r="39" spans="1:12" ht="12.75" customHeight="1">
      <c r="A39" s="128" t="s">
        <v>17</v>
      </c>
      <c r="B39" s="10" t="s">
        <v>1</v>
      </c>
      <c r="C39" s="2">
        <v>0</v>
      </c>
      <c r="D39" s="2">
        <v>0</v>
      </c>
      <c r="E39" s="2">
        <v>0</v>
      </c>
      <c r="F39" s="18">
        <f t="shared" si="0"/>
        <v>0</v>
      </c>
      <c r="G39" s="128" t="s">
        <v>17</v>
      </c>
      <c r="H39" s="10" t="s">
        <v>1</v>
      </c>
      <c r="I39" s="16">
        <f t="shared" si="1"/>
        <v>0</v>
      </c>
      <c r="J39" s="17">
        <f t="shared" si="2"/>
        <v>0</v>
      </c>
      <c r="K39" s="17">
        <f t="shared" si="3"/>
        <v>0</v>
      </c>
      <c r="L39" s="12">
        <f t="shared" si="4"/>
        <v>0</v>
      </c>
    </row>
    <row r="40" spans="1:12">
      <c r="A40" s="129"/>
      <c r="B40" s="5" t="s">
        <v>2</v>
      </c>
      <c r="C40" s="2">
        <v>0</v>
      </c>
      <c r="D40" s="2">
        <v>0</v>
      </c>
      <c r="E40" s="2">
        <v>0</v>
      </c>
      <c r="F40" s="18">
        <f t="shared" si="0"/>
        <v>0</v>
      </c>
      <c r="G40" s="129"/>
      <c r="H40" s="5" t="s">
        <v>2</v>
      </c>
      <c r="I40" s="16">
        <f t="shared" si="1"/>
        <v>0</v>
      </c>
      <c r="J40" s="17">
        <f t="shared" si="2"/>
        <v>0</v>
      </c>
      <c r="K40" s="17">
        <f t="shared" si="3"/>
        <v>0</v>
      </c>
      <c r="L40" s="12">
        <f t="shared" si="4"/>
        <v>0</v>
      </c>
    </row>
    <row r="41" spans="1:12">
      <c r="A41" s="129"/>
      <c r="B41" s="5" t="s">
        <v>3</v>
      </c>
      <c r="C41" s="2">
        <v>0</v>
      </c>
      <c r="D41" s="2">
        <v>0</v>
      </c>
      <c r="E41" s="2">
        <v>0</v>
      </c>
      <c r="F41" s="18">
        <f t="shared" si="0"/>
        <v>0</v>
      </c>
      <c r="G41" s="129"/>
      <c r="H41" s="5" t="s">
        <v>3</v>
      </c>
      <c r="I41" s="16">
        <f t="shared" si="1"/>
        <v>0</v>
      </c>
      <c r="J41" s="17">
        <f t="shared" si="2"/>
        <v>0</v>
      </c>
      <c r="K41" s="17">
        <f t="shared" si="3"/>
        <v>0</v>
      </c>
      <c r="L41" s="12">
        <f t="shared" si="4"/>
        <v>0</v>
      </c>
    </row>
    <row r="42" spans="1:12">
      <c r="A42" s="129"/>
      <c r="B42" s="5" t="s">
        <v>4</v>
      </c>
      <c r="C42" s="2">
        <v>0</v>
      </c>
      <c r="D42" s="2">
        <v>0</v>
      </c>
      <c r="E42" s="2">
        <v>0</v>
      </c>
      <c r="F42" s="18">
        <f t="shared" si="0"/>
        <v>0</v>
      </c>
      <c r="G42" s="129"/>
      <c r="H42" s="5" t="s">
        <v>4</v>
      </c>
      <c r="I42" s="16">
        <f t="shared" si="1"/>
        <v>0</v>
      </c>
      <c r="J42" s="17">
        <f t="shared" si="2"/>
        <v>0</v>
      </c>
      <c r="K42" s="17">
        <f t="shared" si="3"/>
        <v>0</v>
      </c>
      <c r="L42" s="12">
        <f t="shared" si="4"/>
        <v>0</v>
      </c>
    </row>
    <row r="43" spans="1:12">
      <c r="A43" s="129"/>
      <c r="B43" s="5" t="s">
        <v>7</v>
      </c>
      <c r="C43" s="2">
        <v>17.906700000000001</v>
      </c>
      <c r="D43" s="2">
        <v>0</v>
      </c>
      <c r="E43" s="2">
        <v>0</v>
      </c>
      <c r="F43" s="18">
        <f t="shared" si="0"/>
        <v>5.9689000000000005</v>
      </c>
      <c r="G43" s="129"/>
      <c r="H43" s="5" t="s">
        <v>7</v>
      </c>
      <c r="I43" s="16">
        <f t="shared" si="1"/>
        <v>447.66750000000002</v>
      </c>
      <c r="J43" s="17">
        <f t="shared" si="2"/>
        <v>0</v>
      </c>
      <c r="K43" s="17">
        <f t="shared" si="3"/>
        <v>0</v>
      </c>
      <c r="L43" s="12">
        <f t="shared" si="4"/>
        <v>447.66750000000002</v>
      </c>
    </row>
    <row r="44" spans="1:12">
      <c r="A44" s="129"/>
      <c r="B44" s="5" t="s">
        <v>8</v>
      </c>
      <c r="C44" s="2">
        <v>0</v>
      </c>
      <c r="D44" s="2">
        <v>0</v>
      </c>
      <c r="E44" s="2">
        <v>0</v>
      </c>
      <c r="F44" s="18">
        <f t="shared" si="0"/>
        <v>0</v>
      </c>
      <c r="G44" s="129"/>
      <c r="H44" s="5" t="s">
        <v>8</v>
      </c>
      <c r="I44" s="16">
        <f t="shared" si="1"/>
        <v>0</v>
      </c>
      <c r="J44" s="17">
        <f t="shared" si="2"/>
        <v>0</v>
      </c>
      <c r="K44" s="17">
        <f t="shared" si="3"/>
        <v>0</v>
      </c>
      <c r="L44" s="12">
        <f t="shared" si="4"/>
        <v>0</v>
      </c>
    </row>
    <row r="45" spans="1:12">
      <c r="A45" s="129"/>
      <c r="B45" s="6" t="s">
        <v>5</v>
      </c>
      <c r="C45" s="2">
        <v>0</v>
      </c>
      <c r="D45" s="2">
        <v>0</v>
      </c>
      <c r="E45" s="2">
        <v>0</v>
      </c>
      <c r="F45" s="18">
        <f t="shared" si="0"/>
        <v>0</v>
      </c>
      <c r="G45" s="129"/>
      <c r="H45" s="6" t="s">
        <v>5</v>
      </c>
      <c r="I45" s="16">
        <f t="shared" si="1"/>
        <v>0</v>
      </c>
      <c r="J45" s="17">
        <f t="shared" si="2"/>
        <v>0</v>
      </c>
      <c r="K45" s="17">
        <f t="shared" si="3"/>
        <v>0</v>
      </c>
      <c r="L45" s="12">
        <f t="shared" si="4"/>
        <v>0</v>
      </c>
    </row>
    <row r="46" spans="1:12">
      <c r="A46" s="130"/>
      <c r="B46" s="6" t="s">
        <v>6</v>
      </c>
      <c r="C46" s="2">
        <v>0</v>
      </c>
      <c r="D46" s="2">
        <v>0</v>
      </c>
      <c r="E46" s="2">
        <v>0</v>
      </c>
      <c r="F46" s="18">
        <f t="shared" si="0"/>
        <v>0</v>
      </c>
      <c r="G46" s="130"/>
      <c r="H46" s="6" t="s">
        <v>6</v>
      </c>
      <c r="I46" s="22">
        <f t="shared" si="1"/>
        <v>0</v>
      </c>
      <c r="J46" s="21">
        <f t="shared" si="2"/>
        <v>0</v>
      </c>
      <c r="K46" s="21">
        <f t="shared" si="3"/>
        <v>0</v>
      </c>
      <c r="L46" s="12">
        <f t="shared" si="4"/>
        <v>0</v>
      </c>
    </row>
    <row r="47" spans="1:12">
      <c r="A47" s="126" t="s">
        <v>35</v>
      </c>
      <c r="B47" s="127"/>
      <c r="C47" s="34">
        <v>7413.3737999999994</v>
      </c>
      <c r="D47" s="17">
        <v>957.17674</v>
      </c>
      <c r="E47" s="39">
        <v>246.24</v>
      </c>
      <c r="F47" s="18">
        <f t="shared" si="0"/>
        <v>2872.2635133333333</v>
      </c>
      <c r="G47" s="126" t="s">
        <v>35</v>
      </c>
      <c r="H47" s="127"/>
      <c r="I47" s="22">
        <f t="shared" si="1"/>
        <v>185334.34499999997</v>
      </c>
      <c r="J47" s="21">
        <f t="shared" si="2"/>
        <v>43072.953300000001</v>
      </c>
      <c r="K47" s="21">
        <f t="shared" si="3"/>
        <v>7387.2000000000007</v>
      </c>
      <c r="L47" s="12">
        <f t="shared" si="4"/>
        <v>235794.49829999998</v>
      </c>
    </row>
    <row r="48" spans="1:12">
      <c r="A48" s="133" t="s">
        <v>39</v>
      </c>
      <c r="B48" s="134"/>
      <c r="C48" s="22">
        <v>966.96180000000004</v>
      </c>
      <c r="D48" s="21">
        <v>85.717320000000001</v>
      </c>
      <c r="E48" s="40">
        <v>3.7652737000000003</v>
      </c>
      <c r="F48" s="18">
        <f t="shared" si="0"/>
        <v>352.14813123333334</v>
      </c>
      <c r="G48" s="133" t="s">
        <v>39</v>
      </c>
      <c r="H48" s="134"/>
      <c r="I48" s="22">
        <f t="shared" si="1"/>
        <v>24174.045000000002</v>
      </c>
      <c r="J48" s="21">
        <f t="shared" si="2"/>
        <v>3857.2793999999999</v>
      </c>
      <c r="K48" s="21">
        <f t="shared" si="3"/>
        <v>112.95821100000001</v>
      </c>
      <c r="L48" s="12">
        <f t="shared" si="4"/>
        <v>28144.282611000002</v>
      </c>
    </row>
    <row r="49" spans="1:12">
      <c r="A49" s="133" t="s">
        <v>36</v>
      </c>
      <c r="B49" s="134"/>
      <c r="C49" s="35">
        <v>716.26800000000003</v>
      </c>
      <c r="D49" s="37">
        <v>242.86573999999999</v>
      </c>
      <c r="E49" s="41">
        <v>409.20710400000002</v>
      </c>
      <c r="F49" s="18">
        <f t="shared" si="0"/>
        <v>456.11361466666671</v>
      </c>
      <c r="G49" s="133" t="s">
        <v>36</v>
      </c>
      <c r="H49" s="134"/>
      <c r="I49" s="22">
        <f t="shared" si="1"/>
        <v>17906.7</v>
      </c>
      <c r="J49" s="21">
        <f t="shared" si="2"/>
        <v>10928.9583</v>
      </c>
      <c r="K49" s="21">
        <f t="shared" si="3"/>
        <v>12276.21312</v>
      </c>
      <c r="L49" s="12">
        <f t="shared" si="4"/>
        <v>41111.871420000003</v>
      </c>
    </row>
    <row r="50" spans="1:12">
      <c r="A50" s="133" t="s">
        <v>37</v>
      </c>
      <c r="B50" s="134"/>
      <c r="C50" s="22">
        <v>376.04070000000002</v>
      </c>
      <c r="D50" s="21">
        <v>3028.6786400000001</v>
      </c>
      <c r="E50" s="40">
        <v>1610.3294143000001</v>
      </c>
      <c r="F50" s="18">
        <f t="shared" si="0"/>
        <v>1671.6829181000001</v>
      </c>
      <c r="G50" s="133" t="s">
        <v>37</v>
      </c>
      <c r="H50" s="134"/>
      <c r="I50" s="22">
        <f t="shared" si="1"/>
        <v>9401.0174999999999</v>
      </c>
      <c r="J50" s="21">
        <f t="shared" si="2"/>
        <v>136290.53880000001</v>
      </c>
      <c r="K50" s="21">
        <f t="shared" si="3"/>
        <v>48309.882429000005</v>
      </c>
      <c r="L50" s="12">
        <f t="shared" si="4"/>
        <v>194001.43872899999</v>
      </c>
    </row>
    <row r="51" spans="1:12">
      <c r="A51" s="131" t="s">
        <v>38</v>
      </c>
      <c r="B51" s="132"/>
      <c r="C51" s="36">
        <v>0</v>
      </c>
      <c r="D51" s="38">
        <v>42.85866</v>
      </c>
      <c r="E51" s="42">
        <v>18.899999999999999</v>
      </c>
      <c r="F51" s="18">
        <f t="shared" si="0"/>
        <v>20.586220000000001</v>
      </c>
      <c r="G51" s="131" t="s">
        <v>38</v>
      </c>
      <c r="H51" s="132"/>
      <c r="I51" s="22">
        <f t="shared" si="1"/>
        <v>0</v>
      </c>
      <c r="J51" s="21">
        <f t="shared" si="2"/>
        <v>1928.6396999999999</v>
      </c>
      <c r="K51" s="21">
        <f t="shared" si="3"/>
        <v>567</v>
      </c>
      <c r="L51" s="12">
        <f t="shared" si="4"/>
        <v>2495.6396999999997</v>
      </c>
    </row>
    <row r="52" spans="1:12">
      <c r="F52" s="12">
        <f>SUM(F3:F46)</f>
        <v>18306.727154366668</v>
      </c>
    </row>
    <row r="53" spans="1:12">
      <c r="F53" s="12">
        <f>SUM(F47:F51)</f>
        <v>5372.794397333334</v>
      </c>
    </row>
    <row r="54" spans="1:12">
      <c r="F54" s="53">
        <f>SUM(F52:F53)</f>
        <v>23679.521551700003</v>
      </c>
    </row>
  </sheetData>
  <mergeCells count="28">
    <mergeCell ref="A51:B51"/>
    <mergeCell ref="G47:H47"/>
    <mergeCell ref="G48:H48"/>
    <mergeCell ref="G49:H49"/>
    <mergeCell ref="G50:H50"/>
    <mergeCell ref="G51:H51"/>
    <mergeCell ref="A47:B47"/>
    <mergeCell ref="A48:B48"/>
    <mergeCell ref="A49:B49"/>
    <mergeCell ref="A50:B50"/>
    <mergeCell ref="I1:K1"/>
    <mergeCell ref="G3:G8"/>
    <mergeCell ref="G9:G10"/>
    <mergeCell ref="G11:G12"/>
    <mergeCell ref="G39:G46"/>
    <mergeCell ref="G13:G14"/>
    <mergeCell ref="G15:G22"/>
    <mergeCell ref="G23:G30"/>
    <mergeCell ref="G31:G38"/>
    <mergeCell ref="C1:E1"/>
    <mergeCell ref="A3:A8"/>
    <mergeCell ref="A9:A10"/>
    <mergeCell ref="A11:A12"/>
    <mergeCell ref="A39:A46"/>
    <mergeCell ref="A13:A14"/>
    <mergeCell ref="A15:A22"/>
    <mergeCell ref="A23:A30"/>
    <mergeCell ref="A31:A38"/>
  </mergeCells>
  <phoneticPr fontId="2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S54"/>
  <sheetViews>
    <sheetView topLeftCell="A37" workbookViewId="0">
      <selection activeCell="I56" sqref="I56"/>
    </sheetView>
  </sheetViews>
  <sheetFormatPr defaultRowHeight="12.75"/>
  <sheetData>
    <row r="1" spans="1:19">
      <c r="A1" s="1"/>
      <c r="B1" s="1"/>
      <c r="C1" s="119" t="s">
        <v>19</v>
      </c>
      <c r="D1" s="120"/>
      <c r="E1" s="120"/>
      <c r="F1" s="13"/>
      <c r="G1" s="13"/>
      <c r="H1" s="13"/>
      <c r="I1" s="119" t="s">
        <v>19</v>
      </c>
      <c r="J1" s="120"/>
      <c r="K1" s="120"/>
      <c r="O1" t="s">
        <v>50</v>
      </c>
    </row>
    <row r="2" spans="1:19" ht="14.25">
      <c r="A2" s="1"/>
      <c r="B2" s="3" t="s">
        <v>9</v>
      </c>
      <c r="C2" s="23" t="s">
        <v>23</v>
      </c>
      <c r="D2" s="20" t="s">
        <v>33</v>
      </c>
      <c r="E2" s="20" t="s">
        <v>34</v>
      </c>
      <c r="F2" s="14" t="s">
        <v>40</v>
      </c>
      <c r="G2" s="14"/>
      <c r="H2" s="15" t="s">
        <v>18</v>
      </c>
      <c r="I2" s="23" t="s">
        <v>23</v>
      </c>
      <c r="J2" s="20" t="s">
        <v>33</v>
      </c>
      <c r="K2" s="20" t="s">
        <v>34</v>
      </c>
      <c r="L2" s="44" t="s">
        <v>41</v>
      </c>
      <c r="N2" t="s">
        <v>42</v>
      </c>
      <c r="O2" s="12">
        <f>SUM(F3:F14)</f>
        <v>945.56356316666677</v>
      </c>
    </row>
    <row r="3" spans="1:19" ht="12.75" customHeight="1">
      <c r="A3" s="121" t="s">
        <v>10</v>
      </c>
      <c r="B3" s="4" t="s">
        <v>1</v>
      </c>
      <c r="C3" s="2">
        <v>1234.5678800000001</v>
      </c>
      <c r="D3" s="2">
        <v>134.72484299999999</v>
      </c>
      <c r="E3" s="2">
        <v>5.5471054999999998</v>
      </c>
      <c r="F3" s="18">
        <f>AVERAGE(C3:E3)</f>
        <v>458.27994283333334</v>
      </c>
      <c r="G3" s="121" t="s">
        <v>10</v>
      </c>
      <c r="H3" s="4" t="s">
        <v>1</v>
      </c>
      <c r="I3" s="16">
        <f>C3*25</f>
        <v>30864.197</v>
      </c>
      <c r="J3" s="17">
        <f>D3*25</f>
        <v>3368.121075</v>
      </c>
      <c r="K3" s="17">
        <f>E3*50</f>
        <v>277.35527500000001</v>
      </c>
      <c r="L3" s="12">
        <f>SUM(I3:K3)</f>
        <v>34509.673350000005</v>
      </c>
      <c r="N3" t="s">
        <v>43</v>
      </c>
      <c r="O3" s="12">
        <f>SUM(F15:F22)</f>
        <v>3251.4761129666663</v>
      </c>
      <c r="Q3" s="12"/>
    </row>
    <row r="4" spans="1:19">
      <c r="A4" s="122"/>
      <c r="B4" s="7" t="s">
        <v>2</v>
      </c>
      <c r="C4" s="2">
        <v>61.417158399999998</v>
      </c>
      <c r="D4" s="2">
        <v>5.9034360000000001</v>
      </c>
      <c r="E4" s="2">
        <v>0</v>
      </c>
      <c r="F4" s="18">
        <f t="shared" ref="F4:F51" si="0">AVERAGE(C4:E4)</f>
        <v>22.440198133333336</v>
      </c>
      <c r="G4" s="122"/>
      <c r="H4" s="7" t="s">
        <v>2</v>
      </c>
      <c r="I4" s="16">
        <f t="shared" ref="I4:I51" si="1">C4*25</f>
        <v>1535.42896</v>
      </c>
      <c r="J4" s="17">
        <f t="shared" ref="J4:J51" si="2">D4*25</f>
        <v>147.58590000000001</v>
      </c>
      <c r="K4" s="17">
        <f t="shared" ref="K4:K51" si="3">E4*50</f>
        <v>0</v>
      </c>
      <c r="L4" s="12">
        <f t="shared" ref="L4:L51" si="4">SUM(I4:K4)</f>
        <v>1683.01486</v>
      </c>
      <c r="N4" t="s">
        <v>44</v>
      </c>
      <c r="O4" s="12">
        <f>SUM(F23:F30)</f>
        <v>3018.7234410666665</v>
      </c>
    </row>
    <row r="5" spans="1:19">
      <c r="A5" s="122"/>
      <c r="B5" s="7" t="s">
        <v>3</v>
      </c>
      <c r="C5" s="2">
        <v>128.43655759999999</v>
      </c>
      <c r="D5" s="2">
        <v>29.306342999999998</v>
      </c>
      <c r="E5" s="2">
        <v>0</v>
      </c>
      <c r="F5" s="18">
        <f t="shared" si="0"/>
        <v>52.580966866666664</v>
      </c>
      <c r="G5" s="122"/>
      <c r="H5" s="7" t="s">
        <v>3</v>
      </c>
      <c r="I5" s="16">
        <f t="shared" si="1"/>
        <v>3210.9139399999995</v>
      </c>
      <c r="J5" s="17">
        <f t="shared" si="2"/>
        <v>732.65857499999993</v>
      </c>
      <c r="K5" s="17">
        <f t="shared" si="3"/>
        <v>0</v>
      </c>
      <c r="L5" s="12">
        <f t="shared" si="4"/>
        <v>3943.5725149999994</v>
      </c>
      <c r="N5" t="s">
        <v>45</v>
      </c>
      <c r="O5" s="12">
        <f>SUM(F31:F38)</f>
        <v>1371.8508891666663</v>
      </c>
    </row>
    <row r="6" spans="1:19">
      <c r="A6" s="122"/>
      <c r="B6" s="7" t="s">
        <v>4</v>
      </c>
      <c r="C6" s="2">
        <v>117.23207599999999</v>
      </c>
      <c r="D6" s="2">
        <v>46.805813999999998</v>
      </c>
      <c r="E6" s="2">
        <v>0</v>
      </c>
      <c r="F6" s="18">
        <f t="shared" si="0"/>
        <v>54.679296666666666</v>
      </c>
      <c r="G6" s="122"/>
      <c r="H6" s="7" t="s">
        <v>4</v>
      </c>
      <c r="I6" s="16">
        <f t="shared" si="1"/>
        <v>2930.8018999999999</v>
      </c>
      <c r="J6" s="17">
        <f t="shared" si="2"/>
        <v>1170.14535</v>
      </c>
      <c r="K6" s="17">
        <f t="shared" si="3"/>
        <v>0</v>
      </c>
      <c r="L6" s="12">
        <f t="shared" si="4"/>
        <v>4100.9472500000002</v>
      </c>
      <c r="N6" t="s">
        <v>46</v>
      </c>
      <c r="O6" s="12">
        <f>SUM(F39:F46)</f>
        <v>33.810337033333333</v>
      </c>
      <c r="Q6" s="12"/>
    </row>
    <row r="7" spans="1:19">
      <c r="A7" s="122"/>
      <c r="B7" s="7" t="s">
        <v>7</v>
      </c>
      <c r="C7" s="2">
        <v>100.63284399999999</v>
      </c>
      <c r="D7" s="2">
        <v>5.9034360000000001</v>
      </c>
      <c r="E7" s="2">
        <v>0</v>
      </c>
      <c r="F7" s="18">
        <f t="shared" si="0"/>
        <v>35.512093333333333</v>
      </c>
      <c r="G7" s="122"/>
      <c r="H7" s="7" t="s">
        <v>7</v>
      </c>
      <c r="I7" s="16">
        <f t="shared" si="1"/>
        <v>2515.8210999999997</v>
      </c>
      <c r="J7" s="17">
        <f t="shared" si="2"/>
        <v>147.58590000000001</v>
      </c>
      <c r="K7" s="17">
        <f t="shared" si="3"/>
        <v>0</v>
      </c>
      <c r="L7" s="12">
        <f t="shared" si="4"/>
        <v>2663.4069999999997</v>
      </c>
      <c r="N7" t="s">
        <v>45</v>
      </c>
      <c r="O7">
        <v>59.621729499999987</v>
      </c>
    </row>
    <row r="8" spans="1:19">
      <c r="A8" s="123"/>
      <c r="B8" s="7" t="s">
        <v>8</v>
      </c>
      <c r="C8" s="2">
        <v>184.25147519999999</v>
      </c>
      <c r="D8" s="2">
        <v>70.314139499999996</v>
      </c>
      <c r="E8" s="2">
        <v>8.0553618999999994</v>
      </c>
      <c r="F8" s="18">
        <f t="shared" si="0"/>
        <v>87.540325533333316</v>
      </c>
      <c r="G8" s="123"/>
      <c r="H8" s="7" t="s">
        <v>8</v>
      </c>
      <c r="I8" s="16">
        <f t="shared" si="1"/>
        <v>4606.2868799999997</v>
      </c>
      <c r="J8" s="17">
        <f t="shared" si="2"/>
        <v>1757.8534874999998</v>
      </c>
      <c r="K8" s="17">
        <f t="shared" si="3"/>
        <v>402.76809499999996</v>
      </c>
      <c r="L8" s="12">
        <f t="shared" si="4"/>
        <v>6766.9084624999996</v>
      </c>
      <c r="N8" t="s">
        <v>47</v>
      </c>
      <c r="O8">
        <v>1952.8427009</v>
      </c>
    </row>
    <row r="9" spans="1:19" ht="12.75" customHeight="1">
      <c r="A9" s="124" t="s">
        <v>11</v>
      </c>
      <c r="B9" s="6" t="s">
        <v>5</v>
      </c>
      <c r="C9" s="2">
        <v>22.408963199999999</v>
      </c>
      <c r="D9" s="2">
        <v>117.11995349999999</v>
      </c>
      <c r="E9" s="2">
        <v>128.6446119</v>
      </c>
      <c r="F9" s="18">
        <f t="shared" si="0"/>
        <v>89.391176200000004</v>
      </c>
      <c r="G9" s="124" t="s">
        <v>11</v>
      </c>
      <c r="H9" s="6" t="s">
        <v>5</v>
      </c>
      <c r="I9" s="16">
        <f t="shared" si="1"/>
        <v>560.22407999999996</v>
      </c>
      <c r="J9" s="17">
        <f t="shared" si="2"/>
        <v>2927.9988374999998</v>
      </c>
      <c r="K9" s="17">
        <f t="shared" si="3"/>
        <v>6432.230595</v>
      </c>
      <c r="L9" s="12">
        <f t="shared" si="4"/>
        <v>9920.4535125000002</v>
      </c>
      <c r="N9" t="s">
        <v>42</v>
      </c>
      <c r="O9">
        <v>209.53232376666665</v>
      </c>
    </row>
    <row r="10" spans="1:19">
      <c r="A10" s="125"/>
      <c r="B10" s="9" t="s">
        <v>6</v>
      </c>
      <c r="C10" s="2">
        <v>67.019399199999995</v>
      </c>
      <c r="D10" s="2">
        <v>17.604889499999999</v>
      </c>
      <c r="E10" s="2">
        <v>0</v>
      </c>
      <c r="F10" s="18">
        <f t="shared" si="0"/>
        <v>28.208096233333332</v>
      </c>
      <c r="G10" s="125"/>
      <c r="H10" s="9" t="s">
        <v>6</v>
      </c>
      <c r="I10" s="16">
        <f t="shared" si="1"/>
        <v>1675.48498</v>
      </c>
      <c r="J10" s="17">
        <f t="shared" si="2"/>
        <v>440.12223749999998</v>
      </c>
      <c r="K10" s="17">
        <f t="shared" si="3"/>
        <v>0</v>
      </c>
      <c r="L10" s="12">
        <f t="shared" si="4"/>
        <v>2115.6072174999999</v>
      </c>
      <c r="N10" t="s">
        <v>48</v>
      </c>
      <c r="O10">
        <v>159.70166966666667</v>
      </c>
    </row>
    <row r="11" spans="1:19">
      <c r="A11" s="124" t="s">
        <v>12</v>
      </c>
      <c r="B11" s="8" t="s">
        <v>5</v>
      </c>
      <c r="C11" s="2">
        <v>0</v>
      </c>
      <c r="D11" s="2">
        <v>0</v>
      </c>
      <c r="E11" s="2">
        <v>0</v>
      </c>
      <c r="F11" s="18">
        <f t="shared" si="0"/>
        <v>0</v>
      </c>
      <c r="G11" s="124" t="s">
        <v>12</v>
      </c>
      <c r="H11" s="8" t="s">
        <v>5</v>
      </c>
      <c r="I11" s="16">
        <f t="shared" si="1"/>
        <v>0</v>
      </c>
      <c r="J11" s="17">
        <f t="shared" si="2"/>
        <v>0</v>
      </c>
      <c r="K11" s="17">
        <f t="shared" si="3"/>
        <v>0</v>
      </c>
      <c r="L11" s="12">
        <f t="shared" si="4"/>
        <v>0</v>
      </c>
      <c r="N11" t="s">
        <v>49</v>
      </c>
      <c r="O11">
        <v>50.37261826666667</v>
      </c>
    </row>
    <row r="12" spans="1:19">
      <c r="A12" s="125"/>
      <c r="B12" s="6" t="s">
        <v>6</v>
      </c>
      <c r="C12" s="2">
        <v>0</v>
      </c>
      <c r="D12" s="2">
        <v>0</v>
      </c>
      <c r="E12" s="2">
        <v>0</v>
      </c>
      <c r="F12" s="18">
        <f t="shared" si="0"/>
        <v>0</v>
      </c>
      <c r="G12" s="125"/>
      <c r="H12" s="6" t="s">
        <v>6</v>
      </c>
      <c r="I12" s="16">
        <f t="shared" si="1"/>
        <v>0</v>
      </c>
      <c r="J12" s="17">
        <f t="shared" si="2"/>
        <v>0</v>
      </c>
      <c r="K12" s="17">
        <f t="shared" si="3"/>
        <v>0</v>
      </c>
      <c r="L12" s="12">
        <f t="shared" si="4"/>
        <v>0</v>
      </c>
    </row>
    <row r="13" spans="1:19">
      <c r="A13" s="124" t="s">
        <v>13</v>
      </c>
      <c r="B13" s="8" t="s">
        <v>5</v>
      </c>
      <c r="C13" s="2">
        <v>117.23207599999999</v>
      </c>
      <c r="D13" s="2">
        <v>76.112156999999996</v>
      </c>
      <c r="E13" s="2">
        <v>8.0553618999999994</v>
      </c>
      <c r="F13" s="18">
        <f t="shared" si="0"/>
        <v>67.133198299999989</v>
      </c>
      <c r="G13" s="124" t="s">
        <v>13</v>
      </c>
      <c r="H13" s="8" t="s">
        <v>5</v>
      </c>
      <c r="I13" s="16">
        <f t="shared" si="1"/>
        <v>2930.8018999999999</v>
      </c>
      <c r="J13" s="17">
        <f t="shared" si="2"/>
        <v>1902.8039249999999</v>
      </c>
      <c r="K13" s="17">
        <f t="shared" si="3"/>
        <v>402.76809499999996</v>
      </c>
      <c r="L13" s="12">
        <f t="shared" si="4"/>
        <v>5236.37392</v>
      </c>
    </row>
    <row r="14" spans="1:19">
      <c r="A14" s="125"/>
      <c r="B14" s="6" t="s">
        <v>6</v>
      </c>
      <c r="C14" s="2">
        <v>106.2350848</v>
      </c>
      <c r="D14" s="2">
        <v>35.104360499999999</v>
      </c>
      <c r="E14" s="2">
        <v>8.0553618999999994</v>
      </c>
      <c r="F14" s="18">
        <f t="shared" si="0"/>
        <v>49.79826906666667</v>
      </c>
      <c r="G14" s="125"/>
      <c r="H14" s="6" t="s">
        <v>6</v>
      </c>
      <c r="I14" s="16">
        <f t="shared" si="1"/>
        <v>2655.8771200000001</v>
      </c>
      <c r="J14" s="17">
        <f t="shared" si="2"/>
        <v>877.60901249999995</v>
      </c>
      <c r="K14" s="17">
        <f t="shared" si="3"/>
        <v>402.76809499999996</v>
      </c>
      <c r="L14" s="12">
        <f t="shared" si="4"/>
        <v>3936.2542275000001</v>
      </c>
      <c r="N14" t="s">
        <v>54</v>
      </c>
      <c r="O14" t="s">
        <v>51</v>
      </c>
      <c r="P14" t="s">
        <v>52</v>
      </c>
      <c r="Q14" t="s">
        <v>53</v>
      </c>
      <c r="R14" t="s">
        <v>41</v>
      </c>
      <c r="S14" s="52" t="s">
        <v>60</v>
      </c>
    </row>
    <row r="15" spans="1:19" ht="12.75" customHeight="1">
      <c r="A15" s="121" t="s">
        <v>14</v>
      </c>
      <c r="B15" s="10" t="s">
        <v>1</v>
      </c>
      <c r="C15" s="2">
        <v>4139.4334799999997</v>
      </c>
      <c r="D15" s="2">
        <v>234.23990699999999</v>
      </c>
      <c r="E15" s="2">
        <v>7.1388835999999998</v>
      </c>
      <c r="F15" s="18">
        <f t="shared" si="0"/>
        <v>1460.2707568666665</v>
      </c>
      <c r="G15" s="121" t="s">
        <v>14</v>
      </c>
      <c r="H15" s="10" t="s">
        <v>1</v>
      </c>
      <c r="I15" s="16">
        <f t="shared" si="1"/>
        <v>103485.837</v>
      </c>
      <c r="J15" s="17">
        <f t="shared" si="2"/>
        <v>5855.9976749999996</v>
      </c>
      <c r="K15" s="17">
        <f t="shared" si="3"/>
        <v>356.94417999999996</v>
      </c>
      <c r="L15" s="12">
        <f t="shared" si="4"/>
        <v>109698.77885500001</v>
      </c>
      <c r="N15" s="45" t="s">
        <v>55</v>
      </c>
      <c r="O15" s="46">
        <f>SUM(I3:I46)</f>
        <v>303485.83356000006</v>
      </c>
      <c r="P15" s="46">
        <f>SUM(J3:J46)</f>
        <v>116408.37862500001</v>
      </c>
      <c r="Q15" s="46">
        <f>SUM(K3:K46)</f>
        <v>453425.22714000003</v>
      </c>
      <c r="R15" s="49">
        <f t="shared" ref="R15:R20" si="5">SUM(O15:Q15)</f>
        <v>873319.43932500016</v>
      </c>
      <c r="S15">
        <f>R15/R21*100</f>
        <v>82.134685105214686</v>
      </c>
    </row>
    <row r="16" spans="1:19">
      <c r="A16" s="122"/>
      <c r="B16" s="11" t="s">
        <v>2</v>
      </c>
      <c r="C16" s="2">
        <v>324.10000479999997</v>
      </c>
      <c r="D16" s="2">
        <v>93.717046499999995</v>
      </c>
      <c r="E16" s="2">
        <v>0</v>
      </c>
      <c r="F16" s="18">
        <f t="shared" si="0"/>
        <v>139.27235043333332</v>
      </c>
      <c r="G16" s="122"/>
      <c r="H16" s="11" t="s">
        <v>2</v>
      </c>
      <c r="I16" s="16">
        <f t="shared" si="1"/>
        <v>8102.5001199999988</v>
      </c>
      <c r="J16" s="17">
        <f t="shared" si="2"/>
        <v>2342.9261624999999</v>
      </c>
      <c r="K16" s="17">
        <f t="shared" si="3"/>
        <v>0</v>
      </c>
      <c r="L16" s="12">
        <f t="shared" si="4"/>
        <v>10445.426282499999</v>
      </c>
      <c r="N16" t="s">
        <v>35</v>
      </c>
      <c r="O16" s="12">
        <v>3776.3252799999996</v>
      </c>
      <c r="P16" s="12">
        <v>292.5363375</v>
      </c>
      <c r="Q16" s="12">
        <v>805.53618999999992</v>
      </c>
      <c r="R16" s="49">
        <f t="shared" si="5"/>
        <v>4874.3978074999995</v>
      </c>
      <c r="S16">
        <f>R16/R21*100</f>
        <v>0.45843148677189927</v>
      </c>
    </row>
    <row r="17" spans="1:19">
      <c r="A17" s="122"/>
      <c r="B17" s="5" t="s">
        <v>3</v>
      </c>
      <c r="C17" s="2">
        <v>508.35147999999998</v>
      </c>
      <c r="D17" s="2">
        <v>234.23990699999999</v>
      </c>
      <c r="E17" s="2">
        <v>16.062488099999999</v>
      </c>
      <c r="F17" s="18">
        <f t="shared" si="0"/>
        <v>252.88462503333332</v>
      </c>
      <c r="G17" s="122"/>
      <c r="H17" s="5" t="s">
        <v>3</v>
      </c>
      <c r="I17" s="16">
        <f t="shared" si="1"/>
        <v>12708.787</v>
      </c>
      <c r="J17" s="17">
        <f t="shared" si="2"/>
        <v>5855.9976749999996</v>
      </c>
      <c r="K17" s="17">
        <f t="shared" si="3"/>
        <v>803.12440500000002</v>
      </c>
      <c r="L17" s="12">
        <f t="shared" si="4"/>
        <v>19367.909079999998</v>
      </c>
      <c r="N17" t="s">
        <v>39</v>
      </c>
      <c r="O17" s="12">
        <v>90917.106019999992</v>
      </c>
      <c r="P17" s="12">
        <v>55344.712500000001</v>
      </c>
      <c r="Q17" s="12">
        <v>402.76809499999996</v>
      </c>
      <c r="R17" s="49">
        <f t="shared" si="5"/>
        <v>146664.58661500001</v>
      </c>
      <c r="S17">
        <f>R17/R21*100</f>
        <v>13.793635060980908</v>
      </c>
    </row>
    <row r="18" spans="1:19">
      <c r="A18" s="122"/>
      <c r="B18" s="5" t="s">
        <v>4</v>
      </c>
      <c r="C18" s="2">
        <v>745.92798799999991</v>
      </c>
      <c r="D18" s="2">
        <v>743.83293600000002</v>
      </c>
      <c r="E18" s="2">
        <v>136.65173809999999</v>
      </c>
      <c r="F18" s="18">
        <f t="shared" si="0"/>
        <v>542.13755403333334</v>
      </c>
      <c r="G18" s="122"/>
      <c r="H18" s="5" t="s">
        <v>4</v>
      </c>
      <c r="I18" s="16">
        <f t="shared" si="1"/>
        <v>18648.199699999997</v>
      </c>
      <c r="J18" s="17">
        <f t="shared" si="2"/>
        <v>18595.823400000001</v>
      </c>
      <c r="K18" s="17">
        <f t="shared" si="3"/>
        <v>6832.5869049999992</v>
      </c>
      <c r="L18" s="12">
        <f t="shared" si="4"/>
        <v>44076.610004999995</v>
      </c>
      <c r="N18" t="s">
        <v>36</v>
      </c>
      <c r="O18" s="12">
        <v>5446.6229999999996</v>
      </c>
      <c r="P18" s="12">
        <v>6736.24215</v>
      </c>
      <c r="Q18" s="12">
        <v>7064.1182650000001</v>
      </c>
      <c r="R18" s="49">
        <f t="shared" si="5"/>
        <v>19246.983414999999</v>
      </c>
      <c r="S18">
        <f>R18/R21*100</f>
        <v>1.8101565713894676</v>
      </c>
    </row>
    <row r="19" spans="1:19">
      <c r="A19" s="122"/>
      <c r="B19" s="5" t="s">
        <v>7</v>
      </c>
      <c r="C19" s="2">
        <v>706.50481200000002</v>
      </c>
      <c r="D19" s="2">
        <v>661.81734299999994</v>
      </c>
      <c r="E19" s="2">
        <v>361.76774999999998</v>
      </c>
      <c r="F19" s="18">
        <f t="shared" si="0"/>
        <v>576.6966349999999</v>
      </c>
      <c r="G19" s="122"/>
      <c r="H19" s="5" t="s">
        <v>7</v>
      </c>
      <c r="I19" s="16">
        <f t="shared" si="1"/>
        <v>17662.620299999999</v>
      </c>
      <c r="J19" s="17">
        <f t="shared" si="2"/>
        <v>16545.433574999999</v>
      </c>
      <c r="K19" s="17">
        <f t="shared" si="3"/>
        <v>18088.387499999997</v>
      </c>
      <c r="L19" s="12">
        <f t="shared" si="4"/>
        <v>52296.441374999995</v>
      </c>
      <c r="N19" t="s">
        <v>37</v>
      </c>
      <c r="O19" s="12">
        <v>9077.7049999999999</v>
      </c>
      <c r="P19" s="12">
        <v>1091.081475</v>
      </c>
      <c r="Q19" s="12">
        <v>3617.6774999999998</v>
      </c>
      <c r="R19" s="49">
        <f t="shared" si="5"/>
        <v>13786.463975000001</v>
      </c>
      <c r="S19">
        <f>R19/R21*100</f>
        <v>1.2966010217019981</v>
      </c>
    </row>
    <row r="20" spans="1:19">
      <c r="A20" s="122"/>
      <c r="B20" s="5" t="s">
        <v>8</v>
      </c>
      <c r="C20" s="2">
        <v>173.25448399999999</v>
      </c>
      <c r="D20" s="2">
        <v>187.43409299999999</v>
      </c>
      <c r="E20" s="2">
        <v>209.0052881</v>
      </c>
      <c r="F20" s="18">
        <f t="shared" si="0"/>
        <v>189.89795503333335</v>
      </c>
      <c r="G20" s="122"/>
      <c r="H20" s="5" t="s">
        <v>8</v>
      </c>
      <c r="I20" s="16">
        <f t="shared" si="1"/>
        <v>4331.3620999999994</v>
      </c>
      <c r="J20" s="17">
        <f t="shared" si="2"/>
        <v>4685.8523249999998</v>
      </c>
      <c r="K20" s="17">
        <f t="shared" si="3"/>
        <v>10450.264405</v>
      </c>
      <c r="L20" s="12">
        <f t="shared" si="4"/>
        <v>19467.47883</v>
      </c>
      <c r="N20" t="s">
        <v>38</v>
      </c>
      <c r="O20" s="12">
        <v>560.22407999999996</v>
      </c>
      <c r="P20" s="12">
        <v>1610.2675875</v>
      </c>
      <c r="Q20" s="12">
        <v>3214.9094050000003</v>
      </c>
      <c r="R20" s="49">
        <f t="shared" si="5"/>
        <v>5385.4010725000007</v>
      </c>
      <c r="S20">
        <f>R20/R21*100</f>
        <v>0.5064907539410255</v>
      </c>
    </row>
    <row r="21" spans="1:19">
      <c r="A21" s="122"/>
      <c r="B21" s="6" t="s">
        <v>5</v>
      </c>
      <c r="C21" s="2">
        <v>50.212676799999997</v>
      </c>
      <c r="D21" s="2">
        <v>23.402906999999999</v>
      </c>
      <c r="E21" s="2">
        <v>104.5267619</v>
      </c>
      <c r="F21" s="18">
        <f t="shared" si="0"/>
        <v>59.380781899999995</v>
      </c>
      <c r="G21" s="122"/>
      <c r="H21" s="6" t="s">
        <v>5</v>
      </c>
      <c r="I21" s="16">
        <f t="shared" si="1"/>
        <v>1255.31692</v>
      </c>
      <c r="J21" s="17">
        <f t="shared" si="2"/>
        <v>585.072675</v>
      </c>
      <c r="K21" s="17">
        <f t="shared" si="3"/>
        <v>5226.3380950000001</v>
      </c>
      <c r="L21" s="12">
        <f t="shared" si="4"/>
        <v>7066.7276899999997</v>
      </c>
      <c r="R21" s="51">
        <f>SUM(R15:R20)</f>
        <v>1063277.2722100003</v>
      </c>
      <c r="S21" s="49">
        <f>SUM(S15:S20)</f>
        <v>99.999999999999986</v>
      </c>
    </row>
    <row r="22" spans="1:19">
      <c r="A22" s="123"/>
      <c r="B22" s="6" t="s">
        <v>6</v>
      </c>
      <c r="C22" s="2">
        <v>16.806722399999998</v>
      </c>
      <c r="D22" s="2">
        <v>11.7014535</v>
      </c>
      <c r="E22" s="2">
        <v>64.298188100000004</v>
      </c>
      <c r="F22" s="18">
        <f t="shared" si="0"/>
        <v>30.935454666666669</v>
      </c>
      <c r="G22" s="123"/>
      <c r="H22" s="6" t="s">
        <v>6</v>
      </c>
      <c r="I22" s="16">
        <f t="shared" si="1"/>
        <v>420.16805999999997</v>
      </c>
      <c r="J22" s="17">
        <f t="shared" si="2"/>
        <v>292.5363375</v>
      </c>
      <c r="K22" s="17">
        <f t="shared" si="3"/>
        <v>3214.9094050000003</v>
      </c>
      <c r="L22" s="12">
        <f t="shared" si="4"/>
        <v>3927.6138025</v>
      </c>
    </row>
    <row r="23" spans="1:19" ht="12.75" customHeight="1">
      <c r="A23" s="128" t="s">
        <v>15</v>
      </c>
      <c r="B23" s="10" t="s">
        <v>1</v>
      </c>
      <c r="C23" s="2">
        <v>363.10820000000001</v>
      </c>
      <c r="D23" s="2">
        <v>105.41849999999999</v>
      </c>
      <c r="E23" s="2">
        <v>27.301406199999999</v>
      </c>
      <c r="F23" s="18">
        <f t="shared" si="0"/>
        <v>165.27603539999998</v>
      </c>
      <c r="G23" s="128" t="s">
        <v>15</v>
      </c>
      <c r="H23" s="10" t="s">
        <v>1</v>
      </c>
      <c r="I23" s="16">
        <f t="shared" si="1"/>
        <v>9077.7049999999999</v>
      </c>
      <c r="J23" s="17">
        <f t="shared" si="2"/>
        <v>2635.4624999999996</v>
      </c>
      <c r="K23" s="17">
        <f t="shared" si="3"/>
        <v>1365.0703099999998</v>
      </c>
      <c r="L23" s="12">
        <f t="shared" si="4"/>
        <v>13078.237809999999</v>
      </c>
      <c r="N23" t="s">
        <v>56</v>
      </c>
      <c r="P23" s="12">
        <f t="shared" ref="P23:R24" si="6">SUM(I9,I11,I13)</f>
        <v>3491.0259799999999</v>
      </c>
      <c r="Q23" s="12">
        <f t="shared" si="6"/>
        <v>4830.8027624999995</v>
      </c>
      <c r="R23" s="12">
        <f t="shared" si="6"/>
        <v>6834.9986900000004</v>
      </c>
    </row>
    <row r="24" spans="1:19">
      <c r="A24" s="129"/>
      <c r="B24" s="5" t="s">
        <v>2</v>
      </c>
      <c r="C24" s="2">
        <v>0</v>
      </c>
      <c r="D24" s="2">
        <v>11.7014535</v>
      </c>
      <c r="E24" s="2">
        <v>8.0553618999999994</v>
      </c>
      <c r="F24" s="18">
        <f t="shared" si="0"/>
        <v>6.5856051333333339</v>
      </c>
      <c r="G24" s="129"/>
      <c r="H24" s="5" t="s">
        <v>2</v>
      </c>
      <c r="I24" s="16">
        <f t="shared" si="1"/>
        <v>0</v>
      </c>
      <c r="J24" s="17">
        <f t="shared" si="2"/>
        <v>292.5363375</v>
      </c>
      <c r="K24" s="17">
        <f t="shared" si="3"/>
        <v>402.76809499999996</v>
      </c>
      <c r="L24" s="12">
        <f t="shared" si="4"/>
        <v>695.30443249999996</v>
      </c>
      <c r="N24" t="s">
        <v>57</v>
      </c>
      <c r="P24" s="12">
        <f t="shared" si="6"/>
        <v>4331.3621000000003</v>
      </c>
      <c r="Q24" s="12">
        <f t="shared" si="6"/>
        <v>1317.7312499999998</v>
      </c>
      <c r="R24" s="12">
        <f t="shared" si="6"/>
        <v>402.76809499999996</v>
      </c>
    </row>
    <row r="25" spans="1:19">
      <c r="A25" s="129"/>
      <c r="B25" s="5" t="s">
        <v>3</v>
      </c>
      <c r="C25" s="2">
        <v>28.011203999999999</v>
      </c>
      <c r="D25" s="2">
        <v>41.007796499999998</v>
      </c>
      <c r="E25" s="2">
        <v>289.41419999999999</v>
      </c>
      <c r="F25" s="18">
        <f t="shared" si="0"/>
        <v>119.4777335</v>
      </c>
      <c r="G25" s="129"/>
      <c r="H25" s="5" t="s">
        <v>3</v>
      </c>
      <c r="I25" s="16">
        <f t="shared" si="1"/>
        <v>700.28009999999995</v>
      </c>
      <c r="J25" s="17">
        <f t="shared" si="2"/>
        <v>1025.1949124999999</v>
      </c>
      <c r="K25" s="17">
        <f t="shared" si="3"/>
        <v>14470.71</v>
      </c>
      <c r="L25" s="12">
        <f t="shared" si="4"/>
        <v>16196.185012499998</v>
      </c>
    </row>
    <row r="26" spans="1:19">
      <c r="A26" s="129"/>
      <c r="B26" s="5" t="s">
        <v>4</v>
      </c>
      <c r="C26" s="2">
        <v>150.8455208</v>
      </c>
      <c r="D26" s="2">
        <v>515.39104650000002</v>
      </c>
      <c r="E26" s="2">
        <v>3665.9132</v>
      </c>
      <c r="F26" s="18">
        <f t="shared" si="0"/>
        <v>1444.0499224333334</v>
      </c>
      <c r="G26" s="129"/>
      <c r="H26" s="5" t="s">
        <v>4</v>
      </c>
      <c r="I26" s="16">
        <f t="shared" si="1"/>
        <v>3771.1380199999999</v>
      </c>
      <c r="J26" s="17">
        <f t="shared" si="2"/>
        <v>12884.7761625</v>
      </c>
      <c r="K26" s="17">
        <f t="shared" si="3"/>
        <v>183295.66</v>
      </c>
      <c r="L26" s="12">
        <f t="shared" si="4"/>
        <v>199951.57418250002</v>
      </c>
    </row>
    <row r="27" spans="1:19">
      <c r="A27" s="129"/>
      <c r="B27" s="5" t="s">
        <v>7</v>
      </c>
      <c r="C27" s="2">
        <v>5.6022407999999997</v>
      </c>
      <c r="D27" s="2">
        <v>64.410703499999997</v>
      </c>
      <c r="E27" s="2">
        <v>2845.9063000000001</v>
      </c>
      <c r="F27" s="18">
        <f t="shared" si="0"/>
        <v>971.97308143333339</v>
      </c>
      <c r="G27" s="129"/>
      <c r="H27" s="5" t="s">
        <v>7</v>
      </c>
      <c r="I27" s="16">
        <f t="shared" si="1"/>
        <v>140.05601999999999</v>
      </c>
      <c r="J27" s="17">
        <f t="shared" si="2"/>
        <v>1610.2675875</v>
      </c>
      <c r="K27" s="17">
        <f t="shared" si="3"/>
        <v>142295.315</v>
      </c>
      <c r="L27" s="12">
        <f t="shared" si="4"/>
        <v>144045.6386075</v>
      </c>
    </row>
    <row r="28" spans="1:19">
      <c r="A28" s="129"/>
      <c r="B28" s="5" t="s">
        <v>8</v>
      </c>
      <c r="C28" s="2">
        <v>0</v>
      </c>
      <c r="D28" s="2">
        <v>11.7014535</v>
      </c>
      <c r="E28" s="2">
        <v>900.41581189999999</v>
      </c>
      <c r="F28" s="18">
        <f t="shared" si="0"/>
        <v>304.03908846666667</v>
      </c>
      <c r="G28" s="129"/>
      <c r="H28" s="5" t="s">
        <v>8</v>
      </c>
      <c r="I28" s="16">
        <f t="shared" si="1"/>
        <v>0</v>
      </c>
      <c r="J28" s="17">
        <f t="shared" si="2"/>
        <v>292.5363375</v>
      </c>
      <c r="K28" s="17">
        <f t="shared" si="3"/>
        <v>45020.790594999999</v>
      </c>
      <c r="L28" s="12">
        <f t="shared" si="4"/>
        <v>45313.3269325</v>
      </c>
    </row>
    <row r="29" spans="1:19">
      <c r="A29" s="129"/>
      <c r="B29" s="6" t="s">
        <v>5</v>
      </c>
      <c r="C29" s="2">
        <v>0</v>
      </c>
      <c r="D29" s="2">
        <v>5.9034360000000001</v>
      </c>
      <c r="E29" s="2">
        <v>16.062488099999999</v>
      </c>
      <c r="F29" s="18">
        <f t="shared" si="0"/>
        <v>7.3219746999999993</v>
      </c>
      <c r="G29" s="129"/>
      <c r="H29" s="6" t="s">
        <v>5</v>
      </c>
      <c r="I29" s="16">
        <f t="shared" si="1"/>
        <v>0</v>
      </c>
      <c r="J29" s="17">
        <f t="shared" si="2"/>
        <v>147.58590000000001</v>
      </c>
      <c r="K29" s="17">
        <f t="shared" si="3"/>
        <v>803.12440500000002</v>
      </c>
      <c r="L29" s="12">
        <f t="shared" si="4"/>
        <v>950.71030500000006</v>
      </c>
    </row>
    <row r="30" spans="1:19">
      <c r="A30" s="130"/>
      <c r="B30" s="9" t="s">
        <v>6</v>
      </c>
      <c r="C30" s="2">
        <v>0</v>
      </c>
      <c r="D30" s="2">
        <v>0</v>
      </c>
      <c r="E30" s="2">
        <v>0</v>
      </c>
      <c r="F30" s="18">
        <f t="shared" si="0"/>
        <v>0</v>
      </c>
      <c r="G30" s="130"/>
      <c r="H30" s="9" t="s">
        <v>6</v>
      </c>
      <c r="I30" s="16">
        <f t="shared" si="1"/>
        <v>0</v>
      </c>
      <c r="J30" s="17">
        <f t="shared" si="2"/>
        <v>0</v>
      </c>
      <c r="K30" s="17">
        <f t="shared" si="3"/>
        <v>0</v>
      </c>
      <c r="L30" s="12">
        <f t="shared" si="4"/>
        <v>0</v>
      </c>
    </row>
    <row r="31" spans="1:19" ht="12.75" customHeight="1">
      <c r="A31" s="128" t="s">
        <v>16</v>
      </c>
      <c r="B31" s="10" t="s">
        <v>1</v>
      </c>
      <c r="C31" s="2">
        <v>1742.9193599999999</v>
      </c>
      <c r="D31" s="2">
        <v>128.82140699999999</v>
      </c>
      <c r="E31" s="2">
        <v>0.3858856</v>
      </c>
      <c r="F31" s="18">
        <f t="shared" si="0"/>
        <v>624.0422175333332</v>
      </c>
      <c r="G31" s="128" t="s">
        <v>16</v>
      </c>
      <c r="H31" s="10" t="s">
        <v>1</v>
      </c>
      <c r="I31" s="16">
        <f t="shared" si="1"/>
        <v>43572.983999999997</v>
      </c>
      <c r="J31" s="17">
        <f t="shared" si="2"/>
        <v>3220.535175</v>
      </c>
      <c r="K31" s="17">
        <f t="shared" si="3"/>
        <v>19.294280000000001</v>
      </c>
      <c r="L31" s="12">
        <f t="shared" si="4"/>
        <v>46812.813454999996</v>
      </c>
    </row>
    <row r="32" spans="1:19">
      <c r="A32" s="129"/>
      <c r="B32" s="5" t="s">
        <v>2</v>
      </c>
      <c r="C32" s="2">
        <v>95.030603200000002</v>
      </c>
      <c r="D32" s="2">
        <v>17.604889499999999</v>
      </c>
      <c r="E32" s="2">
        <v>0</v>
      </c>
      <c r="F32" s="18">
        <f t="shared" si="0"/>
        <v>37.545164233333331</v>
      </c>
      <c r="G32" s="129"/>
      <c r="H32" s="5" t="s">
        <v>2</v>
      </c>
      <c r="I32" s="16">
        <f t="shared" si="1"/>
        <v>2375.7650800000001</v>
      </c>
      <c r="J32" s="17">
        <f t="shared" si="2"/>
        <v>440.12223749999998</v>
      </c>
      <c r="K32" s="17">
        <f t="shared" si="3"/>
        <v>0</v>
      </c>
      <c r="L32" s="12">
        <f t="shared" si="4"/>
        <v>2815.8873174999999</v>
      </c>
    </row>
    <row r="33" spans="1:12">
      <c r="A33" s="129"/>
      <c r="B33" s="5" t="s">
        <v>3</v>
      </c>
      <c r="C33" s="2">
        <v>128.43655759999999</v>
      </c>
      <c r="D33" s="2">
        <v>111.32193599999999</v>
      </c>
      <c r="E33" s="2">
        <v>40.1803381</v>
      </c>
      <c r="F33" s="18">
        <f t="shared" si="0"/>
        <v>93.312943899999993</v>
      </c>
      <c r="G33" s="129"/>
      <c r="H33" s="5" t="s">
        <v>3</v>
      </c>
      <c r="I33" s="16">
        <f t="shared" si="1"/>
        <v>3210.9139399999995</v>
      </c>
      <c r="J33" s="17">
        <f t="shared" si="2"/>
        <v>2783.0483999999997</v>
      </c>
      <c r="K33" s="17">
        <f t="shared" si="3"/>
        <v>2009.016905</v>
      </c>
      <c r="L33" s="12">
        <f t="shared" si="4"/>
        <v>8002.9792449999986</v>
      </c>
    </row>
    <row r="34" spans="1:12">
      <c r="A34" s="129"/>
      <c r="B34" s="5" t="s">
        <v>4</v>
      </c>
      <c r="C34" s="2">
        <v>597.77984240000001</v>
      </c>
      <c r="D34" s="2">
        <v>743.83293600000002</v>
      </c>
      <c r="E34" s="2">
        <v>192.94280000000001</v>
      </c>
      <c r="F34" s="18">
        <f t="shared" si="0"/>
        <v>511.51852613333335</v>
      </c>
      <c r="G34" s="129"/>
      <c r="H34" s="5" t="s">
        <v>4</v>
      </c>
      <c r="I34" s="16">
        <f t="shared" si="1"/>
        <v>14944.496059999999</v>
      </c>
      <c r="J34" s="17">
        <f t="shared" si="2"/>
        <v>18595.823400000001</v>
      </c>
      <c r="K34" s="17">
        <f t="shared" si="3"/>
        <v>9647.14</v>
      </c>
      <c r="L34" s="12">
        <f t="shared" si="4"/>
        <v>43187.459459999998</v>
      </c>
    </row>
    <row r="35" spans="1:12">
      <c r="A35" s="129"/>
      <c r="B35" s="5" t="s">
        <v>7</v>
      </c>
      <c r="C35" s="2">
        <v>106.2350848</v>
      </c>
      <c r="D35" s="2">
        <v>146.42629650000001</v>
      </c>
      <c r="E35" s="2">
        <v>24.117850000000001</v>
      </c>
      <c r="F35" s="18">
        <f t="shared" si="0"/>
        <v>92.259743766666659</v>
      </c>
      <c r="G35" s="129"/>
      <c r="H35" s="5" t="s">
        <v>7</v>
      </c>
      <c r="I35" s="16">
        <f t="shared" si="1"/>
        <v>2655.8771200000001</v>
      </c>
      <c r="J35" s="17">
        <f t="shared" si="2"/>
        <v>3660.6574125000002</v>
      </c>
      <c r="K35" s="17">
        <f t="shared" si="3"/>
        <v>1205.8924999999999</v>
      </c>
      <c r="L35" s="12">
        <f t="shared" si="4"/>
        <v>7522.4270324999998</v>
      </c>
    </row>
    <row r="36" spans="1:12">
      <c r="A36" s="129"/>
      <c r="B36" s="5" t="s">
        <v>8</v>
      </c>
      <c r="C36" s="2">
        <v>11.204481599999999</v>
      </c>
      <c r="D36" s="2">
        <v>0</v>
      </c>
      <c r="E36" s="2">
        <v>0</v>
      </c>
      <c r="F36" s="18">
        <f t="shared" si="0"/>
        <v>3.7348271999999998</v>
      </c>
      <c r="G36" s="129"/>
      <c r="H36" s="5" t="s">
        <v>8</v>
      </c>
      <c r="I36" s="16">
        <f t="shared" si="1"/>
        <v>280.11203999999998</v>
      </c>
      <c r="J36" s="17">
        <f t="shared" si="2"/>
        <v>0</v>
      </c>
      <c r="K36" s="17">
        <f t="shared" si="3"/>
        <v>0</v>
      </c>
      <c r="L36" s="12">
        <f t="shared" si="4"/>
        <v>280.11203999999998</v>
      </c>
    </row>
    <row r="37" spans="1:12">
      <c r="A37" s="129"/>
      <c r="B37" s="6" t="s">
        <v>5</v>
      </c>
      <c r="C37" s="2">
        <v>5.6022407999999997</v>
      </c>
      <c r="D37" s="2">
        <v>5.9034360000000001</v>
      </c>
      <c r="E37" s="2">
        <v>0</v>
      </c>
      <c r="F37" s="18">
        <f t="shared" si="0"/>
        <v>3.8352255999999998</v>
      </c>
      <c r="G37" s="129"/>
      <c r="H37" s="6" t="s">
        <v>5</v>
      </c>
      <c r="I37" s="16">
        <f t="shared" si="1"/>
        <v>140.05601999999999</v>
      </c>
      <c r="J37" s="17">
        <f t="shared" si="2"/>
        <v>147.58590000000001</v>
      </c>
      <c r="K37" s="17">
        <f t="shared" si="3"/>
        <v>0</v>
      </c>
      <c r="L37" s="12">
        <f t="shared" si="4"/>
        <v>287.64192000000003</v>
      </c>
    </row>
    <row r="38" spans="1:12">
      <c r="A38" s="130"/>
      <c r="B38" s="6" t="s">
        <v>6</v>
      </c>
      <c r="C38" s="2">
        <v>16.806722399999998</v>
      </c>
      <c r="D38" s="2">
        <v>0</v>
      </c>
      <c r="E38" s="2">
        <v>0</v>
      </c>
      <c r="F38" s="18">
        <f t="shared" si="0"/>
        <v>5.6022407999999997</v>
      </c>
      <c r="G38" s="130"/>
      <c r="H38" s="6" t="s">
        <v>6</v>
      </c>
      <c r="I38" s="16">
        <f t="shared" si="1"/>
        <v>420.16805999999997</v>
      </c>
      <c r="J38" s="17">
        <f t="shared" si="2"/>
        <v>0</v>
      </c>
      <c r="K38" s="17">
        <f t="shared" si="3"/>
        <v>0</v>
      </c>
      <c r="L38" s="12">
        <f t="shared" si="4"/>
        <v>420.16805999999997</v>
      </c>
    </row>
    <row r="39" spans="1:12" ht="12.75" customHeight="1">
      <c r="A39" s="128" t="s">
        <v>17</v>
      </c>
      <c r="B39" s="10" t="s">
        <v>1</v>
      </c>
      <c r="C39" s="2">
        <v>0</v>
      </c>
      <c r="D39" s="2">
        <v>0</v>
      </c>
      <c r="E39" s="2">
        <v>0</v>
      </c>
      <c r="F39" s="18">
        <f t="shared" si="0"/>
        <v>0</v>
      </c>
      <c r="G39" s="128" t="s">
        <v>17</v>
      </c>
      <c r="H39" s="10" t="s">
        <v>1</v>
      </c>
      <c r="I39" s="16">
        <f t="shared" si="1"/>
        <v>0</v>
      </c>
      <c r="J39" s="17">
        <f t="shared" si="2"/>
        <v>0</v>
      </c>
      <c r="K39" s="17">
        <f t="shared" si="3"/>
        <v>0</v>
      </c>
      <c r="L39" s="12">
        <f t="shared" si="4"/>
        <v>0</v>
      </c>
    </row>
    <row r="40" spans="1:12">
      <c r="A40" s="129"/>
      <c r="B40" s="5" t="s">
        <v>2</v>
      </c>
      <c r="C40" s="2">
        <v>5.6022407999999997</v>
      </c>
      <c r="D40" s="2">
        <v>0</v>
      </c>
      <c r="E40" s="2">
        <v>0</v>
      </c>
      <c r="F40" s="18">
        <f t="shared" si="0"/>
        <v>1.8674135999999999</v>
      </c>
      <c r="G40" s="129"/>
      <c r="H40" s="5" t="s">
        <v>2</v>
      </c>
      <c r="I40" s="16">
        <f t="shared" si="1"/>
        <v>140.05601999999999</v>
      </c>
      <c r="J40" s="17">
        <f t="shared" si="2"/>
        <v>0</v>
      </c>
      <c r="K40" s="17">
        <f t="shared" si="3"/>
        <v>0</v>
      </c>
      <c r="L40" s="12">
        <f t="shared" si="4"/>
        <v>140.05601999999999</v>
      </c>
    </row>
    <row r="41" spans="1:12">
      <c r="A41" s="129"/>
      <c r="B41" s="5" t="s">
        <v>3</v>
      </c>
      <c r="C41" s="2">
        <v>16.806722399999998</v>
      </c>
      <c r="D41" s="2">
        <v>0</v>
      </c>
      <c r="E41" s="2">
        <v>0</v>
      </c>
      <c r="F41" s="18">
        <f t="shared" si="0"/>
        <v>5.6022407999999997</v>
      </c>
      <c r="G41" s="129"/>
      <c r="H41" s="5" t="s">
        <v>3</v>
      </c>
      <c r="I41" s="16">
        <f t="shared" si="1"/>
        <v>420.16805999999997</v>
      </c>
      <c r="J41" s="17">
        <f t="shared" si="2"/>
        <v>0</v>
      </c>
      <c r="K41" s="17">
        <f t="shared" si="3"/>
        <v>0</v>
      </c>
      <c r="L41" s="12">
        <f t="shared" si="4"/>
        <v>420.16805999999997</v>
      </c>
    </row>
    <row r="42" spans="1:12">
      <c r="A42" s="129"/>
      <c r="B42" s="5" t="s">
        <v>4</v>
      </c>
      <c r="C42" s="2">
        <v>44.610436</v>
      </c>
      <c r="D42" s="2">
        <v>5.9034360000000001</v>
      </c>
      <c r="E42" s="2">
        <v>0</v>
      </c>
      <c r="F42" s="18">
        <f t="shared" si="0"/>
        <v>16.837957333333332</v>
      </c>
      <c r="G42" s="129"/>
      <c r="H42" s="5" t="s">
        <v>4</v>
      </c>
      <c r="I42" s="16">
        <f t="shared" si="1"/>
        <v>1115.2609</v>
      </c>
      <c r="J42" s="17">
        <f t="shared" si="2"/>
        <v>147.58590000000001</v>
      </c>
      <c r="K42" s="17">
        <f t="shared" si="3"/>
        <v>0</v>
      </c>
      <c r="L42" s="12">
        <f t="shared" si="4"/>
        <v>1262.8468</v>
      </c>
    </row>
    <row r="43" spans="1:12">
      <c r="A43" s="129"/>
      <c r="B43" s="5" t="s">
        <v>7</v>
      </c>
      <c r="C43" s="2">
        <v>5.6022407999999997</v>
      </c>
      <c r="D43" s="2">
        <v>11.7014535</v>
      </c>
      <c r="E43" s="2">
        <v>0</v>
      </c>
      <c r="F43" s="18">
        <f t="shared" si="0"/>
        <v>5.7678981</v>
      </c>
      <c r="G43" s="129"/>
      <c r="H43" s="5" t="s">
        <v>7</v>
      </c>
      <c r="I43" s="16">
        <f t="shared" si="1"/>
        <v>140.05601999999999</v>
      </c>
      <c r="J43" s="17">
        <f t="shared" si="2"/>
        <v>292.5363375</v>
      </c>
      <c r="K43" s="17">
        <f t="shared" si="3"/>
        <v>0</v>
      </c>
      <c r="L43" s="12">
        <f t="shared" si="4"/>
        <v>432.59235749999999</v>
      </c>
    </row>
    <row r="44" spans="1:12">
      <c r="A44" s="129"/>
      <c r="B44" s="5" t="s">
        <v>8</v>
      </c>
      <c r="C44" s="2">
        <v>0</v>
      </c>
      <c r="D44" s="2">
        <v>0</v>
      </c>
      <c r="E44" s="2">
        <v>0</v>
      </c>
      <c r="F44" s="18">
        <f t="shared" si="0"/>
        <v>0</v>
      </c>
      <c r="G44" s="129"/>
      <c r="H44" s="5" t="s">
        <v>8</v>
      </c>
      <c r="I44" s="16">
        <f t="shared" si="1"/>
        <v>0</v>
      </c>
      <c r="J44" s="17">
        <f t="shared" si="2"/>
        <v>0</v>
      </c>
      <c r="K44" s="17">
        <f t="shared" si="3"/>
        <v>0</v>
      </c>
      <c r="L44" s="12">
        <f t="shared" si="4"/>
        <v>0</v>
      </c>
    </row>
    <row r="45" spans="1:12">
      <c r="A45" s="129"/>
      <c r="B45" s="6" t="s">
        <v>5</v>
      </c>
      <c r="C45" s="2">
        <v>5.6022407999999997</v>
      </c>
      <c r="D45" s="2">
        <v>0</v>
      </c>
      <c r="E45" s="2">
        <v>0</v>
      </c>
      <c r="F45" s="18">
        <f t="shared" si="0"/>
        <v>1.8674135999999999</v>
      </c>
      <c r="G45" s="129"/>
      <c r="H45" s="6" t="s">
        <v>5</v>
      </c>
      <c r="I45" s="16">
        <f t="shared" si="1"/>
        <v>140.05601999999999</v>
      </c>
      <c r="J45" s="17">
        <f t="shared" si="2"/>
        <v>0</v>
      </c>
      <c r="K45" s="17">
        <f t="shared" si="3"/>
        <v>0</v>
      </c>
      <c r="L45" s="12">
        <f t="shared" si="4"/>
        <v>140.05601999999999</v>
      </c>
    </row>
    <row r="46" spans="1:12">
      <c r="A46" s="130"/>
      <c r="B46" s="6" t="s">
        <v>6</v>
      </c>
      <c r="C46" s="2">
        <v>5.6022407999999997</v>
      </c>
      <c r="D46" s="2">
        <v>0</v>
      </c>
      <c r="E46" s="2">
        <v>0</v>
      </c>
      <c r="F46" s="18">
        <f t="shared" si="0"/>
        <v>1.8674135999999999</v>
      </c>
      <c r="G46" s="130"/>
      <c r="H46" s="6" t="s">
        <v>6</v>
      </c>
      <c r="I46" s="22">
        <f t="shared" si="1"/>
        <v>140.05601999999999</v>
      </c>
      <c r="J46" s="21">
        <f t="shared" si="2"/>
        <v>0</v>
      </c>
      <c r="K46" s="21">
        <f t="shared" si="3"/>
        <v>0</v>
      </c>
      <c r="L46" s="12">
        <f t="shared" si="4"/>
        <v>140.05601999999999</v>
      </c>
    </row>
    <row r="47" spans="1:12">
      <c r="A47" s="126" t="s">
        <v>35</v>
      </c>
      <c r="B47" s="127"/>
      <c r="C47" s="34">
        <v>151.05301119999999</v>
      </c>
      <c r="D47" s="17">
        <v>11.7014535</v>
      </c>
      <c r="E47" s="39">
        <v>16.110723799999999</v>
      </c>
      <c r="F47" s="18">
        <f t="shared" si="0"/>
        <v>59.621729499999987</v>
      </c>
      <c r="G47" s="126" t="s">
        <v>35</v>
      </c>
      <c r="H47" s="127"/>
      <c r="I47" s="22">
        <f t="shared" si="1"/>
        <v>3776.3252799999996</v>
      </c>
      <c r="J47" s="21">
        <f t="shared" si="2"/>
        <v>292.5363375</v>
      </c>
      <c r="K47" s="21">
        <f t="shared" si="3"/>
        <v>805.53618999999992</v>
      </c>
      <c r="L47" s="12">
        <f t="shared" si="4"/>
        <v>4874.3978074999995</v>
      </c>
    </row>
    <row r="48" spans="1:12">
      <c r="A48" s="133" t="s">
        <v>39</v>
      </c>
      <c r="B48" s="134"/>
      <c r="C48" s="22">
        <v>3636.6842407999998</v>
      </c>
      <c r="D48" s="21">
        <v>2213.7885000000001</v>
      </c>
      <c r="E48" s="40">
        <v>8.0553618999999994</v>
      </c>
      <c r="F48" s="18">
        <f t="shared" si="0"/>
        <v>1952.8427009</v>
      </c>
      <c r="G48" s="133" t="s">
        <v>39</v>
      </c>
      <c r="H48" s="134"/>
      <c r="I48" s="22">
        <f t="shared" si="1"/>
        <v>90917.106019999992</v>
      </c>
      <c r="J48" s="21">
        <f t="shared" si="2"/>
        <v>55344.712500000001</v>
      </c>
      <c r="K48" s="21">
        <f t="shared" si="3"/>
        <v>402.76809499999996</v>
      </c>
      <c r="L48" s="12">
        <f t="shared" si="4"/>
        <v>146664.58661500001</v>
      </c>
    </row>
    <row r="49" spans="1:12">
      <c r="A49" s="133" t="s">
        <v>36</v>
      </c>
      <c r="B49" s="134"/>
      <c r="C49" s="35">
        <v>217.86491999999998</v>
      </c>
      <c r="D49" s="37">
        <v>269.44968599999999</v>
      </c>
      <c r="E49" s="41">
        <v>141.28236530000001</v>
      </c>
      <c r="F49" s="18">
        <f t="shared" si="0"/>
        <v>209.53232376666665</v>
      </c>
      <c r="G49" s="133" t="s">
        <v>36</v>
      </c>
      <c r="H49" s="134"/>
      <c r="I49" s="22">
        <f t="shared" si="1"/>
        <v>5446.6229999999996</v>
      </c>
      <c r="J49" s="21">
        <f t="shared" si="2"/>
        <v>6736.24215</v>
      </c>
      <c r="K49" s="21">
        <f t="shared" si="3"/>
        <v>7064.1182650000001</v>
      </c>
      <c r="L49" s="12">
        <f t="shared" si="4"/>
        <v>19246.983414999999</v>
      </c>
    </row>
    <row r="50" spans="1:12">
      <c r="A50" s="133" t="s">
        <v>37</v>
      </c>
      <c r="B50" s="134"/>
      <c r="C50" s="22">
        <v>363.10820000000001</v>
      </c>
      <c r="D50" s="21">
        <v>43.643259</v>
      </c>
      <c r="E50" s="40">
        <v>72.353549999999998</v>
      </c>
      <c r="F50" s="18">
        <f t="shared" si="0"/>
        <v>159.70166966666667</v>
      </c>
      <c r="G50" s="133" t="s">
        <v>37</v>
      </c>
      <c r="H50" s="134"/>
      <c r="I50" s="22">
        <f t="shared" si="1"/>
        <v>9077.7049999999999</v>
      </c>
      <c r="J50" s="21">
        <f t="shared" si="2"/>
        <v>1091.081475</v>
      </c>
      <c r="K50" s="21">
        <f t="shared" si="3"/>
        <v>3617.6774999999998</v>
      </c>
      <c r="L50" s="12">
        <f t="shared" si="4"/>
        <v>13786.463975000001</v>
      </c>
    </row>
    <row r="51" spans="1:12">
      <c r="A51" s="131" t="s">
        <v>38</v>
      </c>
      <c r="B51" s="132"/>
      <c r="C51" s="36">
        <v>22.408963199999999</v>
      </c>
      <c r="D51" s="38">
        <v>64.410703499999997</v>
      </c>
      <c r="E51" s="42">
        <v>64.298188100000004</v>
      </c>
      <c r="F51" s="18">
        <f t="shared" si="0"/>
        <v>50.37261826666667</v>
      </c>
      <c r="G51" s="131" t="s">
        <v>38</v>
      </c>
      <c r="H51" s="132"/>
      <c r="I51" s="22">
        <f t="shared" si="1"/>
        <v>560.22407999999996</v>
      </c>
      <c r="J51" s="21">
        <f t="shared" si="2"/>
        <v>1610.2675875</v>
      </c>
      <c r="K51" s="21">
        <f t="shared" si="3"/>
        <v>3214.9094050000003</v>
      </c>
      <c r="L51" s="12">
        <f t="shared" si="4"/>
        <v>5385.4010725000007</v>
      </c>
    </row>
    <row r="52" spans="1:12">
      <c r="E52" t="s">
        <v>55</v>
      </c>
      <c r="F52" s="12">
        <f>SUM(F3:F46)</f>
        <v>8621.4243434000055</v>
      </c>
    </row>
    <row r="53" spans="1:12">
      <c r="F53" s="12">
        <f>SUM(F47:F51)</f>
        <v>2432.0710420999994</v>
      </c>
    </row>
    <row r="54" spans="1:12">
      <c r="E54" t="s">
        <v>41</v>
      </c>
      <c r="F54" s="12">
        <f>SUM(F52:F53)</f>
        <v>11053.495385500006</v>
      </c>
    </row>
  </sheetData>
  <mergeCells count="28">
    <mergeCell ref="A51:B51"/>
    <mergeCell ref="G47:H47"/>
    <mergeCell ref="G48:H48"/>
    <mergeCell ref="G49:H49"/>
    <mergeCell ref="G50:H50"/>
    <mergeCell ref="G51:H51"/>
    <mergeCell ref="A47:B47"/>
    <mergeCell ref="A48:B48"/>
    <mergeCell ref="A49:B49"/>
    <mergeCell ref="A50:B50"/>
    <mergeCell ref="I1:K1"/>
    <mergeCell ref="G3:G8"/>
    <mergeCell ref="G9:G10"/>
    <mergeCell ref="G11:G12"/>
    <mergeCell ref="G39:G46"/>
    <mergeCell ref="G13:G14"/>
    <mergeCell ref="G15:G22"/>
    <mergeCell ref="G23:G30"/>
    <mergeCell ref="G31:G38"/>
    <mergeCell ref="C1:E1"/>
    <mergeCell ref="A3:A8"/>
    <mergeCell ref="A9:A10"/>
    <mergeCell ref="A11:A12"/>
    <mergeCell ref="A39:A46"/>
    <mergeCell ref="A13:A14"/>
    <mergeCell ref="A15:A22"/>
    <mergeCell ref="A23:A30"/>
    <mergeCell ref="A31:A38"/>
  </mergeCells>
  <phoneticPr fontId="2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1" sqref="F1"/>
    </sheetView>
  </sheetViews>
  <sheetFormatPr defaultRowHeight="12.75"/>
  <cols>
    <col min="1" max="1" width="25.7109375" style="56" customWidth="1"/>
    <col min="2" max="10" width="12.7109375" style="56" customWidth="1"/>
    <col min="11" max="16384" width="9.140625" style="56"/>
  </cols>
  <sheetData>
    <row r="1" spans="1:13">
      <c r="A1" s="56" t="s">
        <v>72</v>
      </c>
      <c r="B1" s="56" t="s">
        <v>62</v>
      </c>
      <c r="C1" s="56" t="s">
        <v>63</v>
      </c>
      <c r="D1" s="56" t="s">
        <v>64</v>
      </c>
      <c r="E1" s="56" t="s">
        <v>65</v>
      </c>
      <c r="F1" s="56" t="s">
        <v>66</v>
      </c>
      <c r="G1" s="56" t="s">
        <v>67</v>
      </c>
      <c r="H1" s="56" t="s">
        <v>68</v>
      </c>
      <c r="I1" s="56" t="s">
        <v>69</v>
      </c>
    </row>
    <row r="2" spans="1:13">
      <c r="A2" s="56" t="s">
        <v>73</v>
      </c>
      <c r="B2" s="57">
        <v>1282.8266188666666</v>
      </c>
      <c r="C2" s="57">
        <v>6535.0872751767938</v>
      </c>
      <c r="D2" s="57">
        <v>24238.165757925908</v>
      </c>
      <c r="E2" s="57"/>
      <c r="F2" s="57">
        <v>2806.9321016666668</v>
      </c>
      <c r="G2" s="57">
        <v>20957.165396933335</v>
      </c>
      <c r="H2" s="57">
        <v>23658.927154366665</v>
      </c>
      <c r="I2" s="57">
        <v>11003.1043434</v>
      </c>
      <c r="J2" s="57"/>
      <c r="K2" s="58"/>
      <c r="L2" s="58"/>
      <c r="M2" s="58"/>
    </row>
    <row r="3" spans="1:13">
      <c r="B3" s="56" t="s">
        <v>62</v>
      </c>
      <c r="C3" s="56" t="s">
        <v>63</v>
      </c>
      <c r="D3" s="56" t="s">
        <v>64</v>
      </c>
      <c r="E3" s="56" t="s">
        <v>65</v>
      </c>
      <c r="F3" s="56" t="s">
        <v>66</v>
      </c>
      <c r="G3" s="56" t="s">
        <v>67</v>
      </c>
      <c r="H3" s="56" t="s">
        <v>68</v>
      </c>
      <c r="I3" s="56" t="s">
        <v>69</v>
      </c>
    </row>
    <row r="4" spans="1:13">
      <c r="A4" s="56" t="s">
        <v>55</v>
      </c>
      <c r="B4" s="59">
        <v>1184.2466188666667</v>
      </c>
      <c r="C4" s="59">
        <v>6293.3072751767941</v>
      </c>
      <c r="D4" s="59">
        <v>4261.3857579259065</v>
      </c>
      <c r="E4" s="59"/>
      <c r="F4" s="60">
        <v>2350.8717578666665</v>
      </c>
      <c r="G4" s="60">
        <v>14510.165396933333</v>
      </c>
      <c r="H4" s="60">
        <v>18306.727154366665</v>
      </c>
      <c r="I4" s="60">
        <v>8621.4243434</v>
      </c>
    </row>
    <row r="5" spans="1:13">
      <c r="B5" s="56" t="s">
        <v>62</v>
      </c>
      <c r="C5" s="56" t="s">
        <v>63</v>
      </c>
      <c r="D5" s="56" t="s">
        <v>64</v>
      </c>
      <c r="E5" s="56" t="s">
        <v>65</v>
      </c>
      <c r="F5" s="56" t="s">
        <v>66</v>
      </c>
      <c r="G5" s="56" t="s">
        <v>67</v>
      </c>
      <c r="H5" s="56" t="s">
        <v>68</v>
      </c>
      <c r="I5" s="56" t="s">
        <v>69</v>
      </c>
    </row>
    <row r="6" spans="1:13" ht="14.25">
      <c r="A6" s="56" t="s">
        <v>74</v>
      </c>
      <c r="B6" s="56">
        <f>B4/B2*100</f>
        <v>92.315407355119277</v>
      </c>
      <c r="C6" s="61">
        <f t="shared" ref="C6:I6" si="0">C4/C2*100</f>
        <v>96.300278943199586</v>
      </c>
      <c r="D6" s="62">
        <f t="shared" si="0"/>
        <v>17.581304627114484</v>
      </c>
      <c r="F6" s="62">
        <f t="shared" si="0"/>
        <v>83.752355693634115</v>
      </c>
      <c r="G6" s="56">
        <f t="shared" si="0"/>
        <v>69.237251899804193</v>
      </c>
      <c r="H6" s="56">
        <f t="shared" si="0"/>
        <v>77.377672431726637</v>
      </c>
      <c r="I6" s="56">
        <f t="shared" si="0"/>
        <v>78.354472286463363</v>
      </c>
    </row>
    <row r="9" spans="1:13" ht="14.25">
      <c r="A9" s="63"/>
      <c r="J9" s="64"/>
    </row>
    <row r="10" spans="1:13" ht="14.25">
      <c r="A10" s="65"/>
    </row>
    <row r="11" spans="1:13" ht="15">
      <c r="A11" s="63"/>
      <c r="C11" s="66" t="s">
        <v>70</v>
      </c>
      <c r="I11" s="66" t="s">
        <v>71</v>
      </c>
    </row>
    <row r="12" spans="1:13" ht="14.25">
      <c r="A12" s="63"/>
      <c r="B12" s="67"/>
    </row>
    <row r="13" spans="1:13" ht="14.25">
      <c r="A13" s="65"/>
      <c r="B13" s="68"/>
    </row>
    <row r="14" spans="1:13" ht="14.25">
      <c r="A14" s="63"/>
      <c r="B14" s="68"/>
    </row>
    <row r="15" spans="1:13">
      <c r="B15" s="67"/>
    </row>
    <row r="16" spans="1:13">
      <c r="B16" s="67"/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A14" workbookViewId="0">
      <selection activeCell="K14" sqref="K14"/>
    </sheetView>
  </sheetViews>
  <sheetFormatPr defaultRowHeight="12.75"/>
  <cols>
    <col min="1" max="1" width="19.85546875" style="56" customWidth="1"/>
    <col min="2" max="3" width="10.7109375" style="56" customWidth="1"/>
    <col min="4" max="4" width="10.7109375" style="58" customWidth="1"/>
    <col min="5" max="7" width="10.7109375" style="56" customWidth="1"/>
    <col min="8" max="8" width="10.7109375" style="112" customWidth="1"/>
    <col min="9" max="10" width="10.7109375" style="56" customWidth="1"/>
    <col min="11" max="16384" width="9.140625" style="56"/>
  </cols>
  <sheetData>
    <row r="1" spans="1:21" ht="13.5" thickBot="1">
      <c r="A1" s="69" t="s">
        <v>75</v>
      </c>
      <c r="B1" s="70" t="s">
        <v>76</v>
      </c>
      <c r="C1" s="71" t="s">
        <v>77</v>
      </c>
      <c r="D1" s="72" t="s">
        <v>78</v>
      </c>
      <c r="E1" s="71" t="s">
        <v>79</v>
      </c>
      <c r="F1" s="71" t="s">
        <v>80</v>
      </c>
      <c r="G1" s="71" t="s">
        <v>81</v>
      </c>
      <c r="H1" s="73" t="s">
        <v>82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>
      <c r="A2" s="75" t="s">
        <v>83</v>
      </c>
      <c r="B2" s="76">
        <v>860.69338249999998</v>
      </c>
      <c r="C2" s="77">
        <v>4400.3395418331511</v>
      </c>
      <c r="D2" s="78">
        <v>5147.0631155818019</v>
      </c>
      <c r="E2" s="77">
        <v>2339.8995025999998</v>
      </c>
      <c r="F2" s="77">
        <v>5203.4627315999978</v>
      </c>
      <c r="G2" s="77">
        <v>5312.6429553999997</v>
      </c>
      <c r="H2" s="79">
        <v>2836.6906895000006</v>
      </c>
      <c r="I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75" t="s">
        <v>84</v>
      </c>
      <c r="B3" s="76">
        <v>502.36556709999996</v>
      </c>
      <c r="C3" s="77">
        <v>1421.0014183068781</v>
      </c>
      <c r="D3" s="77">
        <v>4258.6409084620909</v>
      </c>
      <c r="E3" s="77">
        <v>820.52340500000003</v>
      </c>
      <c r="F3" s="77">
        <v>10759.593163799998</v>
      </c>
      <c r="G3" s="78">
        <v>24524.144012300003</v>
      </c>
      <c r="H3" s="81">
        <v>9754.4283388999993</v>
      </c>
      <c r="I3" s="80"/>
      <c r="J3" s="80"/>
      <c r="K3" s="80"/>
      <c r="L3" s="80"/>
      <c r="M3" s="82"/>
      <c r="N3" s="82"/>
      <c r="O3" s="83"/>
      <c r="P3" s="83"/>
      <c r="Q3" s="82"/>
      <c r="R3" s="82"/>
      <c r="S3" s="82"/>
      <c r="T3" s="84"/>
      <c r="U3" s="80"/>
    </row>
    <row r="4" spans="1:21">
      <c r="A4" s="75" t="s">
        <v>85</v>
      </c>
      <c r="B4" s="85">
        <v>1696.8275258999997</v>
      </c>
      <c r="C4" s="78">
        <v>10049.970193141595</v>
      </c>
      <c r="D4" s="77">
        <v>2023.0571249153202</v>
      </c>
      <c r="E4" s="78">
        <v>3632.4293373999999</v>
      </c>
      <c r="F4" s="78">
        <v>26832.419053400012</v>
      </c>
      <c r="G4" s="77">
        <v>22581.626371399998</v>
      </c>
      <c r="H4" s="79">
        <v>9056.1703232</v>
      </c>
      <c r="I4" s="80"/>
      <c r="J4" s="80"/>
      <c r="K4" s="80"/>
      <c r="L4" s="80"/>
      <c r="M4" s="80"/>
      <c r="N4" s="80"/>
      <c r="O4" s="80"/>
      <c r="P4" s="80"/>
      <c r="Q4" s="80"/>
      <c r="R4" s="74"/>
      <c r="S4" s="80"/>
      <c r="T4" s="80"/>
      <c r="U4" s="80"/>
    </row>
    <row r="5" spans="1:21">
      <c r="A5" s="75" t="s">
        <v>86</v>
      </c>
      <c r="B5" s="76">
        <v>492.17761430000002</v>
      </c>
      <c r="C5" s="77">
        <v>3008.6106722487607</v>
      </c>
      <c r="D5" s="77">
        <v>1347.4596168825099</v>
      </c>
      <c r="E5" s="77">
        <v>259.76302859999998</v>
      </c>
      <c r="F5" s="77">
        <v>735.02124199999992</v>
      </c>
      <c r="G5" s="77">
        <v>2483.8614240000002</v>
      </c>
      <c r="H5" s="79">
        <v>4115.5526674999983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86" t="s">
        <v>87</v>
      </c>
      <c r="B6" s="87">
        <v>0.6757668</v>
      </c>
      <c r="C6" s="88">
        <v>0</v>
      </c>
      <c r="D6" s="88">
        <v>7.9365079359999999</v>
      </c>
      <c r="E6" s="88">
        <v>0</v>
      </c>
      <c r="F6" s="88">
        <v>0</v>
      </c>
      <c r="G6" s="88">
        <v>17.906700000000001</v>
      </c>
      <c r="H6" s="89">
        <v>101.43101110000001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13.5" thickBot="1">
      <c r="A7" s="90" t="s">
        <v>88</v>
      </c>
      <c r="B7" s="91">
        <f t="shared" ref="B7:H7" si="0">SUM(B2:B6)</f>
        <v>3552.7398565999997</v>
      </c>
      <c r="C7" s="92">
        <f t="shared" si="0"/>
        <v>18879.921825530386</v>
      </c>
      <c r="D7" s="92">
        <f t="shared" si="0"/>
        <v>12784.157273777722</v>
      </c>
      <c r="E7" s="92">
        <f t="shared" si="0"/>
        <v>7052.6152736000004</v>
      </c>
      <c r="F7" s="92">
        <f t="shared" si="0"/>
        <v>43530.496190800011</v>
      </c>
      <c r="G7" s="92">
        <f t="shared" si="0"/>
        <v>54920.181463100002</v>
      </c>
      <c r="H7" s="93">
        <f t="shared" si="0"/>
        <v>25864.273030199998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75" t="s">
        <v>89</v>
      </c>
      <c r="B8" s="94">
        <f>B3/($B$7)*100</f>
        <v>14.14022943916777</v>
      </c>
      <c r="C8" s="95">
        <f>C3/($C$7)*100</f>
        <v>7.5265217273586797</v>
      </c>
      <c r="D8" s="96">
        <f>D3/($D$7)*100</f>
        <v>33.311862622319424</v>
      </c>
      <c r="E8" s="95">
        <f>E3/($E$7)*100</f>
        <v>11.634313983799158</v>
      </c>
      <c r="F8" s="95">
        <f>F3/($F$7)*100</f>
        <v>24.717368523986625</v>
      </c>
      <c r="G8" s="97">
        <f>G3/($G$7)*100</f>
        <v>44.65415692185465</v>
      </c>
      <c r="H8" s="98">
        <f>H3/($H$7)*100</f>
        <v>37.713908786496333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12" customHeight="1">
      <c r="A9" s="75" t="s">
        <v>90</v>
      </c>
      <c r="B9" s="100">
        <f>B2/($B$7)*100</f>
        <v>24.226186471296842</v>
      </c>
      <c r="C9" s="101">
        <f>C2/($C$7)*100</f>
        <v>23.3069796712971</v>
      </c>
      <c r="D9" s="101">
        <f>D2/($D$7)*100</f>
        <v>40.261262477889112</v>
      </c>
      <c r="E9" s="101">
        <f>E2/($E$7)*100</f>
        <v>33.17775621986538</v>
      </c>
      <c r="F9" s="101">
        <f>F2/($F$7)*100</f>
        <v>11.95360307585864</v>
      </c>
      <c r="G9" s="101">
        <f>G2/($G$7)*100</f>
        <v>9.673389296736902</v>
      </c>
      <c r="H9" s="102">
        <f>H2/($H$7)*100</f>
        <v>10.967602631582897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>
      <c r="A10" s="75" t="s">
        <v>91</v>
      </c>
      <c r="B10" s="100">
        <f>B4/($B$7)*100</f>
        <v>47.761096910818488</v>
      </c>
      <c r="C10" s="101">
        <f>C4/($C$7)*100</f>
        <v>53.230994736172669</v>
      </c>
      <c r="D10" s="101">
        <f>D4/($D$7)*100</f>
        <v>15.824720250156203</v>
      </c>
      <c r="E10" s="101">
        <f>E4/($E$7)*100</f>
        <v>51.504714158976519</v>
      </c>
      <c r="F10" s="101">
        <f>F4/($F$7)*100</f>
        <v>61.640508152698089</v>
      </c>
      <c r="G10" s="103">
        <f>G4/($G$7)*100</f>
        <v>41.117173632378176</v>
      </c>
      <c r="H10" s="102">
        <f>H4/($H$7)*100</f>
        <v>35.01420787132006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>
      <c r="A11" s="75" t="s">
        <v>92</v>
      </c>
      <c r="B11" s="100">
        <f>B5/($B$7)*100</f>
        <v>13.853466174441994</v>
      </c>
      <c r="C11" s="101">
        <f>C5/($C$7)*100</f>
        <v>15.935503865171544</v>
      </c>
      <c r="D11" s="101">
        <f>D5/($D$7)*100</f>
        <v>10.540073843164908</v>
      </c>
      <c r="E11" s="101">
        <f>E5/($E$7)*100</f>
        <v>3.6832156373589364</v>
      </c>
      <c r="F11" s="101">
        <f>F5/($F$7)*100</f>
        <v>1.688520247456641</v>
      </c>
      <c r="G11" s="103">
        <f>G5/($G$7)*100</f>
        <v>4.5226751948532202</v>
      </c>
      <c r="H11" s="102">
        <f>H5/($H$7)*100</f>
        <v>15.912114222945837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13.5" thickBot="1">
      <c r="A12" s="104" t="s">
        <v>93</v>
      </c>
      <c r="B12" s="105">
        <f>B6/($B$7)*100</f>
        <v>1.9021004274901068E-2</v>
      </c>
      <c r="C12" s="106">
        <f>C6/($C$7)*100</f>
        <v>0</v>
      </c>
      <c r="D12" s="107">
        <f>D6/($D$7)*100</f>
        <v>6.2080806470356881E-2</v>
      </c>
      <c r="E12" s="106">
        <f>E6/($E$7)*100</f>
        <v>0</v>
      </c>
      <c r="F12" s="108">
        <f>F6/($F$7)*100</f>
        <v>0</v>
      </c>
      <c r="G12" s="109">
        <f>G6/($G$7)*100</f>
        <v>3.2604954177056444E-2</v>
      </c>
      <c r="H12" s="110">
        <f>H6/($H$7)*100</f>
        <v>0.39216648765486556</v>
      </c>
      <c r="I12" s="99"/>
      <c r="J12" s="99"/>
      <c r="K12" s="99"/>
      <c r="L12" s="99"/>
      <c r="M12" s="111"/>
      <c r="N12" s="99"/>
      <c r="O12" s="99"/>
      <c r="P12" s="99"/>
      <c r="Q12" s="99"/>
      <c r="R12" s="99"/>
      <c r="S12" s="99"/>
      <c r="T12" s="99"/>
      <c r="U12" s="99"/>
    </row>
    <row r="14" spans="1:21">
      <c r="A14" s="82"/>
      <c r="B14" s="82"/>
    </row>
    <row r="17" spans="1:13">
      <c r="A17" s="113"/>
      <c r="B17" s="114" t="s">
        <v>62</v>
      </c>
      <c r="C17" s="114" t="s">
        <v>63</v>
      </c>
      <c r="D17" s="115" t="s">
        <v>64</v>
      </c>
      <c r="E17" s="115" t="s">
        <v>65</v>
      </c>
      <c r="F17" s="114" t="s">
        <v>66</v>
      </c>
      <c r="G17" s="114" t="s">
        <v>67</v>
      </c>
      <c r="H17" s="114" t="s">
        <v>68</v>
      </c>
      <c r="I17" s="116" t="s">
        <v>69</v>
      </c>
    </row>
    <row r="18" spans="1:13">
      <c r="A18" s="75" t="s">
        <v>89</v>
      </c>
      <c r="B18" s="112">
        <v>14.14022943916777</v>
      </c>
      <c r="C18" s="112">
        <v>7.5265217273586797</v>
      </c>
      <c r="D18" s="112">
        <v>33.311862622319424</v>
      </c>
      <c r="F18" s="112">
        <v>11.634313983799158</v>
      </c>
      <c r="G18" s="112">
        <v>24.717368523986625</v>
      </c>
      <c r="H18" s="117">
        <v>44.65415692185465</v>
      </c>
      <c r="I18" s="117">
        <v>37.713908786496333</v>
      </c>
    </row>
    <row r="19" spans="1:13">
      <c r="A19" s="75" t="s">
        <v>90</v>
      </c>
      <c r="B19" s="112">
        <v>24.226186471296842</v>
      </c>
      <c r="C19" s="112">
        <v>23.3069796712971</v>
      </c>
      <c r="D19" s="117">
        <v>40.261262477889112</v>
      </c>
      <c r="F19" s="112">
        <v>33.17775621986538</v>
      </c>
      <c r="G19" s="112">
        <v>11.95360307585864</v>
      </c>
      <c r="H19" s="112">
        <v>9.673389296736902</v>
      </c>
      <c r="I19" s="112">
        <v>10.967602631582897</v>
      </c>
    </row>
    <row r="20" spans="1:13">
      <c r="A20" s="75" t="s">
        <v>91</v>
      </c>
      <c r="B20" s="117">
        <v>47.761096910818488</v>
      </c>
      <c r="C20" s="117">
        <v>53.230994736172669</v>
      </c>
      <c r="D20" s="112">
        <v>15.824720250156203</v>
      </c>
      <c r="F20" s="117">
        <v>51.504714158976519</v>
      </c>
      <c r="G20" s="117">
        <v>61.640508152698089</v>
      </c>
      <c r="H20" s="112">
        <v>41.117173632378176</v>
      </c>
      <c r="I20" s="112">
        <v>35.01420787132006</v>
      </c>
    </row>
    <row r="21" spans="1:13">
      <c r="A21" s="75" t="s">
        <v>92</v>
      </c>
      <c r="B21" s="112">
        <v>13.853466174441994</v>
      </c>
      <c r="C21" s="112">
        <v>15.935503865171544</v>
      </c>
      <c r="D21" s="112">
        <v>10.540073843164908</v>
      </c>
      <c r="F21" s="112">
        <v>3.6832156373589364</v>
      </c>
      <c r="G21" s="112">
        <v>1.688520247456641</v>
      </c>
      <c r="H21" s="112">
        <v>4.5226751948532202</v>
      </c>
      <c r="I21" s="112">
        <v>15.912114222945837</v>
      </c>
    </row>
    <row r="22" spans="1:13" ht="13.5" thickBot="1">
      <c r="A22" s="104" t="s">
        <v>93</v>
      </c>
      <c r="B22" s="112">
        <v>1.9021004274901068E-2</v>
      </c>
      <c r="C22" s="58">
        <v>0</v>
      </c>
      <c r="D22" s="112">
        <v>6.2080806470356881E-2</v>
      </c>
      <c r="F22" s="58">
        <v>0</v>
      </c>
      <c r="G22" s="58">
        <v>0</v>
      </c>
      <c r="H22" s="112">
        <v>3.2604954177056444E-2</v>
      </c>
      <c r="I22" s="112">
        <v>0.392166487654866</v>
      </c>
    </row>
    <row r="24" spans="1:13">
      <c r="M24" s="118" t="s">
        <v>94</v>
      </c>
    </row>
    <row r="25" spans="1:13">
      <c r="C25" s="118" t="s">
        <v>94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11.02.2010</vt:lpstr>
      <vt:lpstr>18.04.2010</vt:lpstr>
      <vt:lpstr>03.06.2010</vt:lpstr>
      <vt:lpstr>31.03.2011</vt:lpstr>
      <vt:lpstr>07.05.2011</vt:lpstr>
      <vt:lpstr>11.06.2011</vt:lpstr>
      <vt:lpstr>12.11.2011</vt:lpstr>
      <vt:lpstr>Fig.2 and Fig. 12</vt:lpstr>
      <vt:lpstr>Fig.3</vt:lpstr>
    </vt:vector>
  </TitlesOfParts>
  <Company>Grupa Lotos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alemie</dc:creator>
  <cp:lastModifiedBy>LD</cp:lastModifiedBy>
  <dcterms:created xsi:type="dcterms:W3CDTF">2012-11-17T07:06:39Z</dcterms:created>
  <dcterms:modified xsi:type="dcterms:W3CDTF">2018-02-20T12:28:23Z</dcterms:modified>
</cp:coreProperties>
</file>