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 drive Data\Research Students\M.Phil\Khadeeja\Azo Dye Exp\"/>
    </mc:Choice>
  </mc:AlternateContent>
  <bookViews>
    <workbookView xWindow="240" yWindow="60" windowWidth="12120" windowHeight="7950" tabRatio="882" firstSheet="5" activeTab="14"/>
  </bookViews>
  <sheets>
    <sheet name="Sheet1" sheetId="1" r:id="rId1"/>
    <sheet name="Sheet3" sheetId="3" r:id="rId2"/>
    <sheet name="Sheet4" sheetId="4" r:id="rId3"/>
    <sheet name="Sheet5" sheetId="5" r:id="rId4"/>
    <sheet name="Sheet6" sheetId="6" r:id="rId5"/>
    <sheet name="Sheet7" sheetId="7" r:id="rId6"/>
    <sheet name="Sheet8" sheetId="8" r:id="rId7"/>
    <sheet name="Sheet9" sheetId="9" r:id="rId8"/>
    <sheet name="mean values" sheetId="10" r:id="rId9"/>
    <sheet name="10" sheetId="12" r:id="rId10"/>
    <sheet name="11" sheetId="13" r:id="rId11"/>
    <sheet name="12" sheetId="15" r:id="rId12"/>
    <sheet name="13" sheetId="16" r:id="rId13"/>
    <sheet name="mean and SE" sheetId="14" r:id="rId14"/>
    <sheet name="SYNTHESIS" sheetId="17" r:id="rId15"/>
    <sheet name="graph CUM resp" sheetId="19" r:id="rId16"/>
    <sheet name="cum resp mean and SE" sheetId="18" r:id="rId17"/>
    <sheet name="for stats" sheetId="22" r:id="rId18"/>
    <sheet name="Sheet2" sheetId="2" r:id="rId19"/>
    <sheet name="Formulas_Info" sheetId="20" r:id="rId20"/>
  </sheets>
  <calcPr calcId="171027"/>
</workbook>
</file>

<file path=xl/calcChain.xml><?xml version="1.0" encoding="utf-8"?>
<calcChain xmlns="http://schemas.openxmlformats.org/spreadsheetml/2006/main">
  <c r="AJ7" i="17" l="1"/>
  <c r="AJ10" i="17"/>
  <c r="AJ13" i="17"/>
  <c r="AJ4" i="17"/>
  <c r="AI7" i="17"/>
  <c r="AI10" i="17"/>
  <c r="AI13" i="17"/>
  <c r="AI4" i="17"/>
  <c r="AG7" i="17"/>
  <c r="AG10" i="17"/>
  <c r="AG13" i="17"/>
  <c r="AG4" i="17"/>
  <c r="AF7" i="17"/>
  <c r="AF10" i="17"/>
  <c r="AF13" i="17"/>
  <c r="AF4" i="17"/>
  <c r="D6" i="1" l="1"/>
  <c r="E6" i="1" s="1"/>
  <c r="F6" i="1" s="1"/>
  <c r="G6" i="1" s="1"/>
  <c r="C4" i="17" s="1"/>
  <c r="U3" i="19"/>
  <c r="U5" i="19"/>
  <c r="U4" i="19"/>
  <c r="F3" i="18"/>
  <c r="I3" i="18" s="1"/>
  <c r="D3" i="18"/>
  <c r="D2" i="14"/>
  <c r="C2" i="14"/>
  <c r="B3" i="22"/>
  <c r="D3" i="22" l="1"/>
  <c r="C3" i="22"/>
  <c r="AQ16" i="18" l="1"/>
  <c r="AQ17" i="18"/>
  <c r="AQ15" i="18"/>
  <c r="AQ13" i="18"/>
  <c r="AQ14" i="18"/>
  <c r="AQ12" i="18"/>
  <c r="AQ10" i="18"/>
  <c r="AQ11" i="18"/>
  <c r="AQ9" i="18"/>
  <c r="J2" i="14"/>
  <c r="I2" i="14"/>
  <c r="L3" i="22"/>
  <c r="M3" i="22"/>
  <c r="AW3" i="18" l="1"/>
  <c r="AY3" i="18" s="1"/>
  <c r="R4" i="19" l="1"/>
  <c r="R5" i="19"/>
  <c r="R6" i="19"/>
  <c r="R7" i="19"/>
  <c r="R8" i="19"/>
  <c r="R9" i="19"/>
  <c r="R10" i="19"/>
  <c r="R11" i="19"/>
  <c r="R3" i="19"/>
  <c r="U6" i="19" l="1"/>
  <c r="U7" i="19"/>
  <c r="U8" i="19"/>
  <c r="U9" i="19"/>
  <c r="U10" i="19"/>
  <c r="U11" i="19"/>
  <c r="M4" i="22"/>
  <c r="M5" i="22"/>
  <c r="M6" i="22"/>
  <c r="M7" i="22"/>
  <c r="M8" i="22"/>
  <c r="M9" i="22"/>
  <c r="M10" i="22"/>
  <c r="M11" i="22"/>
  <c r="M12" i="22"/>
  <c r="M13" i="22"/>
  <c r="M14" i="22"/>
  <c r="M15" i="22"/>
  <c r="M16" i="22"/>
  <c r="M17" i="22"/>
  <c r="M18" i="22"/>
  <c r="M19" i="22"/>
  <c r="M20" i="22"/>
  <c r="M21" i="22"/>
  <c r="M22" i="22"/>
  <c r="M23" i="22"/>
  <c r="M24" i="22"/>
  <c r="M25" i="22"/>
  <c r="M26" i="22"/>
  <c r="M27" i="22"/>
  <c r="M28" i="22"/>
  <c r="M29" i="22"/>
  <c r="L4" i="22"/>
  <c r="L5" i="22"/>
  <c r="L6" i="22"/>
  <c r="L7" i="22"/>
  <c r="L8" i="22"/>
  <c r="L9" i="22"/>
  <c r="L10" i="22"/>
  <c r="L11" i="22"/>
  <c r="L12" i="22"/>
  <c r="L13" i="22"/>
  <c r="L14" i="22"/>
  <c r="L15" i="22"/>
  <c r="L16" i="22"/>
  <c r="L17" i="22"/>
  <c r="L18" i="22"/>
  <c r="L19" i="22"/>
  <c r="L20" i="22"/>
  <c r="L21" i="22"/>
  <c r="L22" i="22"/>
  <c r="L23" i="22"/>
  <c r="L24" i="22"/>
  <c r="L25" i="22"/>
  <c r="L26" i="22"/>
  <c r="L27" i="22"/>
  <c r="L28" i="22"/>
  <c r="L29" i="22"/>
  <c r="K4" i="22"/>
  <c r="K5" i="22"/>
  <c r="K6" i="22"/>
  <c r="K7" i="22"/>
  <c r="K8" i="22"/>
  <c r="K9" i="22"/>
  <c r="K10" i="22"/>
  <c r="K11" i="22"/>
  <c r="K12" i="22"/>
  <c r="K13" i="22"/>
  <c r="K14" i="22"/>
  <c r="K15" i="22"/>
  <c r="K16" i="22"/>
  <c r="K17" i="22"/>
  <c r="K18" i="22"/>
  <c r="K19" i="22"/>
  <c r="K20" i="22"/>
  <c r="K21" i="22"/>
  <c r="K22" i="22"/>
  <c r="K23" i="22"/>
  <c r="K24" i="22"/>
  <c r="K25" i="22"/>
  <c r="K26" i="22"/>
  <c r="K27" i="22"/>
  <c r="K28" i="22"/>
  <c r="K29" i="22"/>
  <c r="J4" i="22"/>
  <c r="J5" i="22"/>
  <c r="J6" i="22"/>
  <c r="J7" i="22"/>
  <c r="J8" i="22"/>
  <c r="J9" i="22"/>
  <c r="J10" i="22"/>
  <c r="J11" i="22"/>
  <c r="J12" i="22"/>
  <c r="J13" i="22"/>
  <c r="J14" i="22"/>
  <c r="J15" i="22"/>
  <c r="J16" i="22"/>
  <c r="J17" i="22"/>
  <c r="J18" i="22"/>
  <c r="J19" i="22"/>
  <c r="J20" i="22"/>
  <c r="J21" i="22"/>
  <c r="J22" i="22"/>
  <c r="J23" i="22"/>
  <c r="J24" i="22"/>
  <c r="J25" i="22"/>
  <c r="J26" i="22"/>
  <c r="J27" i="22"/>
  <c r="J28" i="22"/>
  <c r="J29" i="22"/>
  <c r="I4" i="22"/>
  <c r="I5" i="22"/>
  <c r="I6" i="22"/>
  <c r="I7" i="22"/>
  <c r="I8" i="22"/>
  <c r="I9" i="22"/>
  <c r="I10" i="22"/>
  <c r="I11" i="22"/>
  <c r="I12" i="22"/>
  <c r="I13" i="22"/>
  <c r="I14" i="22"/>
  <c r="I15" i="22"/>
  <c r="I16" i="22"/>
  <c r="I17" i="22"/>
  <c r="I18" i="22"/>
  <c r="I19" i="22"/>
  <c r="I20" i="22"/>
  <c r="I21" i="22"/>
  <c r="I22" i="22"/>
  <c r="I23" i="22"/>
  <c r="I24" i="22"/>
  <c r="I25" i="22"/>
  <c r="I26" i="22"/>
  <c r="I27" i="22"/>
  <c r="I28" i="22"/>
  <c r="I29" i="22"/>
  <c r="H4" i="22"/>
  <c r="H5" i="22"/>
  <c r="H6" i="22"/>
  <c r="H7" i="22"/>
  <c r="H8" i="22"/>
  <c r="H9" i="22"/>
  <c r="H10" i="22"/>
  <c r="H11" i="22"/>
  <c r="H12" i="22"/>
  <c r="H13" i="22"/>
  <c r="H14" i="22"/>
  <c r="H15" i="22"/>
  <c r="H16" i="22"/>
  <c r="H17" i="22"/>
  <c r="H18" i="22"/>
  <c r="H19" i="22"/>
  <c r="H20" i="22"/>
  <c r="H21" i="22"/>
  <c r="H22" i="22"/>
  <c r="H23" i="22"/>
  <c r="H24" i="22"/>
  <c r="H25" i="22"/>
  <c r="H26" i="22"/>
  <c r="H27" i="22"/>
  <c r="H28" i="22"/>
  <c r="H29" i="22"/>
  <c r="G4" i="22"/>
  <c r="G5" i="22"/>
  <c r="G6" i="22"/>
  <c r="G7" i="22"/>
  <c r="G8" i="22"/>
  <c r="G9" i="22"/>
  <c r="G10" i="22"/>
  <c r="G11" i="22"/>
  <c r="G12" i="22"/>
  <c r="G13" i="22"/>
  <c r="G14" i="22"/>
  <c r="G15" i="22"/>
  <c r="G16" i="22"/>
  <c r="G17" i="22"/>
  <c r="G18" i="22"/>
  <c r="G19" i="22"/>
  <c r="G20" i="22"/>
  <c r="G21" i="22"/>
  <c r="G22" i="22"/>
  <c r="G23" i="22"/>
  <c r="G24" i="22"/>
  <c r="G25" i="22"/>
  <c r="G26" i="22"/>
  <c r="G27" i="22"/>
  <c r="G28" i="22"/>
  <c r="G29" i="22"/>
  <c r="F4" i="22"/>
  <c r="F5" i="22"/>
  <c r="F6" i="22"/>
  <c r="F7" i="22"/>
  <c r="F8" i="22"/>
  <c r="F9" i="22"/>
  <c r="F10" i="22"/>
  <c r="F11" i="22"/>
  <c r="F12" i="22"/>
  <c r="F13" i="22"/>
  <c r="F14" i="22"/>
  <c r="F15" i="22"/>
  <c r="F16" i="22"/>
  <c r="F17" i="22"/>
  <c r="F18" i="22"/>
  <c r="F19" i="22"/>
  <c r="F20" i="22"/>
  <c r="F21" i="22"/>
  <c r="F22" i="22"/>
  <c r="F23" i="22"/>
  <c r="F24" i="22"/>
  <c r="F25" i="22"/>
  <c r="F26" i="22"/>
  <c r="F27" i="22"/>
  <c r="F28" i="22"/>
  <c r="F29" i="22"/>
  <c r="E4" i="22"/>
  <c r="E5" i="22"/>
  <c r="E6" i="22"/>
  <c r="E7" i="22"/>
  <c r="E8" i="22"/>
  <c r="E9" i="22"/>
  <c r="E10" i="22"/>
  <c r="E11" i="22"/>
  <c r="E12" i="22"/>
  <c r="E13" i="22"/>
  <c r="E14" i="22"/>
  <c r="E15" i="22"/>
  <c r="E16" i="22"/>
  <c r="E17" i="22"/>
  <c r="E18" i="22"/>
  <c r="E19" i="22"/>
  <c r="E20" i="22"/>
  <c r="E21" i="22"/>
  <c r="E22" i="22"/>
  <c r="E23" i="22"/>
  <c r="E24" i="22"/>
  <c r="E25" i="22"/>
  <c r="E26" i="22"/>
  <c r="E27" i="22"/>
  <c r="E28" i="22"/>
  <c r="E29" i="22"/>
  <c r="D4" i="22"/>
  <c r="D5" i="22"/>
  <c r="D6" i="22"/>
  <c r="D7" i="22"/>
  <c r="D8" i="22"/>
  <c r="D9" i="22"/>
  <c r="D10" i="22"/>
  <c r="D11" i="22"/>
  <c r="D12" i="22"/>
  <c r="D13" i="22"/>
  <c r="D14" i="22"/>
  <c r="D15" i="22"/>
  <c r="D16" i="22"/>
  <c r="D17" i="22"/>
  <c r="D18" i="22"/>
  <c r="D19" i="22"/>
  <c r="D20" i="22"/>
  <c r="D21" i="22"/>
  <c r="D22" i="22"/>
  <c r="D23" i="22"/>
  <c r="D24" i="22"/>
  <c r="D25" i="22"/>
  <c r="D26" i="22"/>
  <c r="D27" i="22"/>
  <c r="D28" i="22"/>
  <c r="D29" i="22"/>
  <c r="C4" i="22"/>
  <c r="C5" i="22"/>
  <c r="C6" i="22"/>
  <c r="C7" i="22"/>
  <c r="C8" i="22"/>
  <c r="C9" i="22"/>
  <c r="C10" i="22"/>
  <c r="C11" i="22"/>
  <c r="C12" i="22"/>
  <c r="C13" i="22"/>
  <c r="C14" i="22"/>
  <c r="C15" i="22"/>
  <c r="C16" i="22"/>
  <c r="C17" i="22"/>
  <c r="C18" i="22"/>
  <c r="C19" i="22"/>
  <c r="C20" i="22"/>
  <c r="C21" i="22"/>
  <c r="C22" i="22"/>
  <c r="C23" i="22"/>
  <c r="C24" i="22"/>
  <c r="C25" i="22"/>
  <c r="C26" i="22"/>
  <c r="C27" i="22"/>
  <c r="C28" i="22"/>
  <c r="C29" i="22"/>
  <c r="K3" i="22"/>
  <c r="J3" i="22"/>
  <c r="I3" i="22"/>
  <c r="H3" i="22"/>
  <c r="G3" i="22"/>
  <c r="F3" i="22"/>
  <c r="E3" i="22"/>
  <c r="B4" i="22"/>
  <c r="B5" i="22"/>
  <c r="N5" i="22" s="1"/>
  <c r="B6" i="22"/>
  <c r="B7" i="22"/>
  <c r="B8" i="22"/>
  <c r="B9" i="22"/>
  <c r="N9" i="22" s="1"/>
  <c r="B10" i="22"/>
  <c r="B11" i="22"/>
  <c r="B12" i="22"/>
  <c r="B13" i="22"/>
  <c r="N13" i="22" s="1"/>
  <c r="B14" i="22"/>
  <c r="B15" i="22"/>
  <c r="B16" i="22"/>
  <c r="B17" i="22"/>
  <c r="N17" i="22" s="1"/>
  <c r="B18" i="22"/>
  <c r="B19" i="22"/>
  <c r="B20" i="22"/>
  <c r="B21" i="22"/>
  <c r="N21" i="22" s="1"/>
  <c r="B22" i="22"/>
  <c r="B23" i="22"/>
  <c r="B24" i="22"/>
  <c r="B25" i="22"/>
  <c r="N25" i="22" s="1"/>
  <c r="B26" i="22"/>
  <c r="B27" i="22"/>
  <c r="B28" i="22"/>
  <c r="B29" i="22"/>
  <c r="N29" i="22" s="1"/>
  <c r="V3" i="19"/>
  <c r="N27" i="22" l="1"/>
  <c r="N23" i="22"/>
  <c r="N15" i="22"/>
  <c r="N11" i="22"/>
  <c r="N7" i="22"/>
  <c r="N3" i="22"/>
  <c r="N19" i="22"/>
  <c r="N10" i="22"/>
  <c r="Q9" i="22" s="1"/>
  <c r="D3" i="19"/>
  <c r="C3" i="19"/>
  <c r="S3" i="22"/>
  <c r="U12" i="22"/>
  <c r="N28" i="22"/>
  <c r="Q27" i="22" s="1"/>
  <c r="N24" i="22"/>
  <c r="T11" i="22" s="1"/>
  <c r="N20" i="22"/>
  <c r="N16" i="22"/>
  <c r="N12" i="22"/>
  <c r="N8" i="22"/>
  <c r="N4" i="22"/>
  <c r="N26" i="22"/>
  <c r="N22" i="22"/>
  <c r="Q21" i="22" s="1"/>
  <c r="N18" i="22"/>
  <c r="N14" i="22"/>
  <c r="N6" i="22"/>
  <c r="C11" i="19"/>
  <c r="C4" i="19"/>
  <c r="C5" i="19"/>
  <c r="C6" i="19"/>
  <c r="C7" i="19"/>
  <c r="C8" i="19"/>
  <c r="C9" i="19"/>
  <c r="C10" i="19"/>
  <c r="F4" i="18"/>
  <c r="D6" i="18"/>
  <c r="D9" i="18"/>
  <c r="D12" i="18"/>
  <c r="D15" i="18"/>
  <c r="D18" i="18"/>
  <c r="D21" i="18"/>
  <c r="D24" i="18"/>
  <c r="D27" i="18"/>
  <c r="F29" i="18"/>
  <c r="I29" i="18" s="1"/>
  <c r="L29" i="18" s="1"/>
  <c r="O29" i="18" s="1"/>
  <c r="R29" i="18" s="1"/>
  <c r="U29" i="18" s="1"/>
  <c r="X29" i="18" s="1"/>
  <c r="AA29" i="18" s="1"/>
  <c r="AD29" i="18" s="1"/>
  <c r="AG29" i="18" s="1"/>
  <c r="AJ29" i="18" s="1"/>
  <c r="AL29" i="18" s="1"/>
  <c r="AN14" i="18" s="1"/>
  <c r="F28" i="18"/>
  <c r="I28" i="18" s="1"/>
  <c r="L28" i="18" s="1"/>
  <c r="O28" i="18" s="1"/>
  <c r="R28" i="18" s="1"/>
  <c r="U28" i="18" s="1"/>
  <c r="X28" i="18" s="1"/>
  <c r="AA28" i="18" s="1"/>
  <c r="AD28" i="18" s="1"/>
  <c r="AG28" i="18" s="1"/>
  <c r="AJ28" i="18" s="1"/>
  <c r="AL28" i="18" s="1"/>
  <c r="AN13" i="18" s="1"/>
  <c r="F27" i="18"/>
  <c r="I27" i="18" s="1"/>
  <c r="L27" i="18" s="1"/>
  <c r="O27" i="18" s="1"/>
  <c r="R27" i="18" s="1"/>
  <c r="U27" i="18" s="1"/>
  <c r="X27" i="18" s="1"/>
  <c r="AA27" i="18" s="1"/>
  <c r="AD27" i="18" s="1"/>
  <c r="AG27" i="18" s="1"/>
  <c r="AJ27" i="18" s="1"/>
  <c r="AL27" i="18" s="1"/>
  <c r="AN12" i="18" s="1"/>
  <c r="F26" i="18"/>
  <c r="I26" i="18" s="1"/>
  <c r="L26" i="18" s="1"/>
  <c r="O26" i="18" s="1"/>
  <c r="R26" i="18" s="1"/>
  <c r="U26" i="18" s="1"/>
  <c r="X26" i="18" s="1"/>
  <c r="AA26" i="18" s="1"/>
  <c r="AD26" i="18" s="1"/>
  <c r="AG26" i="18" s="1"/>
  <c r="AJ26" i="18" s="1"/>
  <c r="AL26" i="18" s="1"/>
  <c r="AP17" i="18" s="1"/>
  <c r="F25" i="18"/>
  <c r="I25" i="18" s="1"/>
  <c r="L25" i="18" s="1"/>
  <c r="O25" i="18" s="1"/>
  <c r="R25" i="18" s="1"/>
  <c r="U25" i="18" s="1"/>
  <c r="X25" i="18" s="1"/>
  <c r="AA25" i="18" s="1"/>
  <c r="AD25" i="18" s="1"/>
  <c r="AG25" i="18" s="1"/>
  <c r="AJ25" i="18" s="1"/>
  <c r="AL25" i="18" s="1"/>
  <c r="AP16" i="18" s="1"/>
  <c r="F24" i="18"/>
  <c r="I24" i="18" s="1"/>
  <c r="L24" i="18" s="1"/>
  <c r="O24" i="18" s="1"/>
  <c r="R24" i="18" s="1"/>
  <c r="U24" i="18" s="1"/>
  <c r="X24" i="18" s="1"/>
  <c r="AA24" i="18" s="1"/>
  <c r="AD24" i="18" s="1"/>
  <c r="AG24" i="18" s="1"/>
  <c r="AJ24" i="18" s="1"/>
  <c r="AL24" i="18" s="1"/>
  <c r="AP15" i="18" s="1"/>
  <c r="F23" i="18"/>
  <c r="I23" i="18" s="1"/>
  <c r="L23" i="18" s="1"/>
  <c r="O23" i="18" s="1"/>
  <c r="R23" i="18" s="1"/>
  <c r="U23" i="18" s="1"/>
  <c r="X23" i="18" s="1"/>
  <c r="AA23" i="18" s="1"/>
  <c r="AD23" i="18" s="1"/>
  <c r="AG23" i="18" s="1"/>
  <c r="AJ23" i="18" s="1"/>
  <c r="AL23" i="18" s="1"/>
  <c r="AP14" i="18" s="1"/>
  <c r="F22" i="18"/>
  <c r="I22" i="18" s="1"/>
  <c r="L22" i="18" s="1"/>
  <c r="O22" i="18" s="1"/>
  <c r="R22" i="18" s="1"/>
  <c r="U22" i="18" s="1"/>
  <c r="X22" i="18" s="1"/>
  <c r="AA22" i="18" s="1"/>
  <c r="AD22" i="18" s="1"/>
  <c r="AG22" i="18" s="1"/>
  <c r="AJ22" i="18" s="1"/>
  <c r="AL22" i="18" s="1"/>
  <c r="AP13" i="18" s="1"/>
  <c r="F21" i="18"/>
  <c r="I21" i="18" s="1"/>
  <c r="L21" i="18" s="1"/>
  <c r="O21" i="18" s="1"/>
  <c r="R21" i="18" s="1"/>
  <c r="U21" i="18" s="1"/>
  <c r="X21" i="18" s="1"/>
  <c r="AA21" i="18" s="1"/>
  <c r="AD21" i="18" s="1"/>
  <c r="AG21" i="18" s="1"/>
  <c r="AJ21" i="18" s="1"/>
  <c r="AL21" i="18" s="1"/>
  <c r="AP12" i="18" s="1"/>
  <c r="F20" i="18"/>
  <c r="I20" i="18" s="1"/>
  <c r="L20" i="18" s="1"/>
  <c r="O20" i="18" s="1"/>
  <c r="R20" i="18" s="1"/>
  <c r="U20" i="18" s="1"/>
  <c r="X20" i="18" s="1"/>
  <c r="AA20" i="18" s="1"/>
  <c r="AD20" i="18" s="1"/>
  <c r="AG20" i="18" s="1"/>
  <c r="AJ20" i="18" s="1"/>
  <c r="AL20" i="18" s="1"/>
  <c r="AP11" i="18" s="1"/>
  <c r="F19" i="18"/>
  <c r="I19" i="18" s="1"/>
  <c r="L19" i="18" s="1"/>
  <c r="O19" i="18" s="1"/>
  <c r="R19" i="18" s="1"/>
  <c r="U19" i="18" s="1"/>
  <c r="X19" i="18" s="1"/>
  <c r="AA19" i="18" s="1"/>
  <c r="AD19" i="18" s="1"/>
  <c r="AG19" i="18" s="1"/>
  <c r="AJ19" i="18" s="1"/>
  <c r="AL19" i="18" s="1"/>
  <c r="AP10" i="18" s="1"/>
  <c r="F18" i="18"/>
  <c r="I18" i="18" s="1"/>
  <c r="L18" i="18" s="1"/>
  <c r="O18" i="18" s="1"/>
  <c r="R18" i="18" s="1"/>
  <c r="U18" i="18" s="1"/>
  <c r="X18" i="18" s="1"/>
  <c r="AA18" i="18" s="1"/>
  <c r="AD18" i="18" s="1"/>
  <c r="AG18" i="18" s="1"/>
  <c r="AJ18" i="18" s="1"/>
  <c r="AL18" i="18" s="1"/>
  <c r="AP9" i="18" s="1"/>
  <c r="F17" i="18"/>
  <c r="I17" i="18" s="1"/>
  <c r="L17" i="18" s="1"/>
  <c r="O17" i="18" s="1"/>
  <c r="R17" i="18" s="1"/>
  <c r="U17" i="18" s="1"/>
  <c r="X17" i="18" s="1"/>
  <c r="AA17" i="18" s="1"/>
  <c r="AD17" i="18" s="1"/>
  <c r="AG17" i="18" s="1"/>
  <c r="AJ17" i="18" s="1"/>
  <c r="AL17" i="18" s="1"/>
  <c r="AN17" i="18" s="1"/>
  <c r="F16" i="18"/>
  <c r="I16" i="18" s="1"/>
  <c r="L16" i="18" s="1"/>
  <c r="O16" i="18" s="1"/>
  <c r="R16" i="18" s="1"/>
  <c r="U16" i="18" s="1"/>
  <c r="X16" i="18" s="1"/>
  <c r="AA16" i="18" s="1"/>
  <c r="AD16" i="18" s="1"/>
  <c r="AG16" i="18" s="1"/>
  <c r="AJ16" i="18" s="1"/>
  <c r="AL16" i="18" s="1"/>
  <c r="AN16" i="18" s="1"/>
  <c r="F15" i="18"/>
  <c r="I15" i="18" s="1"/>
  <c r="L15" i="18" s="1"/>
  <c r="O15" i="18" s="1"/>
  <c r="R15" i="18" s="1"/>
  <c r="U15" i="18" s="1"/>
  <c r="X15" i="18" s="1"/>
  <c r="AA15" i="18" s="1"/>
  <c r="AD15" i="18" s="1"/>
  <c r="AG15" i="18" s="1"/>
  <c r="AJ15" i="18" s="1"/>
  <c r="AL15" i="18" s="1"/>
  <c r="AN15" i="18" s="1"/>
  <c r="F14" i="18"/>
  <c r="I14" i="18" s="1"/>
  <c r="L14" i="18" s="1"/>
  <c r="O14" i="18" s="1"/>
  <c r="R14" i="18" s="1"/>
  <c r="U14" i="18" s="1"/>
  <c r="X14" i="18" s="1"/>
  <c r="AA14" i="18" s="1"/>
  <c r="AD14" i="18" s="1"/>
  <c r="AG14" i="18" s="1"/>
  <c r="AJ14" i="18" s="1"/>
  <c r="AL14" i="18" s="1"/>
  <c r="AN11" i="18" s="1"/>
  <c r="F13" i="18"/>
  <c r="I13" i="18" s="1"/>
  <c r="L13" i="18" s="1"/>
  <c r="O13" i="18" s="1"/>
  <c r="R13" i="18" s="1"/>
  <c r="U13" i="18" s="1"/>
  <c r="X13" i="18" s="1"/>
  <c r="AA13" i="18" s="1"/>
  <c r="AD13" i="18" s="1"/>
  <c r="AG13" i="18" s="1"/>
  <c r="AJ13" i="18" s="1"/>
  <c r="AL13" i="18" s="1"/>
  <c r="AN10" i="18" s="1"/>
  <c r="F12" i="18"/>
  <c r="I12" i="18" s="1"/>
  <c r="L12" i="18" s="1"/>
  <c r="O12" i="18" s="1"/>
  <c r="R12" i="18" s="1"/>
  <c r="U12" i="18" s="1"/>
  <c r="X12" i="18" s="1"/>
  <c r="AA12" i="18" s="1"/>
  <c r="AD12" i="18" s="1"/>
  <c r="AG12" i="18" s="1"/>
  <c r="AJ12" i="18" s="1"/>
  <c r="AL12" i="18" s="1"/>
  <c r="AN9" i="18" s="1"/>
  <c r="AW11" i="18"/>
  <c r="AY11" i="18" s="1"/>
  <c r="BA11" i="18" s="1"/>
  <c r="BC11" i="18" s="1"/>
  <c r="BE11" i="18" s="1"/>
  <c r="BG11" i="18" s="1"/>
  <c r="BI11" i="18" s="1"/>
  <c r="BK11" i="18" s="1"/>
  <c r="BM11" i="18" s="1"/>
  <c r="BO11" i="18" s="1"/>
  <c r="BQ11" i="18" s="1"/>
  <c r="BR11" i="18" s="1"/>
  <c r="F11" i="18"/>
  <c r="I11" i="18" s="1"/>
  <c r="L11" i="18" s="1"/>
  <c r="O11" i="18" s="1"/>
  <c r="R11" i="18" s="1"/>
  <c r="U11" i="18" s="1"/>
  <c r="X11" i="18" s="1"/>
  <c r="AA11" i="18" s="1"/>
  <c r="AD11" i="18" s="1"/>
  <c r="AG11" i="18" s="1"/>
  <c r="AJ11" i="18" s="1"/>
  <c r="AL11" i="18" s="1"/>
  <c r="AN8" i="18" s="1"/>
  <c r="AW10" i="18"/>
  <c r="AY10" i="18" s="1"/>
  <c r="BA10" i="18" s="1"/>
  <c r="BC10" i="18" s="1"/>
  <c r="BE10" i="18" s="1"/>
  <c r="BG10" i="18" s="1"/>
  <c r="BI10" i="18" s="1"/>
  <c r="BK10" i="18" s="1"/>
  <c r="BM10" i="18" s="1"/>
  <c r="BO10" i="18" s="1"/>
  <c r="BQ10" i="18" s="1"/>
  <c r="BR10" i="18" s="1"/>
  <c r="F10" i="18"/>
  <c r="I10" i="18" s="1"/>
  <c r="L10" i="18" s="1"/>
  <c r="O10" i="18" s="1"/>
  <c r="R10" i="18" s="1"/>
  <c r="U10" i="18" s="1"/>
  <c r="X10" i="18" s="1"/>
  <c r="AA10" i="18" s="1"/>
  <c r="AD10" i="18" s="1"/>
  <c r="AG10" i="18" s="1"/>
  <c r="AJ10" i="18" s="1"/>
  <c r="AL10" i="18" s="1"/>
  <c r="AN7" i="18" s="1"/>
  <c r="AW9" i="18"/>
  <c r="AY9" i="18" s="1"/>
  <c r="BA9" i="18" s="1"/>
  <c r="BC9" i="18" s="1"/>
  <c r="BE9" i="18" s="1"/>
  <c r="BG9" i="18" s="1"/>
  <c r="BI9" i="18" s="1"/>
  <c r="BK9" i="18" s="1"/>
  <c r="BM9" i="18" s="1"/>
  <c r="BO9" i="18" s="1"/>
  <c r="BQ9" i="18" s="1"/>
  <c r="BR9" i="18" s="1"/>
  <c r="F9" i="18"/>
  <c r="I9" i="18" s="1"/>
  <c r="L9" i="18" s="1"/>
  <c r="O9" i="18" s="1"/>
  <c r="R9" i="18" s="1"/>
  <c r="U9" i="18" s="1"/>
  <c r="X9" i="18" s="1"/>
  <c r="AA9" i="18" s="1"/>
  <c r="AD9" i="18" s="1"/>
  <c r="AG9" i="18" s="1"/>
  <c r="AJ9" i="18" s="1"/>
  <c r="AL9" i="18" s="1"/>
  <c r="AN6" i="18" s="1"/>
  <c r="AW8" i="18"/>
  <c r="AY8" i="18" s="1"/>
  <c r="BA8" i="18" s="1"/>
  <c r="BC8" i="18" s="1"/>
  <c r="BE8" i="18" s="1"/>
  <c r="BG8" i="18" s="1"/>
  <c r="BI8" i="18" s="1"/>
  <c r="BK8" i="18" s="1"/>
  <c r="BM8" i="18" s="1"/>
  <c r="BO8" i="18" s="1"/>
  <c r="BQ8" i="18" s="1"/>
  <c r="BR8" i="18" s="1"/>
  <c r="F8" i="18"/>
  <c r="I8" i="18" s="1"/>
  <c r="L8" i="18" s="1"/>
  <c r="O8" i="18" s="1"/>
  <c r="R8" i="18" s="1"/>
  <c r="U8" i="18" s="1"/>
  <c r="X8" i="18" s="1"/>
  <c r="AA8" i="18" s="1"/>
  <c r="AD8" i="18" s="1"/>
  <c r="AG8" i="18" s="1"/>
  <c r="AJ8" i="18" s="1"/>
  <c r="AL8" i="18" s="1"/>
  <c r="AP8" i="18" s="1"/>
  <c r="AW7" i="18"/>
  <c r="AY7" i="18" s="1"/>
  <c r="BA7" i="18" s="1"/>
  <c r="BC7" i="18" s="1"/>
  <c r="BE7" i="18" s="1"/>
  <c r="BG7" i="18" s="1"/>
  <c r="BI7" i="18" s="1"/>
  <c r="BK7" i="18" s="1"/>
  <c r="BM7" i="18" s="1"/>
  <c r="BO7" i="18" s="1"/>
  <c r="BQ7" i="18" s="1"/>
  <c r="BR7" i="18" s="1"/>
  <c r="F7" i="18"/>
  <c r="I7" i="18" s="1"/>
  <c r="L7" i="18" s="1"/>
  <c r="O7" i="18" s="1"/>
  <c r="R7" i="18" s="1"/>
  <c r="U7" i="18" s="1"/>
  <c r="X7" i="18" s="1"/>
  <c r="AA7" i="18" s="1"/>
  <c r="AD7" i="18" s="1"/>
  <c r="AG7" i="18" s="1"/>
  <c r="AJ7" i="18" s="1"/>
  <c r="AL7" i="18" s="1"/>
  <c r="AP7" i="18" s="1"/>
  <c r="AW6" i="18"/>
  <c r="AY6" i="18" s="1"/>
  <c r="BA6" i="18" s="1"/>
  <c r="BC6" i="18" s="1"/>
  <c r="BE6" i="18" s="1"/>
  <c r="BG6" i="18" s="1"/>
  <c r="BI6" i="18" s="1"/>
  <c r="BK6" i="18" s="1"/>
  <c r="BM6" i="18" s="1"/>
  <c r="BO6" i="18" s="1"/>
  <c r="BQ6" i="18" s="1"/>
  <c r="BR6" i="18" s="1"/>
  <c r="F6" i="18"/>
  <c r="I6" i="18" s="1"/>
  <c r="L6" i="18" s="1"/>
  <c r="O6" i="18" s="1"/>
  <c r="R6" i="18" s="1"/>
  <c r="U6" i="18" s="1"/>
  <c r="X6" i="18" s="1"/>
  <c r="AA6" i="18" s="1"/>
  <c r="AD6" i="18" s="1"/>
  <c r="AG6" i="18" s="1"/>
  <c r="AJ6" i="18" s="1"/>
  <c r="AL6" i="18" s="1"/>
  <c r="AP6" i="18" s="1"/>
  <c r="AW5" i="18"/>
  <c r="AY5" i="18" s="1"/>
  <c r="BA5" i="18" s="1"/>
  <c r="BC5" i="18" s="1"/>
  <c r="BE5" i="18" s="1"/>
  <c r="BG5" i="18" s="1"/>
  <c r="BI5" i="18" s="1"/>
  <c r="BK5" i="18" s="1"/>
  <c r="BM5" i="18" s="1"/>
  <c r="BO5" i="18" s="1"/>
  <c r="BQ5" i="18" s="1"/>
  <c r="BR5" i="18" s="1"/>
  <c r="F5" i="18"/>
  <c r="I5" i="18" s="1"/>
  <c r="L5" i="18" s="1"/>
  <c r="O5" i="18" s="1"/>
  <c r="R5" i="18" s="1"/>
  <c r="U5" i="18" s="1"/>
  <c r="X5" i="18" s="1"/>
  <c r="AA5" i="18" s="1"/>
  <c r="AD5" i="18" s="1"/>
  <c r="AG5" i="18" s="1"/>
  <c r="AW4" i="18"/>
  <c r="AY4" i="18" s="1"/>
  <c r="BA4" i="18" s="1"/>
  <c r="BC4" i="18" s="1"/>
  <c r="BE4" i="18" s="1"/>
  <c r="BG4" i="18" s="1"/>
  <c r="BI4" i="18" s="1"/>
  <c r="BK4" i="18" s="1"/>
  <c r="BM4" i="18" s="1"/>
  <c r="BO4" i="18" s="1"/>
  <c r="BQ4" i="18" s="1"/>
  <c r="BR4" i="18" s="1"/>
  <c r="BA3" i="18"/>
  <c r="BC3" i="18" s="1"/>
  <c r="BE3" i="18" s="1"/>
  <c r="BG3" i="18" s="1"/>
  <c r="BI3" i="18" s="1"/>
  <c r="BK3" i="18" s="1"/>
  <c r="BM3" i="18" s="1"/>
  <c r="BO3" i="18" s="1"/>
  <c r="BQ3" i="18" s="1"/>
  <c r="BR3" i="18" s="1"/>
  <c r="D5" i="14"/>
  <c r="D8" i="14"/>
  <c r="D11" i="14"/>
  <c r="AM14" i="14"/>
  <c r="AN5" i="14"/>
  <c r="AN8" i="14"/>
  <c r="AN11" i="14"/>
  <c r="AN14" i="14"/>
  <c r="AN17" i="14"/>
  <c r="AN20" i="14"/>
  <c r="AN23" i="14"/>
  <c r="AN26" i="14"/>
  <c r="AM5" i="14"/>
  <c r="AM8" i="14"/>
  <c r="AM11" i="14"/>
  <c r="AM17" i="14"/>
  <c r="AM20" i="14"/>
  <c r="AM23" i="14"/>
  <c r="AM26" i="14"/>
  <c r="AN2" i="14"/>
  <c r="AM2" i="14"/>
  <c r="AK20" i="14"/>
  <c r="AK17" i="14"/>
  <c r="AK5" i="14"/>
  <c r="AK8" i="14"/>
  <c r="AK11" i="14"/>
  <c r="AK14" i="14"/>
  <c r="AK23" i="14"/>
  <c r="AK26" i="14"/>
  <c r="AK2" i="14"/>
  <c r="AJ5" i="14"/>
  <c r="AJ8" i="14"/>
  <c r="AJ11" i="14"/>
  <c r="AJ14" i="14"/>
  <c r="AJ17" i="14"/>
  <c r="AJ20" i="14"/>
  <c r="AJ23" i="14"/>
  <c r="AJ26" i="14"/>
  <c r="AJ2" i="14"/>
  <c r="E24" i="16"/>
  <c r="D7" i="16"/>
  <c r="E7" i="16" s="1"/>
  <c r="D8" i="16"/>
  <c r="E8" i="16" s="1"/>
  <c r="D9" i="16"/>
  <c r="E9" i="16" s="1"/>
  <c r="D10" i="16"/>
  <c r="E10" i="16" s="1"/>
  <c r="F10" i="16" s="1"/>
  <c r="G10" i="16" s="1"/>
  <c r="X8" i="17" s="1"/>
  <c r="D11" i="16"/>
  <c r="E11" i="16" s="1"/>
  <c r="D12" i="16"/>
  <c r="E12" i="16" s="1"/>
  <c r="D13" i="16"/>
  <c r="E13" i="16" s="1"/>
  <c r="D14" i="16"/>
  <c r="E14" i="16" s="1"/>
  <c r="D15" i="16"/>
  <c r="E15" i="16" s="1"/>
  <c r="D16" i="16"/>
  <c r="E16" i="16" s="1"/>
  <c r="D17" i="16"/>
  <c r="E17" i="16" s="1"/>
  <c r="D18" i="16"/>
  <c r="E18" i="16" s="1"/>
  <c r="D19" i="16"/>
  <c r="E19" i="16" s="1"/>
  <c r="D20" i="16"/>
  <c r="E20" i="16" s="1"/>
  <c r="D21" i="16"/>
  <c r="E21" i="16" s="1"/>
  <c r="D22" i="16"/>
  <c r="E22" i="16" s="1"/>
  <c r="D23" i="16"/>
  <c r="E23" i="16" s="1"/>
  <c r="D24" i="16"/>
  <c r="D25" i="16"/>
  <c r="E25" i="16" s="1"/>
  <c r="D26" i="16"/>
  <c r="E26" i="16" s="1"/>
  <c r="D27" i="16"/>
  <c r="E27" i="16" s="1"/>
  <c r="D28" i="16"/>
  <c r="E28" i="16" s="1"/>
  <c r="D29" i="16"/>
  <c r="E29" i="16" s="1"/>
  <c r="D30" i="16"/>
  <c r="E30" i="16" s="1"/>
  <c r="D31" i="16"/>
  <c r="E31" i="16" s="1"/>
  <c r="D32" i="16"/>
  <c r="E32" i="16" s="1"/>
  <c r="D6" i="16"/>
  <c r="E6" i="16" s="1"/>
  <c r="D7" i="15"/>
  <c r="E7" i="15" s="1"/>
  <c r="D8" i="15"/>
  <c r="E8" i="15" s="1"/>
  <c r="D9" i="15"/>
  <c r="E9" i="15" s="1"/>
  <c r="D10" i="15"/>
  <c r="E10" i="15" s="1"/>
  <c r="D11" i="15"/>
  <c r="E11" i="15" s="1"/>
  <c r="D12" i="15"/>
  <c r="E12" i="15" s="1"/>
  <c r="D13" i="15"/>
  <c r="E13" i="15" s="1"/>
  <c r="D14" i="15"/>
  <c r="E14" i="15" s="1"/>
  <c r="D15" i="15"/>
  <c r="E15" i="15" s="1"/>
  <c r="D16" i="15"/>
  <c r="E16" i="15" s="1"/>
  <c r="D17" i="15"/>
  <c r="E17" i="15" s="1"/>
  <c r="D18" i="15"/>
  <c r="E18" i="15" s="1"/>
  <c r="D19" i="15"/>
  <c r="E19" i="15" s="1"/>
  <c r="D20" i="15"/>
  <c r="E20" i="15" s="1"/>
  <c r="D21" i="15"/>
  <c r="E21" i="15" s="1"/>
  <c r="D22" i="15"/>
  <c r="E22" i="15" s="1"/>
  <c r="D23" i="15"/>
  <c r="E23" i="15" s="1"/>
  <c r="D24" i="15"/>
  <c r="E24" i="15" s="1"/>
  <c r="D25" i="15"/>
  <c r="E25" i="15" s="1"/>
  <c r="D26" i="15"/>
  <c r="E26" i="15" s="1"/>
  <c r="D27" i="15"/>
  <c r="E27" i="15" s="1"/>
  <c r="D28" i="15"/>
  <c r="E28" i="15" s="1"/>
  <c r="D29" i="15"/>
  <c r="E29" i="15" s="1"/>
  <c r="D30" i="15"/>
  <c r="E30" i="15" s="1"/>
  <c r="D31" i="15"/>
  <c r="E31" i="15" s="1"/>
  <c r="D32" i="15"/>
  <c r="E32" i="15" s="1"/>
  <c r="D6" i="15"/>
  <c r="E6" i="15" s="1"/>
  <c r="AH26" i="14"/>
  <c r="AG26" i="14"/>
  <c r="AE26" i="14"/>
  <c r="AD26" i="14"/>
  <c r="AB26" i="14"/>
  <c r="AA26" i="14"/>
  <c r="Y26" i="14"/>
  <c r="X26" i="14"/>
  <c r="V26" i="14"/>
  <c r="U26" i="14"/>
  <c r="S26" i="14"/>
  <c r="R26" i="14"/>
  <c r="P26" i="14"/>
  <c r="O26" i="14"/>
  <c r="M26" i="14"/>
  <c r="L26" i="14"/>
  <c r="J26" i="14"/>
  <c r="I26" i="14"/>
  <c r="G26" i="14"/>
  <c r="F26" i="14"/>
  <c r="D26" i="14"/>
  <c r="C26" i="14"/>
  <c r="AH23" i="14"/>
  <c r="AG23" i="14"/>
  <c r="AE23" i="14"/>
  <c r="AD23" i="14"/>
  <c r="AB23" i="14"/>
  <c r="AA23" i="14"/>
  <c r="Y23" i="14"/>
  <c r="X23" i="14"/>
  <c r="V23" i="14"/>
  <c r="U23" i="14"/>
  <c r="S23" i="14"/>
  <c r="R23" i="14"/>
  <c r="P23" i="14"/>
  <c r="O23" i="14"/>
  <c r="M23" i="14"/>
  <c r="L23" i="14"/>
  <c r="J23" i="14"/>
  <c r="I23" i="14"/>
  <c r="G23" i="14"/>
  <c r="F23" i="14"/>
  <c r="D23" i="14"/>
  <c r="C23" i="14"/>
  <c r="AH20" i="14"/>
  <c r="AG20" i="14"/>
  <c r="AE20" i="14"/>
  <c r="AD20" i="14"/>
  <c r="AB20" i="14"/>
  <c r="AA20" i="14"/>
  <c r="Y20" i="14"/>
  <c r="X20" i="14"/>
  <c r="V20" i="14"/>
  <c r="U20" i="14"/>
  <c r="S20" i="14"/>
  <c r="R20" i="14"/>
  <c r="P20" i="14"/>
  <c r="O20" i="14"/>
  <c r="M20" i="14"/>
  <c r="L20" i="14"/>
  <c r="J20" i="14"/>
  <c r="I20" i="14"/>
  <c r="G20" i="14"/>
  <c r="F20" i="14"/>
  <c r="D20" i="14"/>
  <c r="C20" i="14"/>
  <c r="AH17" i="14"/>
  <c r="AG17" i="14"/>
  <c r="AE17" i="14"/>
  <c r="AD17" i="14"/>
  <c r="AB17" i="14"/>
  <c r="AA17" i="14"/>
  <c r="Y17" i="14"/>
  <c r="X17" i="14"/>
  <c r="V17" i="14"/>
  <c r="U17" i="14"/>
  <c r="S17" i="14"/>
  <c r="R17" i="14"/>
  <c r="P17" i="14"/>
  <c r="O17" i="14"/>
  <c r="M17" i="14"/>
  <c r="L17" i="14"/>
  <c r="J17" i="14"/>
  <c r="I17" i="14"/>
  <c r="G17" i="14"/>
  <c r="F17" i="14"/>
  <c r="D17" i="14"/>
  <c r="C17" i="14"/>
  <c r="AH14" i="14"/>
  <c r="AG14" i="14"/>
  <c r="AE14" i="14"/>
  <c r="AD14" i="14"/>
  <c r="AB14" i="14"/>
  <c r="AA14" i="14"/>
  <c r="Y14" i="14"/>
  <c r="X14" i="14"/>
  <c r="V14" i="14"/>
  <c r="U14" i="14"/>
  <c r="S14" i="14"/>
  <c r="R14" i="14"/>
  <c r="P14" i="14"/>
  <c r="O14" i="14"/>
  <c r="M14" i="14"/>
  <c r="L14" i="14"/>
  <c r="J14" i="14"/>
  <c r="I14" i="14"/>
  <c r="G14" i="14"/>
  <c r="F14" i="14"/>
  <c r="D14" i="14"/>
  <c r="C14" i="14"/>
  <c r="AH11" i="14"/>
  <c r="AG11" i="14"/>
  <c r="AE11" i="14"/>
  <c r="AD11" i="14"/>
  <c r="AB11" i="14"/>
  <c r="AA11" i="14"/>
  <c r="Y11" i="14"/>
  <c r="X11" i="14"/>
  <c r="V11" i="14"/>
  <c r="U11" i="14"/>
  <c r="S11" i="14"/>
  <c r="R11" i="14"/>
  <c r="P11" i="14"/>
  <c r="O11" i="14"/>
  <c r="M11" i="14"/>
  <c r="L11" i="14"/>
  <c r="J11" i="14"/>
  <c r="I11" i="14"/>
  <c r="G11" i="14"/>
  <c r="F11" i="14"/>
  <c r="C11" i="14"/>
  <c r="AH8" i="14"/>
  <c r="AG8" i="14"/>
  <c r="AE8" i="14"/>
  <c r="AD8" i="14"/>
  <c r="AB8" i="14"/>
  <c r="AA8" i="14"/>
  <c r="Y8" i="14"/>
  <c r="X8" i="14"/>
  <c r="V8" i="14"/>
  <c r="U8" i="14"/>
  <c r="S8" i="14"/>
  <c r="R8" i="14"/>
  <c r="P8" i="14"/>
  <c r="O8" i="14"/>
  <c r="M8" i="14"/>
  <c r="L8" i="14"/>
  <c r="J8" i="14"/>
  <c r="I8" i="14"/>
  <c r="G8" i="14"/>
  <c r="F8" i="14"/>
  <c r="C8" i="14"/>
  <c r="AH5" i="14"/>
  <c r="AG5" i="14"/>
  <c r="AE5" i="14"/>
  <c r="AD5" i="14"/>
  <c r="AB5" i="14"/>
  <c r="AA5" i="14"/>
  <c r="Y5" i="14"/>
  <c r="X5" i="14"/>
  <c r="V5" i="14"/>
  <c r="U5" i="14"/>
  <c r="S5" i="14"/>
  <c r="R5" i="14"/>
  <c r="P5" i="14"/>
  <c r="O5" i="14"/>
  <c r="M5" i="14"/>
  <c r="L5" i="14"/>
  <c r="J5" i="14"/>
  <c r="I5" i="14"/>
  <c r="G5" i="14"/>
  <c r="F5" i="14"/>
  <c r="C5" i="14"/>
  <c r="AH2" i="14"/>
  <c r="AG2" i="14"/>
  <c r="AE2" i="14"/>
  <c r="AD2" i="14"/>
  <c r="AB2" i="14"/>
  <c r="AA2" i="14"/>
  <c r="Y2" i="14"/>
  <c r="X2" i="14"/>
  <c r="V2" i="14"/>
  <c r="U2" i="14"/>
  <c r="S2" i="14"/>
  <c r="R2" i="14"/>
  <c r="P2" i="14"/>
  <c r="O2" i="14"/>
  <c r="M2" i="14"/>
  <c r="L2" i="14"/>
  <c r="G2" i="14"/>
  <c r="F2" i="14"/>
  <c r="D32" i="13"/>
  <c r="E32" i="13" s="1"/>
  <c r="D31" i="13"/>
  <c r="E31" i="13" s="1"/>
  <c r="D30" i="13"/>
  <c r="E30" i="13" s="1"/>
  <c r="D29" i="13"/>
  <c r="E29" i="13" s="1"/>
  <c r="D28" i="13"/>
  <c r="E28" i="13" s="1"/>
  <c r="D27" i="13"/>
  <c r="E27" i="13" s="1"/>
  <c r="D26" i="13"/>
  <c r="E26" i="13" s="1"/>
  <c r="E25" i="13"/>
  <c r="D25" i="13"/>
  <c r="D24" i="13"/>
  <c r="E24" i="13" s="1"/>
  <c r="D23" i="13"/>
  <c r="E23" i="13" s="1"/>
  <c r="D22" i="13"/>
  <c r="E22" i="13" s="1"/>
  <c r="D21" i="13"/>
  <c r="E21" i="13" s="1"/>
  <c r="D20" i="13"/>
  <c r="E20" i="13" s="1"/>
  <c r="D19" i="13"/>
  <c r="E19" i="13" s="1"/>
  <c r="D18" i="13"/>
  <c r="E18" i="13" s="1"/>
  <c r="D17" i="13"/>
  <c r="E17" i="13" s="1"/>
  <c r="D16" i="13"/>
  <c r="E16" i="13" s="1"/>
  <c r="D15" i="13"/>
  <c r="E15" i="13" s="1"/>
  <c r="D14" i="13"/>
  <c r="E14" i="13" s="1"/>
  <c r="D13" i="13"/>
  <c r="E13" i="13" s="1"/>
  <c r="D12" i="13"/>
  <c r="E12" i="13" s="1"/>
  <c r="D11" i="13"/>
  <c r="E11" i="13" s="1"/>
  <c r="E10" i="13"/>
  <c r="D10" i="13"/>
  <c r="D9" i="13"/>
  <c r="E9" i="13" s="1"/>
  <c r="D8" i="13"/>
  <c r="E8" i="13" s="1"/>
  <c r="D7" i="13"/>
  <c r="E7" i="13" s="1"/>
  <c r="D6" i="13"/>
  <c r="E6" i="13" s="1"/>
  <c r="D32" i="12"/>
  <c r="E32" i="12" s="1"/>
  <c r="F32" i="12" s="1"/>
  <c r="D31" i="12"/>
  <c r="D30" i="12"/>
  <c r="D29" i="12"/>
  <c r="E29" i="12" s="1"/>
  <c r="F29" i="12" s="1"/>
  <c r="E28" i="12"/>
  <c r="F28" i="12" s="1"/>
  <c r="D28" i="12"/>
  <c r="D27" i="12"/>
  <c r="E27" i="12" s="1"/>
  <c r="F27" i="12" s="1"/>
  <c r="E26" i="12"/>
  <c r="F26" i="12" s="1"/>
  <c r="D26" i="12"/>
  <c r="D25" i="12"/>
  <c r="D24" i="12"/>
  <c r="D23" i="12"/>
  <c r="E23" i="12" s="1"/>
  <c r="F23" i="12" s="1"/>
  <c r="D22" i="12"/>
  <c r="D21" i="12"/>
  <c r="D20" i="12"/>
  <c r="D19" i="12"/>
  <c r="D18" i="12"/>
  <c r="E18" i="12" s="1"/>
  <c r="F18" i="12" s="1"/>
  <c r="D17" i="12"/>
  <c r="E17" i="12" s="1"/>
  <c r="F17" i="12" s="1"/>
  <c r="D16" i="12"/>
  <c r="E15" i="12"/>
  <c r="F15" i="12" s="1"/>
  <c r="D15" i="12"/>
  <c r="D14" i="12"/>
  <c r="D13" i="12"/>
  <c r="D12" i="12"/>
  <c r="E12" i="12" s="1"/>
  <c r="F12" i="12" s="1"/>
  <c r="D11" i="12"/>
  <c r="D10" i="12"/>
  <c r="E10" i="12" s="1"/>
  <c r="F10" i="12" s="1"/>
  <c r="D9" i="12"/>
  <c r="E9" i="12" s="1"/>
  <c r="F9" i="12" s="1"/>
  <c r="D8" i="12"/>
  <c r="E8" i="12" s="1"/>
  <c r="F8" i="12" s="1"/>
  <c r="D7" i="12"/>
  <c r="D6" i="12"/>
  <c r="E6" i="12" s="1"/>
  <c r="F6" i="12" s="1"/>
  <c r="B32" i="10"/>
  <c r="AB26" i="10"/>
  <c r="AA26" i="10"/>
  <c r="Y26" i="10"/>
  <c r="X26" i="10"/>
  <c r="V26" i="10"/>
  <c r="U26" i="10"/>
  <c r="S26" i="10"/>
  <c r="R26" i="10"/>
  <c r="P26" i="10"/>
  <c r="O26" i="10"/>
  <c r="M26" i="10"/>
  <c r="L26" i="10"/>
  <c r="J26" i="10"/>
  <c r="I26" i="10"/>
  <c r="G26" i="10"/>
  <c r="F26" i="10"/>
  <c r="D26" i="10"/>
  <c r="C26" i="10"/>
  <c r="M25" i="10"/>
  <c r="AB23" i="10"/>
  <c r="AA23" i="10"/>
  <c r="Y23" i="10"/>
  <c r="X23" i="10"/>
  <c r="V23" i="10"/>
  <c r="U23" i="10"/>
  <c r="S23" i="10"/>
  <c r="R23" i="10"/>
  <c r="P23" i="10"/>
  <c r="O23" i="10"/>
  <c r="L23" i="10"/>
  <c r="J23" i="10"/>
  <c r="I23" i="10"/>
  <c r="G23" i="10"/>
  <c r="F23" i="10"/>
  <c r="D23" i="10"/>
  <c r="C23" i="10"/>
  <c r="M22" i="10"/>
  <c r="AB20" i="10"/>
  <c r="AA20" i="10"/>
  <c r="Y20" i="10"/>
  <c r="X20" i="10"/>
  <c r="V20" i="10"/>
  <c r="U20" i="10"/>
  <c r="S20" i="10"/>
  <c r="R20" i="10"/>
  <c r="P20" i="10"/>
  <c r="O20" i="10"/>
  <c r="L20" i="10"/>
  <c r="J20" i="10"/>
  <c r="I20" i="10"/>
  <c r="G20" i="10"/>
  <c r="F20" i="10"/>
  <c r="D20" i="10"/>
  <c r="C20" i="10"/>
  <c r="M19" i="10"/>
  <c r="AB17" i="10"/>
  <c r="AA17" i="10"/>
  <c r="Y17" i="10"/>
  <c r="X17" i="10"/>
  <c r="V17" i="10"/>
  <c r="U17" i="10"/>
  <c r="S17" i="10"/>
  <c r="R17" i="10"/>
  <c r="P17" i="10"/>
  <c r="O17" i="10"/>
  <c r="L17" i="10"/>
  <c r="J17" i="10"/>
  <c r="I17" i="10"/>
  <c r="G17" i="10"/>
  <c r="F17" i="10"/>
  <c r="D17" i="10"/>
  <c r="C17" i="10"/>
  <c r="M16" i="10"/>
  <c r="AB14" i="10"/>
  <c r="AA14" i="10"/>
  <c r="Y14" i="10"/>
  <c r="X14" i="10"/>
  <c r="V14" i="10"/>
  <c r="U14" i="10"/>
  <c r="S14" i="10"/>
  <c r="R14" i="10"/>
  <c r="P14" i="10"/>
  <c r="O14" i="10"/>
  <c r="L14" i="10"/>
  <c r="J14" i="10"/>
  <c r="I14" i="10"/>
  <c r="G14" i="10"/>
  <c r="F14" i="10"/>
  <c r="D14" i="10"/>
  <c r="C14" i="10"/>
  <c r="M13" i="10"/>
  <c r="AB11" i="10"/>
  <c r="AA11" i="10"/>
  <c r="Y11" i="10"/>
  <c r="X11" i="10"/>
  <c r="V11" i="10"/>
  <c r="U11" i="10"/>
  <c r="S11" i="10"/>
  <c r="R11" i="10"/>
  <c r="P11" i="10"/>
  <c r="O11" i="10"/>
  <c r="L11" i="10"/>
  <c r="J11" i="10"/>
  <c r="I11" i="10"/>
  <c r="G11" i="10"/>
  <c r="F11" i="10"/>
  <c r="D11" i="10"/>
  <c r="C11" i="10"/>
  <c r="M10" i="10"/>
  <c r="AB8" i="10"/>
  <c r="AA8" i="10"/>
  <c r="Y8" i="10"/>
  <c r="X8" i="10"/>
  <c r="V8" i="10"/>
  <c r="U8" i="10"/>
  <c r="S8" i="10"/>
  <c r="R8" i="10"/>
  <c r="P8" i="10"/>
  <c r="O8" i="10"/>
  <c r="L8" i="10"/>
  <c r="J8" i="10"/>
  <c r="I8" i="10"/>
  <c r="G8" i="10"/>
  <c r="F8" i="10"/>
  <c r="D8" i="10"/>
  <c r="C8" i="10"/>
  <c r="M7" i="10"/>
  <c r="AB5" i="10"/>
  <c r="AA5" i="10"/>
  <c r="Y5" i="10"/>
  <c r="X5" i="10"/>
  <c r="V5" i="10"/>
  <c r="U5" i="10"/>
  <c r="S5" i="10"/>
  <c r="R5" i="10"/>
  <c r="P5" i="10"/>
  <c r="O5" i="10"/>
  <c r="L5" i="10"/>
  <c r="J5" i="10"/>
  <c r="I5" i="10"/>
  <c r="G5" i="10"/>
  <c r="F5" i="10"/>
  <c r="D5" i="10"/>
  <c r="C5" i="10"/>
  <c r="M4" i="10"/>
  <c r="AB2" i="10"/>
  <c r="AA2" i="10"/>
  <c r="Y2" i="10"/>
  <c r="X2" i="10"/>
  <c r="V2" i="10"/>
  <c r="U2" i="10"/>
  <c r="S2" i="10"/>
  <c r="R2" i="10"/>
  <c r="P2" i="10"/>
  <c r="O2" i="10"/>
  <c r="L2" i="10"/>
  <c r="J2" i="10"/>
  <c r="I2" i="10"/>
  <c r="G2" i="10"/>
  <c r="F2" i="10"/>
  <c r="D2" i="10"/>
  <c r="C2" i="10"/>
  <c r="M1" i="10"/>
  <c r="D32" i="9"/>
  <c r="E31" i="9"/>
  <c r="F31" i="9" s="1"/>
  <c r="D31" i="9"/>
  <c r="D30" i="9"/>
  <c r="D29" i="9"/>
  <c r="D28" i="9"/>
  <c r="D27" i="9"/>
  <c r="E27" i="9" s="1"/>
  <c r="F27" i="9" s="1"/>
  <c r="D26" i="9"/>
  <c r="D25" i="9"/>
  <c r="D24" i="9"/>
  <c r="D23" i="9"/>
  <c r="E23" i="9" s="1"/>
  <c r="F23" i="9" s="1"/>
  <c r="D22" i="9"/>
  <c r="D21" i="9"/>
  <c r="D20" i="9"/>
  <c r="D19" i="9"/>
  <c r="E19" i="9" s="1"/>
  <c r="F19" i="9" s="1"/>
  <c r="D18" i="9"/>
  <c r="D17" i="9"/>
  <c r="D16" i="9"/>
  <c r="D15" i="9"/>
  <c r="E15" i="9" s="1"/>
  <c r="F15" i="9" s="1"/>
  <c r="D14" i="9"/>
  <c r="D13" i="9"/>
  <c r="D12" i="9"/>
  <c r="D11" i="9"/>
  <c r="E11" i="9" s="1"/>
  <c r="F11" i="9" s="1"/>
  <c r="D10" i="9"/>
  <c r="D9" i="9"/>
  <c r="D8" i="9"/>
  <c r="E7" i="9"/>
  <c r="F7" i="9" s="1"/>
  <c r="D7" i="9"/>
  <c r="D6" i="9"/>
  <c r="E6" i="9" s="1"/>
  <c r="F6" i="9" s="1"/>
  <c r="D32" i="8"/>
  <c r="E31" i="8"/>
  <c r="F31" i="8" s="1"/>
  <c r="D31" i="8"/>
  <c r="D30" i="8"/>
  <c r="E30" i="8" s="1"/>
  <c r="F30" i="8" s="1"/>
  <c r="D29" i="8"/>
  <c r="E29" i="8" s="1"/>
  <c r="F29" i="8" s="1"/>
  <c r="D28" i="8"/>
  <c r="D27" i="8"/>
  <c r="E27" i="8" s="1"/>
  <c r="F27" i="8" s="1"/>
  <c r="D26" i="8"/>
  <c r="E26" i="8" s="1"/>
  <c r="F26" i="8" s="1"/>
  <c r="E25" i="8"/>
  <c r="F25" i="8" s="1"/>
  <c r="D25" i="8"/>
  <c r="D24" i="8"/>
  <c r="E24" i="8" s="1"/>
  <c r="D23" i="8"/>
  <c r="E23" i="8" s="1"/>
  <c r="F23" i="8" s="1"/>
  <c r="D22" i="8"/>
  <c r="D21" i="8"/>
  <c r="E21" i="8" s="1"/>
  <c r="F21" i="8" s="1"/>
  <c r="D20" i="8"/>
  <c r="D19" i="8"/>
  <c r="D18" i="8"/>
  <c r="E18" i="8" s="1"/>
  <c r="F18" i="8" s="1"/>
  <c r="D17" i="8"/>
  <c r="E17" i="8" s="1"/>
  <c r="F17" i="8" s="1"/>
  <c r="D16" i="8"/>
  <c r="D15" i="8"/>
  <c r="E15" i="8" s="1"/>
  <c r="F15" i="8" s="1"/>
  <c r="D14" i="8"/>
  <c r="D13" i="8"/>
  <c r="E13" i="8" s="1"/>
  <c r="F13" i="8" s="1"/>
  <c r="D12" i="8"/>
  <c r="D11" i="8"/>
  <c r="D10" i="8"/>
  <c r="D9" i="8"/>
  <c r="E9" i="8" s="1"/>
  <c r="F9" i="8" s="1"/>
  <c r="E8" i="8"/>
  <c r="D8" i="8"/>
  <c r="D7" i="8"/>
  <c r="D6" i="8"/>
  <c r="E32" i="7"/>
  <c r="F32" i="7" s="1"/>
  <c r="D32" i="7"/>
  <c r="D31" i="7"/>
  <c r="E31" i="7" s="1"/>
  <c r="D30" i="7"/>
  <c r="E30" i="7" s="1"/>
  <c r="D29" i="7"/>
  <c r="D28" i="7"/>
  <c r="E28" i="7" s="1"/>
  <c r="F28" i="7" s="1"/>
  <c r="D27" i="7"/>
  <c r="E27" i="7" s="1"/>
  <c r="D26" i="7"/>
  <c r="D25" i="7"/>
  <c r="D24" i="7"/>
  <c r="E24" i="7" s="1"/>
  <c r="F24" i="7" s="1"/>
  <c r="D23" i="7"/>
  <c r="E23" i="7" s="1"/>
  <c r="D22" i="7"/>
  <c r="E22" i="7" s="1"/>
  <c r="D21" i="7"/>
  <c r="D20" i="7"/>
  <c r="E20" i="7" s="1"/>
  <c r="F20" i="7" s="1"/>
  <c r="D19" i="7"/>
  <c r="E19" i="7" s="1"/>
  <c r="D18" i="7"/>
  <c r="D17" i="7"/>
  <c r="D16" i="7"/>
  <c r="E16" i="7" s="1"/>
  <c r="F16" i="7" s="1"/>
  <c r="D15" i="7"/>
  <c r="E15" i="7" s="1"/>
  <c r="D14" i="7"/>
  <c r="E14" i="7" s="1"/>
  <c r="D13" i="7"/>
  <c r="D12" i="7"/>
  <c r="E12" i="7" s="1"/>
  <c r="F12" i="7" s="1"/>
  <c r="D11" i="7"/>
  <c r="D10" i="7"/>
  <c r="D9" i="7"/>
  <c r="E9" i="7" s="1"/>
  <c r="F9" i="7" s="1"/>
  <c r="D8" i="7"/>
  <c r="D7" i="7"/>
  <c r="D6" i="7"/>
  <c r="E6" i="7" s="1"/>
  <c r="F6" i="7" s="1"/>
  <c r="G6" i="7" s="1"/>
  <c r="L4" i="17" s="1"/>
  <c r="G18" i="13" l="1"/>
  <c r="T16" i="17" s="1"/>
  <c r="F18" i="13"/>
  <c r="F14" i="7"/>
  <c r="G14" i="7" s="1"/>
  <c r="L12" i="17" s="1"/>
  <c r="G22" i="7"/>
  <c r="L20" i="17" s="1"/>
  <c r="F22" i="7"/>
  <c r="F30" i="7"/>
  <c r="G30" i="7" s="1"/>
  <c r="L28" i="17" s="1"/>
  <c r="G9" i="13"/>
  <c r="T7" i="17" s="1"/>
  <c r="F9" i="13"/>
  <c r="F12" i="13"/>
  <c r="G12" i="13" s="1"/>
  <c r="T10" i="17" s="1"/>
  <c r="G20" i="13"/>
  <c r="T18" i="17" s="1"/>
  <c r="F20" i="13"/>
  <c r="F31" i="16"/>
  <c r="G31" i="16" s="1"/>
  <c r="X29" i="17" s="1"/>
  <c r="G11" i="16"/>
  <c r="X9" i="17" s="1"/>
  <c r="F11" i="16"/>
  <c r="F24" i="8"/>
  <c r="G24" i="8" s="1"/>
  <c r="N22" i="17" s="1"/>
  <c r="G26" i="13"/>
  <c r="T24" i="17" s="1"/>
  <c r="F26" i="13"/>
  <c r="F19" i="7"/>
  <c r="G19" i="7" s="1"/>
  <c r="L17" i="17" s="1"/>
  <c r="G27" i="7"/>
  <c r="L25" i="17" s="1"/>
  <c r="F27" i="7"/>
  <c r="F17" i="13"/>
  <c r="G17" i="13" s="1"/>
  <c r="T15" i="17" s="1"/>
  <c r="G28" i="13"/>
  <c r="T26" i="17" s="1"/>
  <c r="F28" i="13"/>
  <c r="F16" i="16"/>
  <c r="G16" i="16" s="1"/>
  <c r="X14" i="17" s="1"/>
  <c r="G15" i="7"/>
  <c r="L13" i="17" s="1"/>
  <c r="F15" i="7"/>
  <c r="F8" i="13"/>
  <c r="G8" i="13" s="1"/>
  <c r="T6" i="17" s="1"/>
  <c r="G10" i="13"/>
  <c r="T8" i="17" s="1"/>
  <c r="F10" i="13"/>
  <c r="F22" i="13"/>
  <c r="G22" i="13" s="1"/>
  <c r="T20" i="17" s="1"/>
  <c r="G26" i="15"/>
  <c r="V24" i="17" s="1"/>
  <c r="F26" i="15"/>
  <c r="F18" i="15"/>
  <c r="G18" i="15" s="1"/>
  <c r="V16" i="17" s="1"/>
  <c r="G10" i="15"/>
  <c r="V8" i="17" s="1"/>
  <c r="F10" i="15"/>
  <c r="F29" i="16"/>
  <c r="G29" i="16" s="1"/>
  <c r="X27" i="17" s="1"/>
  <c r="G21" i="16"/>
  <c r="X19" i="17" s="1"/>
  <c r="F21" i="16"/>
  <c r="F13" i="16"/>
  <c r="G13" i="16" s="1"/>
  <c r="X11" i="17" s="1"/>
  <c r="G24" i="16"/>
  <c r="X22" i="17" s="1"/>
  <c r="F24" i="16"/>
  <c r="F14" i="13"/>
  <c r="G14" i="13" s="1"/>
  <c r="T12" i="17" s="1"/>
  <c r="G6" i="15"/>
  <c r="V4" i="17" s="1"/>
  <c r="F6" i="15"/>
  <c r="F29" i="15"/>
  <c r="G29" i="15" s="1"/>
  <c r="V27" i="17" s="1"/>
  <c r="G21" i="15"/>
  <c r="V19" i="17" s="1"/>
  <c r="F21" i="15"/>
  <c r="F13" i="15"/>
  <c r="G13" i="15" s="1"/>
  <c r="V11" i="17" s="1"/>
  <c r="G32" i="16"/>
  <c r="X30" i="17" s="1"/>
  <c r="F32" i="16"/>
  <c r="F8" i="16"/>
  <c r="G8" i="16" s="1"/>
  <c r="X6" i="17" s="1"/>
  <c r="G31" i="7"/>
  <c r="L29" i="17" s="1"/>
  <c r="F31" i="7"/>
  <c r="F6" i="13"/>
  <c r="G6" i="13" s="1"/>
  <c r="T4" i="17" s="1"/>
  <c r="G15" i="13"/>
  <c r="T13" i="17" s="1"/>
  <c r="F15" i="13"/>
  <c r="F24" i="13"/>
  <c r="G24" i="13" s="1"/>
  <c r="T22" i="17" s="1"/>
  <c r="G29" i="13"/>
  <c r="T27" i="17" s="1"/>
  <c r="F29" i="13"/>
  <c r="F32" i="15"/>
  <c r="G32" i="15" s="1"/>
  <c r="V30" i="17" s="1"/>
  <c r="G28" i="15"/>
  <c r="V26" i="17" s="1"/>
  <c r="F28" i="15"/>
  <c r="F24" i="15"/>
  <c r="G24" i="15" s="1"/>
  <c r="V22" i="17" s="1"/>
  <c r="G20" i="15"/>
  <c r="V18" i="17" s="1"/>
  <c r="F20" i="15"/>
  <c r="F16" i="15"/>
  <c r="G16" i="15" s="1"/>
  <c r="V14" i="17" s="1"/>
  <c r="G12" i="15"/>
  <c r="V10" i="17" s="1"/>
  <c r="F12" i="15"/>
  <c r="F8" i="15"/>
  <c r="G8" i="15" s="1"/>
  <c r="V6" i="17" s="1"/>
  <c r="G27" i="16"/>
  <c r="X25" i="17" s="1"/>
  <c r="F27" i="16"/>
  <c r="F23" i="16"/>
  <c r="G23" i="16" s="1"/>
  <c r="X21" i="17" s="1"/>
  <c r="G19" i="16"/>
  <c r="X17" i="17" s="1"/>
  <c r="F19" i="16"/>
  <c r="F15" i="16"/>
  <c r="G15" i="16" s="1"/>
  <c r="X13" i="17" s="1"/>
  <c r="G7" i="16"/>
  <c r="X5" i="17" s="1"/>
  <c r="F7" i="16"/>
  <c r="I4" i="18"/>
  <c r="L4" i="18" s="1"/>
  <c r="O4" i="18" s="1"/>
  <c r="R4" i="18" s="1"/>
  <c r="U4" i="18" s="1"/>
  <c r="X4" i="18" s="1"/>
  <c r="AA4" i="18" s="1"/>
  <c r="AD4" i="18" s="1"/>
  <c r="AG4" i="18" s="1"/>
  <c r="G3" i="18"/>
  <c r="Q3" i="22"/>
  <c r="F8" i="8"/>
  <c r="G8" i="8" s="1"/>
  <c r="N6" i="17" s="1"/>
  <c r="G13" i="13"/>
  <c r="T11" i="17" s="1"/>
  <c r="F13" i="13"/>
  <c r="F19" i="13"/>
  <c r="G19" i="13" s="1"/>
  <c r="T17" i="17" s="1"/>
  <c r="G25" i="13"/>
  <c r="T23" i="17" s="1"/>
  <c r="F25" i="13"/>
  <c r="F31" i="13"/>
  <c r="G31" i="13" s="1"/>
  <c r="T29" i="17" s="1"/>
  <c r="G30" i="15"/>
  <c r="V28" i="17" s="1"/>
  <c r="F30" i="15"/>
  <c r="F22" i="15"/>
  <c r="G22" i="15" s="1"/>
  <c r="V20" i="17" s="1"/>
  <c r="G14" i="15"/>
  <c r="V12" i="17" s="1"/>
  <c r="F14" i="15"/>
  <c r="F6" i="16"/>
  <c r="G6" i="16" s="1"/>
  <c r="X4" i="17" s="1"/>
  <c r="G25" i="16"/>
  <c r="X23" i="17" s="1"/>
  <c r="F25" i="16"/>
  <c r="F17" i="16"/>
  <c r="G17" i="16" s="1"/>
  <c r="X15" i="17" s="1"/>
  <c r="G9" i="16"/>
  <c r="X7" i="17" s="1"/>
  <c r="X35" i="17" s="1"/>
  <c r="F9" i="16"/>
  <c r="F11" i="13"/>
  <c r="G11" i="13" s="1"/>
  <c r="T9" i="17" s="1"/>
  <c r="G23" i="13"/>
  <c r="T21" i="17" s="1"/>
  <c r="F23" i="13"/>
  <c r="F32" i="13"/>
  <c r="G32" i="13" s="1"/>
  <c r="T30" i="17" s="1"/>
  <c r="G25" i="15"/>
  <c r="V23" i="17" s="1"/>
  <c r="F25" i="15"/>
  <c r="F17" i="15"/>
  <c r="G17" i="15" s="1"/>
  <c r="V15" i="17" s="1"/>
  <c r="G9" i="15"/>
  <c r="V7" i="17" s="1"/>
  <c r="F9" i="15"/>
  <c r="F28" i="16"/>
  <c r="G28" i="16" s="1"/>
  <c r="X26" i="17" s="1"/>
  <c r="G20" i="16"/>
  <c r="X18" i="17" s="1"/>
  <c r="F20" i="16"/>
  <c r="F12" i="16"/>
  <c r="G12" i="16" s="1"/>
  <c r="X10" i="17" s="1"/>
  <c r="G23" i="7"/>
  <c r="L21" i="17" s="1"/>
  <c r="F23" i="7"/>
  <c r="F7" i="13"/>
  <c r="G7" i="13" s="1"/>
  <c r="T5" i="17" s="1"/>
  <c r="G16" i="13"/>
  <c r="T14" i="17" s="1"/>
  <c r="F16" i="13"/>
  <c r="F21" i="13"/>
  <c r="G21" i="13" s="1"/>
  <c r="T19" i="17" s="1"/>
  <c r="G27" i="13"/>
  <c r="T25" i="17" s="1"/>
  <c r="T53" i="17" s="1"/>
  <c r="F27" i="13"/>
  <c r="F30" i="13"/>
  <c r="G30" i="13" s="1"/>
  <c r="T28" i="17" s="1"/>
  <c r="G31" i="15"/>
  <c r="V29" i="17" s="1"/>
  <c r="F31" i="15"/>
  <c r="F27" i="15"/>
  <c r="G27" i="15" s="1"/>
  <c r="V25" i="17" s="1"/>
  <c r="G23" i="15"/>
  <c r="V21" i="17" s="1"/>
  <c r="F23" i="15"/>
  <c r="F19" i="15"/>
  <c r="G19" i="15" s="1"/>
  <c r="V17" i="17" s="1"/>
  <c r="G15" i="15"/>
  <c r="V13" i="17" s="1"/>
  <c r="F15" i="15"/>
  <c r="F11" i="15"/>
  <c r="G11" i="15" s="1"/>
  <c r="V9" i="17" s="1"/>
  <c r="G7" i="15"/>
  <c r="V5" i="17" s="1"/>
  <c r="F7" i="15"/>
  <c r="F30" i="16"/>
  <c r="G30" i="16" s="1"/>
  <c r="X28" i="17" s="1"/>
  <c r="G26" i="16"/>
  <c r="X24" i="17" s="1"/>
  <c r="F26" i="16"/>
  <c r="F22" i="16"/>
  <c r="G22" i="16" s="1"/>
  <c r="X20" i="17" s="1"/>
  <c r="G18" i="16"/>
  <c r="X16" i="17" s="1"/>
  <c r="F18" i="16"/>
  <c r="F14" i="16"/>
  <c r="G14" i="16" s="1"/>
  <c r="X12" i="17" s="1"/>
  <c r="Q6" i="22"/>
  <c r="R3" i="22"/>
  <c r="Q15" i="22"/>
  <c r="AJ4" i="18"/>
  <c r="AL4" i="18" s="1"/>
  <c r="AN4" i="18" s="1"/>
  <c r="AP4" i="18" s="1"/>
  <c r="AJ5" i="18"/>
  <c r="AL5" i="18" s="1"/>
  <c r="AN5" i="18" s="1"/>
  <c r="AP5" i="18" s="1"/>
  <c r="Q12" i="22"/>
  <c r="S4" i="22"/>
  <c r="T12" i="22"/>
  <c r="Q18" i="22"/>
  <c r="Q24" i="22"/>
  <c r="U11" i="22"/>
  <c r="T5" i="22"/>
  <c r="G12" i="7"/>
  <c r="L10" i="17" s="1"/>
  <c r="G28" i="7"/>
  <c r="L26" i="17" s="1"/>
  <c r="G27" i="9"/>
  <c r="P25" i="17" s="1"/>
  <c r="E28" i="9"/>
  <c r="F28" i="9" s="1"/>
  <c r="E28" i="8"/>
  <c r="E14" i="9"/>
  <c r="E19" i="12"/>
  <c r="F19" i="12" s="1"/>
  <c r="G32" i="7"/>
  <c r="L30" i="17" s="1"/>
  <c r="E6" i="8"/>
  <c r="F6" i="8" s="1"/>
  <c r="G6" i="8" s="1"/>
  <c r="N4" i="17" s="1"/>
  <c r="E16" i="8"/>
  <c r="G7" i="9"/>
  <c r="P5" i="17" s="1"/>
  <c r="E8" i="9"/>
  <c r="G15" i="9"/>
  <c r="P13" i="17" s="1"/>
  <c r="E16" i="9"/>
  <c r="G23" i="9"/>
  <c r="P21" i="17" s="1"/>
  <c r="E24" i="9"/>
  <c r="G28" i="9"/>
  <c r="P26" i="17" s="1"/>
  <c r="G31" i="9"/>
  <c r="P29" i="17" s="1"/>
  <c r="E32" i="9"/>
  <c r="F32" i="9" s="1"/>
  <c r="G6" i="12"/>
  <c r="R4" i="17" s="1"/>
  <c r="E14" i="12"/>
  <c r="F14" i="12" s="1"/>
  <c r="G15" i="12"/>
  <c r="R13" i="17" s="1"/>
  <c r="E16" i="12"/>
  <c r="F16" i="12" s="1"/>
  <c r="G19" i="12"/>
  <c r="R17" i="17" s="1"/>
  <c r="E20" i="12"/>
  <c r="F20" i="12" s="1"/>
  <c r="G20" i="7"/>
  <c r="L18" i="17" s="1"/>
  <c r="E12" i="8"/>
  <c r="G11" i="9"/>
  <c r="P9" i="17" s="1"/>
  <c r="E12" i="9"/>
  <c r="G19" i="9"/>
  <c r="P17" i="17" s="1"/>
  <c r="E20" i="9"/>
  <c r="G32" i="9"/>
  <c r="P30" i="17" s="1"/>
  <c r="E31" i="12"/>
  <c r="F31" i="12" s="1"/>
  <c r="E8" i="7"/>
  <c r="F8" i="7" s="1"/>
  <c r="E13" i="7"/>
  <c r="F13" i="7" s="1"/>
  <c r="E18" i="7"/>
  <c r="E21" i="7"/>
  <c r="E26" i="7"/>
  <c r="E29" i="7"/>
  <c r="F29" i="7" s="1"/>
  <c r="E7" i="8"/>
  <c r="F7" i="8" s="1"/>
  <c r="E10" i="8"/>
  <c r="E14" i="8"/>
  <c r="F14" i="8" s="1"/>
  <c r="G18" i="8"/>
  <c r="N16" i="17" s="1"/>
  <c r="E19" i="8"/>
  <c r="F19" i="8" s="1"/>
  <c r="E9" i="9"/>
  <c r="E17" i="9"/>
  <c r="E22" i="9"/>
  <c r="E25" i="9"/>
  <c r="E30" i="9"/>
  <c r="F30" i="9" s="1"/>
  <c r="G9" i="12"/>
  <c r="R7" i="17" s="1"/>
  <c r="G11" i="12"/>
  <c r="R9" i="17" s="1"/>
  <c r="E22" i="12"/>
  <c r="F22" i="12" s="1"/>
  <c r="E7" i="7"/>
  <c r="F7" i="7" s="1"/>
  <c r="G7" i="7" s="1"/>
  <c r="L5" i="17" s="1"/>
  <c r="G9" i="7"/>
  <c r="L7" i="17" s="1"/>
  <c r="E11" i="7"/>
  <c r="G16" i="7"/>
  <c r="L14" i="17" s="1"/>
  <c r="E17" i="7"/>
  <c r="G24" i="7"/>
  <c r="L22" i="17" s="1"/>
  <c r="E25" i="7"/>
  <c r="G8" i="7"/>
  <c r="L6" i="17" s="1"/>
  <c r="E10" i="7"/>
  <c r="E11" i="8"/>
  <c r="F11" i="8" s="1"/>
  <c r="E20" i="8"/>
  <c r="E22" i="8"/>
  <c r="G26" i="8"/>
  <c r="N24" i="17" s="1"/>
  <c r="E32" i="8"/>
  <c r="E10" i="9"/>
  <c r="E13" i="9"/>
  <c r="E18" i="9"/>
  <c r="F18" i="9" s="1"/>
  <c r="E21" i="9"/>
  <c r="E26" i="9"/>
  <c r="E29" i="9"/>
  <c r="E7" i="12"/>
  <c r="E11" i="12"/>
  <c r="F11" i="12" s="1"/>
  <c r="E21" i="12"/>
  <c r="E25" i="12"/>
  <c r="F25" i="12" s="1"/>
  <c r="G25" i="12" s="1"/>
  <c r="R23" i="17" s="1"/>
  <c r="G29" i="12"/>
  <c r="R27" i="17" s="1"/>
  <c r="E30" i="12"/>
  <c r="F30" i="12" s="1"/>
  <c r="G13" i="7"/>
  <c r="L11" i="17" s="1"/>
  <c r="G29" i="7"/>
  <c r="L27" i="17" s="1"/>
  <c r="G14" i="8"/>
  <c r="N12" i="17" s="1"/>
  <c r="G30" i="8"/>
  <c r="N28" i="17" s="1"/>
  <c r="G18" i="9"/>
  <c r="P16" i="17" s="1"/>
  <c r="G30" i="9"/>
  <c r="P28" i="17" s="1"/>
  <c r="E13" i="12"/>
  <c r="G23" i="12"/>
  <c r="R21" i="17" s="1"/>
  <c r="E24" i="12"/>
  <c r="F24" i="12" s="1"/>
  <c r="G27" i="12"/>
  <c r="R25" i="17" s="1"/>
  <c r="G24" i="18"/>
  <c r="G12" i="18"/>
  <c r="J24" i="18"/>
  <c r="J12" i="18"/>
  <c r="M24" i="18"/>
  <c r="M12" i="18"/>
  <c r="P24" i="18"/>
  <c r="P12" i="18"/>
  <c r="S24" i="18"/>
  <c r="S12" i="18"/>
  <c r="V24" i="18"/>
  <c r="V12" i="18"/>
  <c r="Y24" i="18"/>
  <c r="Y12" i="18"/>
  <c r="AB24" i="18"/>
  <c r="AB12" i="18"/>
  <c r="AE24" i="18"/>
  <c r="AE12" i="18"/>
  <c r="AH24" i="18"/>
  <c r="AH12" i="18"/>
  <c r="AK27" i="18"/>
  <c r="AK15" i="18"/>
  <c r="V7" i="19"/>
  <c r="V11" i="19"/>
  <c r="G21" i="18"/>
  <c r="G9" i="18"/>
  <c r="J21" i="18"/>
  <c r="J9" i="18"/>
  <c r="M21" i="18"/>
  <c r="M9" i="18"/>
  <c r="P21" i="18"/>
  <c r="P9" i="18"/>
  <c r="S21" i="18"/>
  <c r="S9" i="18"/>
  <c r="V21" i="18"/>
  <c r="V9" i="18"/>
  <c r="Y21" i="18"/>
  <c r="Y9" i="18"/>
  <c r="AB21" i="18"/>
  <c r="AB9" i="18"/>
  <c r="AE21" i="18"/>
  <c r="AE9" i="18"/>
  <c r="AH21" i="18"/>
  <c r="AH9" i="18"/>
  <c r="AK24" i="18"/>
  <c r="AK12" i="18"/>
  <c r="G18" i="18"/>
  <c r="G6" i="18"/>
  <c r="J18" i="18"/>
  <c r="J6" i="18"/>
  <c r="M18" i="18"/>
  <c r="M6" i="18"/>
  <c r="P18" i="18"/>
  <c r="P6" i="18"/>
  <c r="S18" i="18"/>
  <c r="S6" i="18"/>
  <c r="V18" i="18"/>
  <c r="V6" i="18"/>
  <c r="Y18" i="18"/>
  <c r="Y6" i="18"/>
  <c r="AB18" i="18"/>
  <c r="AB6" i="18"/>
  <c r="AE18" i="18"/>
  <c r="AE6" i="18"/>
  <c r="AH18" i="18"/>
  <c r="AH6" i="18"/>
  <c r="AK21" i="18"/>
  <c r="AK9" i="18"/>
  <c r="G17" i="12"/>
  <c r="R15" i="17" s="1"/>
  <c r="G31" i="12"/>
  <c r="R29" i="17" s="1"/>
  <c r="G27" i="18"/>
  <c r="G15" i="18"/>
  <c r="J27" i="18"/>
  <c r="J15" i="18"/>
  <c r="M27" i="18"/>
  <c r="M15" i="18"/>
  <c r="P27" i="18"/>
  <c r="P15" i="18"/>
  <c r="S27" i="18"/>
  <c r="S15" i="18"/>
  <c r="V27" i="18"/>
  <c r="V15" i="18"/>
  <c r="Y27" i="18"/>
  <c r="Y15" i="18"/>
  <c r="AB27" i="18"/>
  <c r="AB15" i="18"/>
  <c r="AE27" i="18"/>
  <c r="AE15" i="18"/>
  <c r="AH27" i="18"/>
  <c r="AH15" i="18"/>
  <c r="AK18" i="18"/>
  <c r="AK6" i="18"/>
  <c r="D32" i="6"/>
  <c r="E32" i="6" s="1"/>
  <c r="D31" i="6"/>
  <c r="E31" i="6" s="1"/>
  <c r="D30" i="6"/>
  <c r="E30" i="6" s="1"/>
  <c r="D29" i="6"/>
  <c r="E29" i="6" s="1"/>
  <c r="D28" i="6"/>
  <c r="E28" i="6" s="1"/>
  <c r="D27" i="6"/>
  <c r="E27" i="6" s="1"/>
  <c r="D26" i="6"/>
  <c r="E26" i="6" s="1"/>
  <c r="D25" i="6"/>
  <c r="E25" i="6" s="1"/>
  <c r="D24" i="6"/>
  <c r="E24" i="6" s="1"/>
  <c r="D23" i="6"/>
  <c r="E23" i="6" s="1"/>
  <c r="D22" i="6"/>
  <c r="E22" i="6" s="1"/>
  <c r="D21" i="6"/>
  <c r="E21" i="6" s="1"/>
  <c r="D20" i="6"/>
  <c r="E20" i="6" s="1"/>
  <c r="D19" i="6"/>
  <c r="E19" i="6" s="1"/>
  <c r="D18" i="6"/>
  <c r="E18" i="6" s="1"/>
  <c r="D17" i="6"/>
  <c r="E17" i="6" s="1"/>
  <c r="D16" i="6"/>
  <c r="E16" i="6" s="1"/>
  <c r="D15" i="6"/>
  <c r="E15" i="6" s="1"/>
  <c r="D14" i="6"/>
  <c r="E14" i="6" s="1"/>
  <c r="D13" i="6"/>
  <c r="E13" i="6" s="1"/>
  <c r="D12" i="6"/>
  <c r="E12" i="6" s="1"/>
  <c r="D11" i="6"/>
  <c r="E11" i="6" s="1"/>
  <c r="D10" i="6"/>
  <c r="E10" i="6" s="1"/>
  <c r="P56" i="17" l="1"/>
  <c r="L56" i="17"/>
  <c r="T50" i="17"/>
  <c r="X56" i="17"/>
  <c r="L32" i="17"/>
  <c r="V53" i="17"/>
  <c r="X38" i="17"/>
  <c r="X41" i="17"/>
  <c r="V50" i="17"/>
  <c r="T32" i="17"/>
  <c r="T56" i="17"/>
  <c r="T47" i="17"/>
  <c r="X32" i="17"/>
  <c r="V44" i="17"/>
  <c r="T38" i="17"/>
  <c r="G14" i="6"/>
  <c r="J12" i="17" s="1"/>
  <c r="F14" i="6"/>
  <c r="F22" i="6"/>
  <c r="G22" i="6" s="1"/>
  <c r="J20" i="17" s="1"/>
  <c r="G26" i="6"/>
  <c r="J24" i="17" s="1"/>
  <c r="F26" i="6"/>
  <c r="F13" i="9"/>
  <c r="G13" i="9" s="1"/>
  <c r="P11" i="17" s="1"/>
  <c r="G22" i="8"/>
  <c r="N20" i="17" s="1"/>
  <c r="F22" i="8"/>
  <c r="F25" i="9"/>
  <c r="G25" i="9" s="1"/>
  <c r="P23" i="17" s="1"/>
  <c r="L38" i="17"/>
  <c r="V56" i="17"/>
  <c r="F11" i="6"/>
  <c r="G11" i="6" s="1"/>
  <c r="J9" i="17" s="1"/>
  <c r="G19" i="6"/>
  <c r="J17" i="17" s="1"/>
  <c r="F19" i="6"/>
  <c r="F27" i="6"/>
  <c r="G27" i="6" s="1"/>
  <c r="J25" i="17" s="1"/>
  <c r="F21" i="12"/>
  <c r="G21" i="12" s="1"/>
  <c r="R19" i="17" s="1"/>
  <c r="G10" i="9"/>
  <c r="P8" i="17" s="1"/>
  <c r="F10" i="9"/>
  <c r="F25" i="7"/>
  <c r="G25" i="7" s="1"/>
  <c r="L23" i="17" s="1"/>
  <c r="G12" i="8"/>
  <c r="N10" i="17" s="1"/>
  <c r="F12" i="8"/>
  <c r="F12" i="6"/>
  <c r="G12" i="6" s="1"/>
  <c r="J10" i="17" s="1"/>
  <c r="G16" i="6"/>
  <c r="J14" i="17" s="1"/>
  <c r="F16" i="6"/>
  <c r="F20" i="6"/>
  <c r="G20" i="6" s="1"/>
  <c r="J18" i="17" s="1"/>
  <c r="G24" i="6"/>
  <c r="J22" i="17" s="1"/>
  <c r="F24" i="6"/>
  <c r="F28" i="6"/>
  <c r="G28" i="6" s="1"/>
  <c r="J26" i="17" s="1"/>
  <c r="G32" i="6"/>
  <c r="J30" i="17" s="1"/>
  <c r="F32" i="6"/>
  <c r="G21" i="9"/>
  <c r="P19" i="17" s="1"/>
  <c r="F21" i="9"/>
  <c r="F32" i="8"/>
  <c r="G32" i="8" s="1"/>
  <c r="N30" i="17" s="1"/>
  <c r="F17" i="9"/>
  <c r="G17" i="9" s="1"/>
  <c r="P15" i="17" s="1"/>
  <c r="G26" i="7"/>
  <c r="L24" i="17" s="1"/>
  <c r="F26" i="7"/>
  <c r="G10" i="6"/>
  <c r="J8" i="17" s="1"/>
  <c r="F10" i="6"/>
  <c r="F18" i="6"/>
  <c r="G18" i="6" s="1"/>
  <c r="J16" i="17" s="1"/>
  <c r="G30" i="6"/>
  <c r="J28" i="17" s="1"/>
  <c r="F30" i="6"/>
  <c r="F29" i="9"/>
  <c r="G29" i="9" s="1"/>
  <c r="P27" i="17" s="1"/>
  <c r="P53" i="17" s="1"/>
  <c r="G18" i="7"/>
  <c r="L16" i="17" s="1"/>
  <c r="L44" i="17" s="1"/>
  <c r="F18" i="7"/>
  <c r="G28" i="8"/>
  <c r="N26" i="17" s="1"/>
  <c r="F28" i="8"/>
  <c r="V35" i="17"/>
  <c r="F15" i="6"/>
  <c r="G15" i="6" s="1"/>
  <c r="J13" i="17" s="1"/>
  <c r="G23" i="6"/>
  <c r="J21" i="17" s="1"/>
  <c r="F23" i="6"/>
  <c r="F31" i="6"/>
  <c r="G31" i="6" s="1"/>
  <c r="J29" i="17" s="1"/>
  <c r="G26" i="9"/>
  <c r="P24" i="17" s="1"/>
  <c r="F26" i="9"/>
  <c r="F20" i="8"/>
  <c r="G20" i="8" s="1"/>
  <c r="N18" i="17" s="1"/>
  <c r="G11" i="7"/>
  <c r="L9" i="17" s="1"/>
  <c r="F11" i="7"/>
  <c r="F22" i="9"/>
  <c r="G22" i="9" s="1"/>
  <c r="P20" i="17" s="1"/>
  <c r="G20" i="9"/>
  <c r="P18" i="17" s="1"/>
  <c r="P44" i="17" s="1"/>
  <c r="F20" i="9"/>
  <c r="G24" i="9"/>
  <c r="P22" i="17" s="1"/>
  <c r="F24" i="9"/>
  <c r="F8" i="9"/>
  <c r="G8" i="9" s="1"/>
  <c r="P6" i="17" s="1"/>
  <c r="G13" i="6"/>
  <c r="J11" i="17" s="1"/>
  <c r="F13" i="6"/>
  <c r="F17" i="6"/>
  <c r="G17" i="6" s="1"/>
  <c r="J15" i="17" s="1"/>
  <c r="G21" i="6"/>
  <c r="J19" i="17" s="1"/>
  <c r="F21" i="6"/>
  <c r="F25" i="6"/>
  <c r="G25" i="6" s="1"/>
  <c r="J23" i="17" s="1"/>
  <c r="G29" i="6"/>
  <c r="J27" i="17" s="1"/>
  <c r="F29" i="6"/>
  <c r="F13" i="12"/>
  <c r="G13" i="12" s="1"/>
  <c r="R11" i="17" s="1"/>
  <c r="G7" i="12"/>
  <c r="R5" i="17" s="1"/>
  <c r="F7" i="12"/>
  <c r="F10" i="7"/>
  <c r="G10" i="7" s="1"/>
  <c r="L8" i="17" s="1"/>
  <c r="G17" i="7"/>
  <c r="L15" i="17" s="1"/>
  <c r="L41" i="17" s="1"/>
  <c r="F17" i="7"/>
  <c r="F9" i="9"/>
  <c r="G9" i="9" s="1"/>
  <c r="P7" i="17" s="1"/>
  <c r="P35" i="17" s="1"/>
  <c r="G10" i="8"/>
  <c r="N8" i="17" s="1"/>
  <c r="F10" i="8"/>
  <c r="F21" i="7"/>
  <c r="G21" i="7" s="1"/>
  <c r="L19" i="17" s="1"/>
  <c r="L47" i="17" s="1"/>
  <c r="G12" i="9"/>
  <c r="P10" i="17" s="1"/>
  <c r="F12" i="9"/>
  <c r="F16" i="9"/>
  <c r="G16" i="9" s="1"/>
  <c r="P14" i="17" s="1"/>
  <c r="G16" i="8"/>
  <c r="N14" i="17" s="1"/>
  <c r="F16" i="8"/>
  <c r="F14" i="9"/>
  <c r="G14" i="9" s="1"/>
  <c r="P12" i="17" s="1"/>
  <c r="X44" i="17"/>
  <c r="V41" i="17"/>
  <c r="X53" i="17"/>
  <c r="V38" i="17"/>
  <c r="T41" i="17"/>
  <c r="V47" i="17"/>
  <c r="V32" i="17"/>
  <c r="X50" i="17"/>
  <c r="X47" i="17"/>
  <c r="L53" i="17"/>
  <c r="T35" i="17"/>
  <c r="T44" i="17"/>
  <c r="T13" i="22"/>
  <c r="D11" i="19"/>
  <c r="W3" i="19"/>
  <c r="D8" i="19"/>
  <c r="V8" i="19"/>
  <c r="D5" i="19"/>
  <c r="D6" i="19"/>
  <c r="V6" i="19"/>
  <c r="V4" i="19"/>
  <c r="D10" i="19"/>
  <c r="D7" i="19"/>
  <c r="W11" i="19"/>
  <c r="D9" i="19"/>
  <c r="D4" i="19"/>
  <c r="V10" i="19"/>
  <c r="V5" i="19"/>
  <c r="V9" i="19"/>
  <c r="W7" i="19"/>
  <c r="E3" i="19"/>
  <c r="L3" i="18"/>
  <c r="J3" i="18"/>
  <c r="D9" i="6"/>
  <c r="E9" i="6" s="1"/>
  <c r="D8" i="6"/>
  <c r="E8" i="6" s="1"/>
  <c r="D7" i="6"/>
  <c r="E7" i="6" s="1"/>
  <c r="D6" i="6"/>
  <c r="D32" i="5"/>
  <c r="D31" i="5"/>
  <c r="D30" i="5"/>
  <c r="E30" i="5" s="1"/>
  <c r="F30" i="5" s="1"/>
  <c r="D29" i="5"/>
  <c r="D28" i="5"/>
  <c r="E28" i="5" s="1"/>
  <c r="F28" i="5" s="1"/>
  <c r="D27" i="5"/>
  <c r="D26" i="5"/>
  <c r="E26" i="5" s="1"/>
  <c r="F26" i="5" s="1"/>
  <c r="D25" i="5"/>
  <c r="D24" i="5"/>
  <c r="D23" i="5"/>
  <c r="D22" i="5"/>
  <c r="E22" i="5" s="1"/>
  <c r="F22" i="5" s="1"/>
  <c r="D21" i="5"/>
  <c r="D20" i="5"/>
  <c r="E20" i="5" s="1"/>
  <c r="F20" i="5" s="1"/>
  <c r="D19" i="5"/>
  <c r="D18" i="5"/>
  <c r="E18" i="5" s="1"/>
  <c r="F18" i="5" s="1"/>
  <c r="D17" i="5"/>
  <c r="D16" i="5"/>
  <c r="D15" i="5"/>
  <c r="D14" i="5"/>
  <c r="E14" i="5" s="1"/>
  <c r="F14" i="5" s="1"/>
  <c r="D13" i="5"/>
  <c r="D12" i="5"/>
  <c r="E12" i="5" s="1"/>
  <c r="F12" i="5" s="1"/>
  <c r="D11" i="5"/>
  <c r="D10" i="5"/>
  <c r="E10" i="5" s="1"/>
  <c r="F10" i="5" s="1"/>
  <c r="D9" i="5"/>
  <c r="D8" i="5"/>
  <c r="E8" i="5" s="1"/>
  <c r="F8" i="5" s="1"/>
  <c r="D7" i="5"/>
  <c r="D6" i="5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32" i="3"/>
  <c r="D31" i="3"/>
  <c r="D30" i="3"/>
  <c r="C29" i="3"/>
  <c r="D29" i="3" s="1"/>
  <c r="C28" i="3"/>
  <c r="C27" i="3"/>
  <c r="D27" i="3" s="1"/>
  <c r="C26" i="3"/>
  <c r="C25" i="3"/>
  <c r="C24" i="3"/>
  <c r="D23" i="3"/>
  <c r="C23" i="3"/>
  <c r="C22" i="3"/>
  <c r="C21" i="3"/>
  <c r="D21" i="3" s="1"/>
  <c r="D20" i="3"/>
  <c r="D19" i="3"/>
  <c r="E19" i="3" s="1"/>
  <c r="F19" i="3" s="1"/>
  <c r="D18" i="3"/>
  <c r="D17" i="3"/>
  <c r="D16" i="3"/>
  <c r="D15" i="3"/>
  <c r="D14" i="3"/>
  <c r="D13" i="3"/>
  <c r="D12" i="3"/>
  <c r="C11" i="3"/>
  <c r="C10" i="3"/>
  <c r="C9" i="3"/>
  <c r="D8" i="3"/>
  <c r="D7" i="3"/>
  <c r="D6" i="3"/>
  <c r="E6" i="3" s="1"/>
  <c r="F6" i="3" s="1"/>
  <c r="G6" i="3" s="1"/>
  <c r="D4" i="17" s="1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L50" i="17" l="1"/>
  <c r="L35" i="17"/>
  <c r="J38" i="17"/>
  <c r="J41" i="17"/>
  <c r="E4" i="17"/>
  <c r="P41" i="17"/>
  <c r="J44" i="17"/>
  <c r="J53" i="17"/>
  <c r="J47" i="17"/>
  <c r="F9" i="6"/>
  <c r="G9" i="6" s="1"/>
  <c r="J7" i="17" s="1"/>
  <c r="J35" i="17" s="1"/>
  <c r="G7" i="6"/>
  <c r="J5" i="17" s="1"/>
  <c r="F7" i="6"/>
  <c r="P38" i="17"/>
  <c r="P50" i="17"/>
  <c r="J56" i="17"/>
  <c r="P47" i="17"/>
  <c r="F8" i="6"/>
  <c r="G8" i="6" s="1"/>
  <c r="J6" i="17" s="1"/>
  <c r="J50" i="17"/>
  <c r="E8" i="19"/>
  <c r="E6" i="5"/>
  <c r="F6" i="5" s="1"/>
  <c r="G6" i="5" s="1"/>
  <c r="H4" i="17" s="1"/>
  <c r="E16" i="5"/>
  <c r="F16" i="5" s="1"/>
  <c r="E24" i="5"/>
  <c r="F24" i="5" s="1"/>
  <c r="E32" i="5"/>
  <c r="F32" i="5" s="1"/>
  <c r="W5" i="19"/>
  <c r="E4" i="19"/>
  <c r="X11" i="19"/>
  <c r="E10" i="19"/>
  <c r="W6" i="19"/>
  <c r="E11" i="19"/>
  <c r="W9" i="19"/>
  <c r="W10" i="19"/>
  <c r="E9" i="19"/>
  <c r="E7" i="19"/>
  <c r="W4" i="19"/>
  <c r="E6" i="19"/>
  <c r="W8" i="19"/>
  <c r="X3" i="19"/>
  <c r="X7" i="19"/>
  <c r="E5" i="19"/>
  <c r="D10" i="3"/>
  <c r="E10" i="3" s="1"/>
  <c r="D11" i="3"/>
  <c r="E18" i="3"/>
  <c r="F18" i="3" s="1"/>
  <c r="E20" i="3"/>
  <c r="F20" i="3" s="1"/>
  <c r="D25" i="3"/>
  <c r="E7" i="5"/>
  <c r="F7" i="5" s="1"/>
  <c r="E9" i="5"/>
  <c r="F9" i="5" s="1"/>
  <c r="E11" i="5"/>
  <c r="F11" i="5" s="1"/>
  <c r="E13" i="5"/>
  <c r="F13" i="5" s="1"/>
  <c r="E15" i="5"/>
  <c r="F15" i="5" s="1"/>
  <c r="E17" i="5"/>
  <c r="F17" i="5" s="1"/>
  <c r="E19" i="5"/>
  <c r="F19" i="5" s="1"/>
  <c r="E21" i="5"/>
  <c r="F21" i="5" s="1"/>
  <c r="E23" i="5"/>
  <c r="F23" i="5" s="1"/>
  <c r="E25" i="5"/>
  <c r="F25" i="5" s="1"/>
  <c r="E27" i="5"/>
  <c r="F27" i="5" s="1"/>
  <c r="E29" i="5"/>
  <c r="F29" i="5" s="1"/>
  <c r="E31" i="5"/>
  <c r="F31" i="5" s="1"/>
  <c r="E6" i="6"/>
  <c r="F3" i="19"/>
  <c r="O3" i="18"/>
  <c r="M3" i="18"/>
  <c r="G6" i="6" l="1"/>
  <c r="J4" i="17" s="1"/>
  <c r="J32" i="17" s="1"/>
  <c r="F6" i="6"/>
  <c r="F10" i="3"/>
  <c r="G10" i="3" s="1"/>
  <c r="D8" i="17" s="1"/>
  <c r="Y3" i="19"/>
  <c r="F6" i="19"/>
  <c r="F7" i="19"/>
  <c r="X10" i="19"/>
  <c r="F11" i="19"/>
  <c r="F10" i="19"/>
  <c r="F4" i="19"/>
  <c r="Y7" i="19"/>
  <c r="F8" i="19"/>
  <c r="F5" i="19"/>
  <c r="X8" i="19"/>
  <c r="X4" i="19"/>
  <c r="F9" i="19"/>
  <c r="X9" i="19"/>
  <c r="X6" i="19"/>
  <c r="Y11" i="19"/>
  <c r="X5" i="19"/>
  <c r="G3" i="19"/>
  <c r="R3" i="18"/>
  <c r="P3" i="18"/>
  <c r="Y9" i="19" l="1"/>
  <c r="Z7" i="19"/>
  <c r="Y10" i="19"/>
  <c r="G6" i="19"/>
  <c r="Y5" i="19"/>
  <c r="G9" i="19"/>
  <c r="G8" i="19"/>
  <c r="Z11" i="19"/>
  <c r="Y4" i="19"/>
  <c r="G5" i="19"/>
  <c r="G10" i="19"/>
  <c r="Y6" i="19"/>
  <c r="Y8" i="19"/>
  <c r="G4" i="19"/>
  <c r="G11" i="19"/>
  <c r="G7" i="19"/>
  <c r="Z3" i="19"/>
  <c r="H3" i="19"/>
  <c r="U3" i="18"/>
  <c r="X3" i="18" s="1"/>
  <c r="S3" i="18"/>
  <c r="AA3" i="19" l="1"/>
  <c r="Z8" i="19"/>
  <c r="Z4" i="19"/>
  <c r="H8" i="19"/>
  <c r="Z5" i="19"/>
  <c r="Z10" i="19"/>
  <c r="Z9" i="19"/>
  <c r="H11" i="19"/>
  <c r="H10" i="19"/>
  <c r="H7" i="19"/>
  <c r="H4" i="19"/>
  <c r="Z6" i="19"/>
  <c r="H5" i="19"/>
  <c r="AA11" i="19"/>
  <c r="H9" i="19"/>
  <c r="H6" i="19"/>
  <c r="AA7" i="19"/>
  <c r="I3" i="19"/>
  <c r="V3" i="18"/>
  <c r="AB7" i="19" l="1"/>
  <c r="I9" i="19"/>
  <c r="I5" i="19"/>
  <c r="I4" i="19"/>
  <c r="I10" i="19"/>
  <c r="AA9" i="19"/>
  <c r="AA5" i="19"/>
  <c r="AA4" i="19"/>
  <c r="AB3" i="19"/>
  <c r="I6" i="19"/>
  <c r="AB11" i="19"/>
  <c r="AA6" i="19"/>
  <c r="I7" i="19"/>
  <c r="I11" i="19"/>
  <c r="AA10" i="19"/>
  <c r="I8" i="19"/>
  <c r="AA8" i="19"/>
  <c r="J3" i="19"/>
  <c r="AA3" i="18"/>
  <c r="Y3" i="18"/>
  <c r="AB10" i="19" l="1"/>
  <c r="AC11" i="19"/>
  <c r="AB5" i="19"/>
  <c r="J10" i="19"/>
  <c r="J5" i="19"/>
  <c r="AC7" i="19"/>
  <c r="AB8" i="19"/>
  <c r="J7" i="19"/>
  <c r="AC3" i="19"/>
  <c r="J8" i="19"/>
  <c r="J11" i="19"/>
  <c r="AB6" i="19"/>
  <c r="J6" i="19"/>
  <c r="AB4" i="19"/>
  <c r="AB9" i="19"/>
  <c r="J4" i="19"/>
  <c r="J9" i="19"/>
  <c r="K3" i="19"/>
  <c r="AD3" i="18"/>
  <c r="AB3" i="18"/>
  <c r="AC4" i="19" l="1"/>
  <c r="K8" i="19"/>
  <c r="K7" i="19"/>
  <c r="AD7" i="19"/>
  <c r="K10" i="19"/>
  <c r="AD11" i="19"/>
  <c r="K4" i="19"/>
  <c r="AC6" i="19"/>
  <c r="AG3" i="18"/>
  <c r="AJ3" i="18" s="1"/>
  <c r="AK3" i="18" s="1"/>
  <c r="AE3" i="18"/>
  <c r="K9" i="19"/>
  <c r="AC9" i="19"/>
  <c r="K6" i="19"/>
  <c r="K11" i="19"/>
  <c r="AD3" i="19"/>
  <c r="AC8" i="19"/>
  <c r="K5" i="19"/>
  <c r="AC5" i="19"/>
  <c r="AC10" i="19"/>
  <c r="L3" i="19"/>
  <c r="AF3" i="19" l="1"/>
  <c r="AL3" i="18"/>
  <c r="AN3" i="18" s="1"/>
  <c r="AP3" i="18" s="1"/>
  <c r="AD8" i="19"/>
  <c r="AD10" i="19"/>
  <c r="L5" i="19"/>
  <c r="AE3" i="19"/>
  <c r="L6" i="19"/>
  <c r="L9" i="19"/>
  <c r="AD6" i="19"/>
  <c r="AE11" i="19"/>
  <c r="AE7" i="19"/>
  <c r="AF7" i="19"/>
  <c r="L8" i="19"/>
  <c r="AD5" i="19"/>
  <c r="L11" i="19"/>
  <c r="AD9" i="19"/>
  <c r="AH3" i="18"/>
  <c r="L4" i="19"/>
  <c r="L10" i="19"/>
  <c r="L7" i="19"/>
  <c r="AD4" i="19"/>
  <c r="M3" i="19"/>
  <c r="N10" i="19" l="1"/>
  <c r="O10" i="19" s="1"/>
  <c r="M10" i="19"/>
  <c r="N11" i="19"/>
  <c r="O11" i="19" s="1"/>
  <c r="M11" i="19"/>
  <c r="AF11" i="19"/>
  <c r="N9" i="19"/>
  <c r="O9" i="19" s="1"/>
  <c r="M9" i="19"/>
  <c r="AE10" i="19"/>
  <c r="AF10" i="19"/>
  <c r="N7" i="19"/>
  <c r="O7" i="19" s="1"/>
  <c r="M7" i="19"/>
  <c r="N4" i="19"/>
  <c r="O4" i="19" s="1"/>
  <c r="M4" i="19"/>
  <c r="AE9" i="19"/>
  <c r="AF9" i="19"/>
  <c r="AE5" i="19"/>
  <c r="AF5" i="19"/>
  <c r="AF4" i="19"/>
  <c r="AE4" i="19"/>
  <c r="N8" i="19"/>
  <c r="O8" i="19" s="1"/>
  <c r="M8" i="19"/>
  <c r="AE6" i="19"/>
  <c r="N6" i="19"/>
  <c r="O6" i="19" s="1"/>
  <c r="M6" i="19"/>
  <c r="N5" i="19"/>
  <c r="O5" i="19" s="1"/>
  <c r="M5" i="19"/>
  <c r="AE8" i="19"/>
  <c r="N3" i="19"/>
  <c r="AF8" i="19" l="1"/>
  <c r="AF6" i="19"/>
  <c r="O3" i="19"/>
  <c r="E27" i="4"/>
  <c r="F27" i="4" s="1"/>
  <c r="G27" i="4"/>
  <c r="F25" i="17" s="1"/>
  <c r="E14" i="3"/>
  <c r="E12" i="2"/>
  <c r="F12" i="2"/>
  <c r="G12" i="2" s="1"/>
  <c r="E7" i="1"/>
  <c r="F7" i="1" s="1"/>
  <c r="G7" i="1" s="1"/>
  <c r="C5" i="17" s="1"/>
  <c r="E23" i="2"/>
  <c r="F23" i="2"/>
  <c r="G23" i="2" s="1"/>
  <c r="G24" i="5"/>
  <c r="H22" i="17" s="1"/>
  <c r="E6" i="4"/>
  <c r="E30" i="1"/>
  <c r="F30" i="1"/>
  <c r="G30" i="1" s="1"/>
  <c r="C28" i="17" s="1"/>
  <c r="E32" i="3"/>
  <c r="E19" i="1"/>
  <c r="F19" i="1" s="1"/>
  <c r="G19" i="1" s="1"/>
  <c r="C17" i="17" s="1"/>
  <c r="E15" i="3"/>
  <c r="E7" i="4"/>
  <c r="F7" i="4" s="1"/>
  <c r="G7" i="4"/>
  <c r="F5" i="17" s="1"/>
  <c r="D22" i="3"/>
  <c r="E22" i="3" s="1"/>
  <c r="E26" i="2"/>
  <c r="F26" i="2" s="1"/>
  <c r="G26" i="2" s="1"/>
  <c r="E20" i="1"/>
  <c r="F20" i="1"/>
  <c r="G20" i="1" s="1"/>
  <c r="C18" i="17" s="1"/>
  <c r="G27" i="5"/>
  <c r="H25" i="17" s="1"/>
  <c r="E10" i="2"/>
  <c r="F10" i="2" s="1"/>
  <c r="G10" i="2" s="1"/>
  <c r="G30" i="5"/>
  <c r="H28" i="17" s="1"/>
  <c r="G22" i="5"/>
  <c r="H20" i="17" s="1"/>
  <c r="G14" i="5"/>
  <c r="H12" i="17" s="1"/>
  <c r="E18" i="4"/>
  <c r="F18" i="4" s="1"/>
  <c r="G18" i="4"/>
  <c r="F16" i="17" s="1"/>
  <c r="E29" i="3"/>
  <c r="E17" i="3"/>
  <c r="F17" i="3" s="1"/>
  <c r="G17" i="3"/>
  <c r="D15" i="17" s="1"/>
  <c r="E29" i="2"/>
  <c r="F29" i="2" s="1"/>
  <c r="G29" i="2" s="1"/>
  <c r="E14" i="2"/>
  <c r="F14" i="2" s="1"/>
  <c r="G14" i="2" s="1"/>
  <c r="E25" i="1"/>
  <c r="F25" i="1" s="1"/>
  <c r="G25" i="1" s="1"/>
  <c r="C23" i="17" s="1"/>
  <c r="E9" i="1"/>
  <c r="F9" i="1"/>
  <c r="G9" i="1" s="1"/>
  <c r="C7" i="17" s="1"/>
  <c r="G25" i="5"/>
  <c r="H23" i="17" s="1"/>
  <c r="G7" i="5"/>
  <c r="H5" i="17" s="1"/>
  <c r="D28" i="3"/>
  <c r="E28" i="3" s="1"/>
  <c r="E27" i="2"/>
  <c r="F27" i="2" s="1"/>
  <c r="G27" i="2" s="1"/>
  <c r="E18" i="1"/>
  <c r="F18" i="1"/>
  <c r="G18" i="1" s="1"/>
  <c r="C16" i="17" s="1"/>
  <c r="E17" i="4"/>
  <c r="D26" i="3"/>
  <c r="E26" i="3" s="1"/>
  <c r="E8" i="3"/>
  <c r="F8" i="3" s="1"/>
  <c r="G8" i="3"/>
  <c r="D6" i="17" s="1"/>
  <c r="E20" i="2"/>
  <c r="F20" i="2" s="1"/>
  <c r="G20" i="2" s="1"/>
  <c r="E32" i="1"/>
  <c r="F32" i="1"/>
  <c r="G32" i="1" s="1"/>
  <c r="C30" i="17" s="1"/>
  <c r="E16" i="1"/>
  <c r="F16" i="1" s="1"/>
  <c r="G16" i="1" s="1"/>
  <c r="C14" i="17" s="1"/>
  <c r="G31" i="5"/>
  <c r="H29" i="17" s="1"/>
  <c r="E20" i="4"/>
  <c r="F20" i="4" s="1"/>
  <c r="G20" i="4"/>
  <c r="F18" i="17" s="1"/>
  <c r="E31" i="2"/>
  <c r="F31" i="2" s="1"/>
  <c r="G31" i="2" s="1"/>
  <c r="E11" i="4"/>
  <c r="F11" i="4" s="1"/>
  <c r="G11" i="4" s="1"/>
  <c r="F9" i="17" s="1"/>
  <c r="G9" i="5"/>
  <c r="H7" i="17" s="1"/>
  <c r="G32" i="5"/>
  <c r="H30" i="17" s="1"/>
  <c r="G16" i="5"/>
  <c r="H14" i="17" s="1"/>
  <c r="E22" i="4"/>
  <c r="D9" i="3"/>
  <c r="E9" i="3"/>
  <c r="E14" i="1"/>
  <c r="F14" i="1" s="1"/>
  <c r="G14" i="1" s="1"/>
  <c r="C12" i="17" s="1"/>
  <c r="G29" i="5"/>
  <c r="H27" i="17" s="1"/>
  <c r="E31" i="3"/>
  <c r="E29" i="1"/>
  <c r="F29" i="1" s="1"/>
  <c r="G29" i="1" s="1"/>
  <c r="C27" i="17" s="1"/>
  <c r="E21" i="4"/>
  <c r="E24" i="2"/>
  <c r="F24" i="2"/>
  <c r="G24" i="2" s="1"/>
  <c r="E13" i="1"/>
  <c r="F13" i="1" s="1"/>
  <c r="G13" i="1" s="1"/>
  <c r="C11" i="17" s="1"/>
  <c r="E23" i="4"/>
  <c r="F23" i="4" s="1"/>
  <c r="G23" i="4"/>
  <c r="F21" i="17" s="1"/>
  <c r="E9" i="2"/>
  <c r="F9" i="2" s="1"/>
  <c r="G9" i="2" s="1"/>
  <c r="E24" i="4"/>
  <c r="F24" i="4" s="1"/>
  <c r="G24" i="4"/>
  <c r="F22" i="17" s="1"/>
  <c r="E19" i="4"/>
  <c r="E30" i="3"/>
  <c r="F30" i="3" s="1"/>
  <c r="G30" i="3" s="1"/>
  <c r="D28" i="17" s="1"/>
  <c r="E22" i="2"/>
  <c r="F22" i="2" s="1"/>
  <c r="G22" i="2" s="1"/>
  <c r="E31" i="1"/>
  <c r="F31" i="1"/>
  <c r="G31" i="1" s="1"/>
  <c r="C29" i="17" s="1"/>
  <c r="E15" i="1"/>
  <c r="F15" i="1" s="1"/>
  <c r="G15" i="1" s="1"/>
  <c r="C13" i="17" s="1"/>
  <c r="G19" i="5"/>
  <c r="H17" i="17" s="1"/>
  <c r="E12" i="4"/>
  <c r="F12" i="4" s="1"/>
  <c r="G12" i="4"/>
  <c r="F10" i="17" s="1"/>
  <c r="E26" i="1"/>
  <c r="F26" i="1" s="1"/>
  <c r="G26" i="1" s="1"/>
  <c r="C24" i="17" s="1"/>
  <c r="G28" i="5"/>
  <c r="H26" i="17" s="1"/>
  <c r="G20" i="5"/>
  <c r="H18" i="17" s="1"/>
  <c r="G12" i="5"/>
  <c r="H10" i="17" s="1"/>
  <c r="E30" i="4"/>
  <c r="F30" i="4" s="1"/>
  <c r="G30" i="4"/>
  <c r="F28" i="17" s="1"/>
  <c r="E14" i="4"/>
  <c r="D24" i="3"/>
  <c r="E24" i="3" s="1"/>
  <c r="E13" i="3"/>
  <c r="E25" i="2"/>
  <c r="F25" i="2" s="1"/>
  <c r="G25" i="2" s="1"/>
  <c r="E11" i="2"/>
  <c r="F11" i="2"/>
  <c r="G11" i="2" s="1"/>
  <c r="E22" i="1"/>
  <c r="F22" i="1" s="1"/>
  <c r="G22" i="1" s="1"/>
  <c r="C20" i="17" s="1"/>
  <c r="G21" i="5"/>
  <c r="H19" i="17" s="1"/>
  <c r="E28" i="4"/>
  <c r="G20" i="3"/>
  <c r="D18" i="17" s="1"/>
  <c r="E19" i="2"/>
  <c r="F19" i="2"/>
  <c r="G19" i="2" s="1"/>
  <c r="E29" i="4"/>
  <c r="E13" i="4"/>
  <c r="E23" i="3"/>
  <c r="E32" i="2"/>
  <c r="F32" i="2"/>
  <c r="G32" i="2" s="1"/>
  <c r="E16" i="2"/>
  <c r="F16" i="2" s="1"/>
  <c r="G16" i="2" s="1"/>
  <c r="E27" i="1"/>
  <c r="F27" i="1" s="1"/>
  <c r="G27" i="1" s="1"/>
  <c r="C25" i="17" s="1"/>
  <c r="E11" i="1"/>
  <c r="F11" i="1" s="1"/>
  <c r="G11" i="1" s="1"/>
  <c r="C9" i="17" s="1"/>
  <c r="G23" i="5"/>
  <c r="H21" i="17" s="1"/>
  <c r="E8" i="4"/>
  <c r="E15" i="2"/>
  <c r="F15" i="2" s="1"/>
  <c r="G15" i="2" s="1"/>
  <c r="E30" i="2"/>
  <c r="F30" i="2"/>
  <c r="G30" i="2" s="1"/>
  <c r="E23" i="1"/>
  <c r="F23" i="1" s="1"/>
  <c r="G23" i="1" s="1"/>
  <c r="C21" i="17" s="1"/>
  <c r="G8" i="5"/>
  <c r="H6" i="17" s="1"/>
  <c r="G19" i="3"/>
  <c r="D17" i="17" s="1"/>
  <c r="E17" i="2"/>
  <c r="F17" i="2" s="1"/>
  <c r="G17" i="2" s="1"/>
  <c r="G11" i="5"/>
  <c r="H9" i="17" s="1"/>
  <c r="E7" i="3"/>
  <c r="E12" i="3"/>
  <c r="E8" i="2"/>
  <c r="F8" i="2" s="1"/>
  <c r="G8" i="2" s="1"/>
  <c r="E32" i="4"/>
  <c r="F32" i="4" s="1"/>
  <c r="G32" i="4" s="1"/>
  <c r="F30" i="17" s="1"/>
  <c r="E31" i="4"/>
  <c r="E15" i="4"/>
  <c r="E27" i="3"/>
  <c r="E18" i="2"/>
  <c r="F18" i="2" s="1"/>
  <c r="G18" i="2" s="1"/>
  <c r="E28" i="1"/>
  <c r="F28" i="1" s="1"/>
  <c r="G28" i="1" s="1"/>
  <c r="C26" i="17" s="1"/>
  <c r="E12" i="1"/>
  <c r="F12" i="1"/>
  <c r="G12" i="1" s="1"/>
  <c r="C10" i="17" s="1"/>
  <c r="G13" i="5"/>
  <c r="H11" i="17" s="1"/>
  <c r="E11" i="3"/>
  <c r="E10" i="1"/>
  <c r="F10" i="1"/>
  <c r="G10" i="1" s="1"/>
  <c r="C8" i="17" s="1"/>
  <c r="E8" i="17" s="1"/>
  <c r="G26" i="5"/>
  <c r="H24" i="17" s="1"/>
  <c r="G18" i="5"/>
  <c r="H16" i="17" s="1"/>
  <c r="G10" i="5"/>
  <c r="H8" i="17" s="1"/>
  <c r="E26" i="4"/>
  <c r="E10" i="4"/>
  <c r="F10" i="4" s="1"/>
  <c r="G10" i="4"/>
  <c r="F8" i="17" s="1"/>
  <c r="E21" i="3"/>
  <c r="F21" i="3" s="1"/>
  <c r="G21" i="3"/>
  <c r="D19" i="17" s="1"/>
  <c r="E21" i="2"/>
  <c r="F21" i="2" s="1"/>
  <c r="G21" i="2" s="1"/>
  <c r="E6" i="2"/>
  <c r="F6" i="2" s="1"/>
  <c r="G6" i="2" s="1"/>
  <c r="E17" i="1"/>
  <c r="F17" i="1"/>
  <c r="G17" i="1" s="1"/>
  <c r="C15" i="17" s="1"/>
  <c r="E8" i="1"/>
  <c r="F8" i="1"/>
  <c r="G8" i="1" s="1"/>
  <c r="C6" i="17" s="1"/>
  <c r="G17" i="5"/>
  <c r="H15" i="17" s="1"/>
  <c r="E16" i="4"/>
  <c r="F16" i="4" s="1"/>
  <c r="G16" i="4" s="1"/>
  <c r="F14" i="17" s="1"/>
  <c r="G18" i="3"/>
  <c r="D16" i="17" s="1"/>
  <c r="E7" i="2"/>
  <c r="F7" i="2" s="1"/>
  <c r="G7" i="2" s="1"/>
  <c r="E25" i="4"/>
  <c r="F25" i="4" s="1"/>
  <c r="G25" i="4" s="1"/>
  <c r="F23" i="17" s="1"/>
  <c r="E9" i="4"/>
  <c r="F9" i="4" s="1"/>
  <c r="G9" i="4"/>
  <c r="F7" i="17" s="1"/>
  <c r="E16" i="3"/>
  <c r="E28" i="2"/>
  <c r="F28" i="2" s="1"/>
  <c r="G28" i="2" s="1"/>
  <c r="E13" i="2"/>
  <c r="F13" i="2"/>
  <c r="G13" i="2" s="1"/>
  <c r="E24" i="1"/>
  <c r="F24" i="1" s="1"/>
  <c r="G24" i="1" s="1"/>
  <c r="C22" i="17" s="1"/>
  <c r="G15" i="5"/>
  <c r="H13" i="17" s="1"/>
  <c r="E25" i="3"/>
  <c r="F25" i="3" s="1"/>
  <c r="G25" i="3" s="1"/>
  <c r="D23" i="17" s="1"/>
  <c r="E21" i="1"/>
  <c r="F21" i="1"/>
  <c r="G21" i="1"/>
  <c r="C19" i="17" s="1"/>
  <c r="G12" i="12"/>
  <c r="R10" i="17" s="1"/>
  <c r="G6" i="9"/>
  <c r="P4" i="17" s="1"/>
  <c r="P32" i="17" s="1"/>
  <c r="G10" i="12"/>
  <c r="R8" i="17" s="1"/>
  <c r="R35" i="17" s="1"/>
  <c r="G21" i="8"/>
  <c r="N19" i="17" s="1"/>
  <c r="G25" i="8"/>
  <c r="N23" i="17" s="1"/>
  <c r="N50" i="17" s="1"/>
  <c r="G22" i="12"/>
  <c r="R20" i="17" s="1"/>
  <c r="R47" i="17" s="1"/>
  <c r="G7" i="8"/>
  <c r="N5" i="17" s="1"/>
  <c r="N32" i="17" s="1"/>
  <c r="G8" i="12"/>
  <c r="R6" i="17" s="1"/>
  <c r="R32" i="17" s="1"/>
  <c r="G19" i="8"/>
  <c r="N17" i="17" s="1"/>
  <c r="N44" i="17" s="1"/>
  <c r="G13" i="8"/>
  <c r="N11" i="17" s="1"/>
  <c r="N38" i="17" s="1"/>
  <c r="G24" i="12"/>
  <c r="R22" i="17" s="1"/>
  <c r="G18" i="12"/>
  <c r="R16" i="17" s="1"/>
  <c r="G32" i="12"/>
  <c r="R30" i="17" s="1"/>
  <c r="G16" i="12"/>
  <c r="R14" i="17" s="1"/>
  <c r="R41" i="17" s="1"/>
  <c r="G23" i="8"/>
  <c r="N21" i="17" s="1"/>
  <c r="G20" i="12"/>
  <c r="R18" i="17" s="1"/>
  <c r="G31" i="8"/>
  <c r="N29" i="17" s="1"/>
  <c r="N56" i="17" s="1"/>
  <c r="G27" i="8"/>
  <c r="N25" i="17" s="1"/>
  <c r="G9" i="8"/>
  <c r="N7" i="17" s="1"/>
  <c r="G14" i="12"/>
  <c r="R12" i="17" s="1"/>
  <c r="G17" i="8"/>
  <c r="N15" i="17" s="1"/>
  <c r="G26" i="12"/>
  <c r="R24" i="17" s="1"/>
  <c r="G29" i="8"/>
  <c r="N27" i="17" s="1"/>
  <c r="G30" i="12"/>
  <c r="R28" i="17" s="1"/>
  <c r="G11" i="8"/>
  <c r="N9" i="17" s="1"/>
  <c r="G15" i="8"/>
  <c r="N13" i="17" s="1"/>
  <c r="G28" i="12"/>
  <c r="R26" i="17" s="1"/>
  <c r="R53" i="17" s="1"/>
  <c r="N47" i="17" l="1"/>
  <c r="N41" i="17"/>
  <c r="G8" i="17"/>
  <c r="I8" i="17" s="1"/>
  <c r="K8" i="17" s="1"/>
  <c r="M8" i="17" s="1"/>
  <c r="O8" i="17" s="1"/>
  <c r="Q8" i="17" s="1"/>
  <c r="S8" i="17" s="1"/>
  <c r="U8" i="17" s="1"/>
  <c r="W8" i="17" s="1"/>
  <c r="Y8" i="17" s="1"/>
  <c r="H32" i="17"/>
  <c r="E17" i="17"/>
  <c r="H38" i="17"/>
  <c r="E15" i="17"/>
  <c r="R56" i="17"/>
  <c r="H50" i="17"/>
  <c r="N35" i="17"/>
  <c r="R50" i="17"/>
  <c r="AI26" i="19"/>
  <c r="C50" i="17"/>
  <c r="F26" i="3"/>
  <c r="G26" i="3" s="1"/>
  <c r="D24" i="17" s="1"/>
  <c r="E24" i="17" s="1"/>
  <c r="R44" i="17"/>
  <c r="E19" i="17"/>
  <c r="C47" i="17"/>
  <c r="AH26" i="19"/>
  <c r="F16" i="3"/>
  <c r="G16" i="3" s="1"/>
  <c r="D14" i="17" s="1"/>
  <c r="E14" i="17" s="1"/>
  <c r="G14" i="17" s="1"/>
  <c r="I14" i="17" s="1"/>
  <c r="K14" i="17" s="1"/>
  <c r="M14" i="17" s="1"/>
  <c r="O14" i="17" s="1"/>
  <c r="Q14" i="17" s="1"/>
  <c r="S14" i="17" s="1"/>
  <c r="U14" i="17" s="1"/>
  <c r="W14" i="17" s="1"/>
  <c r="Y14" i="17" s="1"/>
  <c r="F26" i="4"/>
  <c r="G26" i="4" s="1"/>
  <c r="F24" i="17" s="1"/>
  <c r="F50" i="17" s="1"/>
  <c r="C38" i="17"/>
  <c r="AC26" i="19"/>
  <c r="F27" i="3"/>
  <c r="G27" i="3" s="1"/>
  <c r="D25" i="17" s="1"/>
  <c r="F8" i="4"/>
  <c r="G8" i="4" s="1"/>
  <c r="F6" i="17" s="1"/>
  <c r="G13" i="4"/>
  <c r="F11" i="17" s="1"/>
  <c r="F13" i="4"/>
  <c r="F24" i="3"/>
  <c r="G24" i="3" s="1"/>
  <c r="D22" i="17" s="1"/>
  <c r="C35" i="17"/>
  <c r="AG26" i="19"/>
  <c r="G29" i="3"/>
  <c r="D27" i="17" s="1"/>
  <c r="E27" i="17" s="1"/>
  <c r="F29" i="3"/>
  <c r="E18" i="17"/>
  <c r="G18" i="17" s="1"/>
  <c r="I18" i="17" s="1"/>
  <c r="K18" i="17" s="1"/>
  <c r="M18" i="17" s="1"/>
  <c r="O18" i="17" s="1"/>
  <c r="Q18" i="17" s="1"/>
  <c r="S18" i="17" s="1"/>
  <c r="U18" i="17" s="1"/>
  <c r="W18" i="17" s="1"/>
  <c r="Y18" i="17" s="1"/>
  <c r="G6" i="4"/>
  <c r="F4" i="17" s="1"/>
  <c r="F6" i="4"/>
  <c r="AK26" i="19"/>
  <c r="C32" i="17"/>
  <c r="AB26" i="19"/>
  <c r="H41" i="17"/>
  <c r="F35" i="17"/>
  <c r="G15" i="4"/>
  <c r="F13" i="17" s="1"/>
  <c r="F15" i="4"/>
  <c r="F29" i="4"/>
  <c r="G29" i="4" s="1"/>
  <c r="F27" i="17" s="1"/>
  <c r="G28" i="4"/>
  <c r="F26" i="17" s="1"/>
  <c r="F28" i="4"/>
  <c r="F14" i="4"/>
  <c r="G14" i="4" s="1"/>
  <c r="F12" i="17" s="1"/>
  <c r="G19" i="4"/>
  <c r="F17" i="17" s="1"/>
  <c r="G17" i="17" s="1"/>
  <c r="I17" i="17" s="1"/>
  <c r="K17" i="17" s="1"/>
  <c r="M17" i="17" s="1"/>
  <c r="O17" i="17" s="1"/>
  <c r="Q17" i="17" s="1"/>
  <c r="S17" i="17" s="1"/>
  <c r="U17" i="17" s="1"/>
  <c r="W17" i="17" s="1"/>
  <c r="Y17" i="17" s="1"/>
  <c r="F19" i="4"/>
  <c r="F31" i="3"/>
  <c r="G31" i="3" s="1"/>
  <c r="D29" i="17" s="1"/>
  <c r="G9" i="3"/>
  <c r="D7" i="17" s="1"/>
  <c r="E7" i="17" s="1"/>
  <c r="F9" i="3"/>
  <c r="G17" i="4"/>
  <c r="F15" i="17" s="1"/>
  <c r="F17" i="4"/>
  <c r="F28" i="3"/>
  <c r="G28" i="3" s="1"/>
  <c r="D26" i="17" s="1"/>
  <c r="E26" i="17" s="1"/>
  <c r="F44" i="17"/>
  <c r="H56" i="17"/>
  <c r="F32" i="3"/>
  <c r="G32" i="3" s="1"/>
  <c r="D30" i="17" s="1"/>
  <c r="E30" i="17" s="1"/>
  <c r="G30" i="17" s="1"/>
  <c r="I30" i="17" s="1"/>
  <c r="K30" i="17" s="1"/>
  <c r="M30" i="17" s="1"/>
  <c r="O30" i="17" s="1"/>
  <c r="Q30" i="17" s="1"/>
  <c r="S30" i="17" s="1"/>
  <c r="U30" i="17" s="1"/>
  <c r="W30" i="17" s="1"/>
  <c r="Y30" i="17" s="1"/>
  <c r="N53" i="17"/>
  <c r="D44" i="17"/>
  <c r="E6" i="17"/>
  <c r="H44" i="17"/>
  <c r="G11" i="3"/>
  <c r="D9" i="17" s="1"/>
  <c r="E9" i="17" s="1"/>
  <c r="G9" i="17" s="1"/>
  <c r="I9" i="17" s="1"/>
  <c r="K9" i="17" s="1"/>
  <c r="M9" i="17" s="1"/>
  <c r="O9" i="17" s="1"/>
  <c r="Q9" i="17" s="1"/>
  <c r="S9" i="17" s="1"/>
  <c r="U9" i="17" s="1"/>
  <c r="W9" i="17" s="1"/>
  <c r="Y9" i="17" s="1"/>
  <c r="F11" i="3"/>
  <c r="F31" i="4"/>
  <c r="G31" i="4" s="1"/>
  <c r="F29" i="17" s="1"/>
  <c r="F56" i="17" s="1"/>
  <c r="G12" i="3"/>
  <c r="D10" i="17" s="1"/>
  <c r="E10" i="17" s="1"/>
  <c r="F12" i="3"/>
  <c r="H47" i="17"/>
  <c r="F21" i="4"/>
  <c r="G21" i="4" s="1"/>
  <c r="F19" i="17" s="1"/>
  <c r="H35" i="17"/>
  <c r="E16" i="17"/>
  <c r="G16" i="17" s="1"/>
  <c r="I16" i="17" s="1"/>
  <c r="K16" i="17" s="1"/>
  <c r="M16" i="17" s="1"/>
  <c r="O16" i="17" s="1"/>
  <c r="Q16" i="17" s="1"/>
  <c r="S16" i="17" s="1"/>
  <c r="U16" i="17" s="1"/>
  <c r="W16" i="17" s="1"/>
  <c r="Y16" i="17" s="1"/>
  <c r="C44" i="17"/>
  <c r="E44" i="17" s="1"/>
  <c r="G44" i="17" s="1"/>
  <c r="E23" i="17"/>
  <c r="G23" i="17" s="1"/>
  <c r="I23" i="17" s="1"/>
  <c r="K23" i="17" s="1"/>
  <c r="M23" i="17" s="1"/>
  <c r="O23" i="17" s="1"/>
  <c r="Q23" i="17" s="1"/>
  <c r="S23" i="17" s="1"/>
  <c r="U23" i="17" s="1"/>
  <c r="W23" i="17" s="1"/>
  <c r="Y23" i="17" s="1"/>
  <c r="F15" i="3"/>
  <c r="G15" i="3" s="1"/>
  <c r="D13" i="17" s="1"/>
  <c r="E28" i="17"/>
  <c r="C56" i="17"/>
  <c r="AD26" i="19"/>
  <c r="R38" i="17"/>
  <c r="G7" i="3"/>
  <c r="D5" i="17" s="1"/>
  <c r="D32" i="17" s="1"/>
  <c r="F7" i="3"/>
  <c r="C53" i="17"/>
  <c r="G23" i="3"/>
  <c r="D21" i="17" s="1"/>
  <c r="E21" i="17" s="1"/>
  <c r="G21" i="17" s="1"/>
  <c r="I21" i="17" s="1"/>
  <c r="K21" i="17" s="1"/>
  <c r="M21" i="17" s="1"/>
  <c r="O21" i="17" s="1"/>
  <c r="Q21" i="17" s="1"/>
  <c r="S21" i="17" s="1"/>
  <c r="U21" i="17" s="1"/>
  <c r="W21" i="17" s="1"/>
  <c r="Y21" i="17" s="1"/>
  <c r="F23" i="3"/>
  <c r="F13" i="3"/>
  <c r="G13" i="3" s="1"/>
  <c r="D11" i="17" s="1"/>
  <c r="E11" i="17" s="1"/>
  <c r="C41" i="17"/>
  <c r="AE26" i="19"/>
  <c r="F22" i="4"/>
  <c r="G22" i="4" s="1"/>
  <c r="F20" i="17" s="1"/>
  <c r="H53" i="17"/>
  <c r="G22" i="3"/>
  <c r="D20" i="17" s="1"/>
  <c r="F22" i="3"/>
  <c r="F14" i="3"/>
  <c r="G14" i="3" s="1"/>
  <c r="D12" i="17" s="1"/>
  <c r="E12" i="17" s="1"/>
  <c r="G12" i="17" s="1"/>
  <c r="I12" i="17" s="1"/>
  <c r="K12" i="17" s="1"/>
  <c r="M12" i="17" s="1"/>
  <c r="O12" i="17" s="1"/>
  <c r="Q12" i="17" s="1"/>
  <c r="S12" i="17" s="1"/>
  <c r="U12" i="17" s="1"/>
  <c r="W12" i="17" s="1"/>
  <c r="Y12" i="17" s="1"/>
  <c r="H6" i="1"/>
  <c r="G24" i="17" l="1"/>
  <c r="I24" i="17" s="1"/>
  <c r="K24" i="17" s="1"/>
  <c r="M24" i="17" s="1"/>
  <c r="O24" i="17" s="1"/>
  <c r="Q24" i="17" s="1"/>
  <c r="S24" i="17" s="1"/>
  <c r="U24" i="17" s="1"/>
  <c r="W24" i="17" s="1"/>
  <c r="Y24" i="17" s="1"/>
  <c r="G26" i="17"/>
  <c r="I26" i="17" s="1"/>
  <c r="K26" i="17" s="1"/>
  <c r="M26" i="17" s="1"/>
  <c r="O26" i="17" s="1"/>
  <c r="Q26" i="17" s="1"/>
  <c r="S26" i="17" s="1"/>
  <c r="U26" i="17" s="1"/>
  <c r="W26" i="17" s="1"/>
  <c r="Y26" i="17" s="1"/>
  <c r="D47" i="17"/>
  <c r="G15" i="17"/>
  <c r="I15" i="17" s="1"/>
  <c r="K15" i="17" s="1"/>
  <c r="M15" i="17" s="1"/>
  <c r="O15" i="17" s="1"/>
  <c r="Q15" i="17" s="1"/>
  <c r="S15" i="17" s="1"/>
  <c r="U15" i="17" s="1"/>
  <c r="W15" i="17" s="1"/>
  <c r="Y15" i="17" s="1"/>
  <c r="G11" i="17"/>
  <c r="I11" i="17" s="1"/>
  <c r="K11" i="17" s="1"/>
  <c r="M11" i="17" s="1"/>
  <c r="O11" i="17" s="1"/>
  <c r="Q11" i="17" s="1"/>
  <c r="S11" i="17" s="1"/>
  <c r="U11" i="17" s="1"/>
  <c r="W11" i="17" s="1"/>
  <c r="Y11" i="17" s="1"/>
  <c r="I44" i="17"/>
  <c r="K44" i="17" s="1"/>
  <c r="M44" i="17" s="1"/>
  <c r="O44" i="17" s="1"/>
  <c r="Q44" i="17" s="1"/>
  <c r="S44" i="17" s="1"/>
  <c r="U44" i="17" s="1"/>
  <c r="W44" i="17" s="1"/>
  <c r="Y44" i="17" s="1"/>
  <c r="F47" i="17"/>
  <c r="F53" i="17"/>
  <c r="D41" i="17"/>
  <c r="E13" i="17"/>
  <c r="D56" i="17"/>
  <c r="E56" i="17" s="1"/>
  <c r="G56" i="17" s="1"/>
  <c r="I56" i="17" s="1"/>
  <c r="K56" i="17" s="1"/>
  <c r="M56" i="17" s="1"/>
  <c r="O56" i="17" s="1"/>
  <c r="Q56" i="17" s="1"/>
  <c r="S56" i="17" s="1"/>
  <c r="U56" i="17" s="1"/>
  <c r="W56" i="17" s="1"/>
  <c r="Y56" i="17" s="1"/>
  <c r="E29" i="17"/>
  <c r="G29" i="17" s="1"/>
  <c r="I29" i="17" s="1"/>
  <c r="K29" i="17" s="1"/>
  <c r="M29" i="17" s="1"/>
  <c r="O29" i="17" s="1"/>
  <c r="Q29" i="17" s="1"/>
  <c r="S29" i="17" s="1"/>
  <c r="U29" i="17" s="1"/>
  <c r="W29" i="17" s="1"/>
  <c r="Y29" i="17" s="1"/>
  <c r="F38" i="17"/>
  <c r="G27" i="17"/>
  <c r="I27" i="17" s="1"/>
  <c r="K27" i="17" s="1"/>
  <c r="M27" i="17" s="1"/>
  <c r="O27" i="17" s="1"/>
  <c r="Q27" i="17" s="1"/>
  <c r="S27" i="17" s="1"/>
  <c r="U27" i="17" s="1"/>
  <c r="W27" i="17" s="1"/>
  <c r="Y27" i="17" s="1"/>
  <c r="D50" i="17"/>
  <c r="E50" i="17" s="1"/>
  <c r="G50" i="17" s="1"/>
  <c r="I50" i="17" s="1"/>
  <c r="K50" i="17" s="1"/>
  <c r="M50" i="17" s="1"/>
  <c r="O50" i="17" s="1"/>
  <c r="Q50" i="17" s="1"/>
  <c r="S50" i="17" s="1"/>
  <c r="U50" i="17" s="1"/>
  <c r="W50" i="17" s="1"/>
  <c r="Y50" i="17" s="1"/>
  <c r="E22" i="17"/>
  <c r="D53" i="17"/>
  <c r="E25" i="17"/>
  <c r="G25" i="17" s="1"/>
  <c r="I25" i="17" s="1"/>
  <c r="K25" i="17" s="1"/>
  <c r="M25" i="17" s="1"/>
  <c r="O25" i="17" s="1"/>
  <c r="Q25" i="17" s="1"/>
  <c r="S25" i="17" s="1"/>
  <c r="U25" i="17" s="1"/>
  <c r="W25" i="17" s="1"/>
  <c r="Y25" i="17" s="1"/>
  <c r="F32" i="17"/>
  <c r="G4" i="17"/>
  <c r="G10" i="17"/>
  <c r="AC27" i="19"/>
  <c r="E47" i="17"/>
  <c r="G47" i="17" s="1"/>
  <c r="I47" i="17" s="1"/>
  <c r="K47" i="17" s="1"/>
  <c r="M47" i="17" s="1"/>
  <c r="O47" i="17" s="1"/>
  <c r="Q47" i="17" s="1"/>
  <c r="S47" i="17" s="1"/>
  <c r="U47" i="17" s="1"/>
  <c r="W47" i="17" s="1"/>
  <c r="Y47" i="17" s="1"/>
  <c r="G19" i="17"/>
  <c r="E41" i="17"/>
  <c r="E20" i="17"/>
  <c r="G20" i="17" s="1"/>
  <c r="I20" i="17" s="1"/>
  <c r="K20" i="17" s="1"/>
  <c r="M20" i="17" s="1"/>
  <c r="O20" i="17" s="1"/>
  <c r="Q20" i="17" s="1"/>
  <c r="S20" i="17" s="1"/>
  <c r="U20" i="17" s="1"/>
  <c r="W20" i="17" s="1"/>
  <c r="Y20" i="17" s="1"/>
  <c r="G6" i="17"/>
  <c r="I6" i="17" s="1"/>
  <c r="K6" i="17" s="1"/>
  <c r="M6" i="17" s="1"/>
  <c r="O6" i="17" s="1"/>
  <c r="Q6" i="17" s="1"/>
  <c r="S6" i="17" s="1"/>
  <c r="U6" i="17" s="1"/>
  <c r="W6" i="17" s="1"/>
  <c r="Y6" i="17" s="1"/>
  <c r="E5" i="17"/>
  <c r="G28" i="17"/>
  <c r="AD27" i="19"/>
  <c r="E32" i="17"/>
  <c r="AG27" i="19"/>
  <c r="G7" i="17"/>
  <c r="E53" i="17"/>
  <c r="D38" i="17"/>
  <c r="E38" i="17" s="1"/>
  <c r="G38" i="17" s="1"/>
  <c r="I38" i="17" s="1"/>
  <c r="K38" i="17" s="1"/>
  <c r="M38" i="17" s="1"/>
  <c r="O38" i="17" s="1"/>
  <c r="Q38" i="17" s="1"/>
  <c r="S38" i="17" s="1"/>
  <c r="U38" i="17" s="1"/>
  <c r="W38" i="17" s="1"/>
  <c r="Y38" i="17" s="1"/>
  <c r="D35" i="17"/>
  <c r="E35" i="17" s="1"/>
  <c r="G35" i="17" s="1"/>
  <c r="I35" i="17" s="1"/>
  <c r="K35" i="17" s="1"/>
  <c r="M35" i="17" s="1"/>
  <c r="O35" i="17" s="1"/>
  <c r="Q35" i="17" s="1"/>
  <c r="S35" i="17" s="1"/>
  <c r="U35" i="17" s="1"/>
  <c r="W35" i="17" s="1"/>
  <c r="Y35" i="17" s="1"/>
  <c r="F41" i="17"/>
  <c r="G41" i="17" l="1"/>
  <c r="I41" i="17" s="1"/>
  <c r="K41" i="17" s="1"/>
  <c r="M41" i="17" s="1"/>
  <c r="O41" i="17" s="1"/>
  <c r="Q41" i="17" s="1"/>
  <c r="S41" i="17" s="1"/>
  <c r="U41" i="17" s="1"/>
  <c r="W41" i="17" s="1"/>
  <c r="Y41" i="17" s="1"/>
  <c r="G53" i="17"/>
  <c r="I53" i="17" s="1"/>
  <c r="K53" i="17" s="1"/>
  <c r="M53" i="17" s="1"/>
  <c r="O53" i="17" s="1"/>
  <c r="Q53" i="17" s="1"/>
  <c r="S53" i="17" s="1"/>
  <c r="U53" i="17" s="1"/>
  <c r="W53" i="17" s="1"/>
  <c r="Y53" i="17" s="1"/>
  <c r="G32" i="17"/>
  <c r="I32" i="17" s="1"/>
  <c r="K32" i="17" s="1"/>
  <c r="M32" i="17" s="1"/>
  <c r="O32" i="17" s="1"/>
  <c r="Q32" i="17" s="1"/>
  <c r="S32" i="17" s="1"/>
  <c r="U32" i="17" s="1"/>
  <c r="W32" i="17" s="1"/>
  <c r="Y32" i="17" s="1"/>
  <c r="AH27" i="19"/>
  <c r="G13" i="17"/>
  <c r="AE27" i="19"/>
  <c r="AH28" i="19"/>
  <c r="I19" i="17"/>
  <c r="I4" i="17"/>
  <c r="AK28" i="19"/>
  <c r="G22" i="17"/>
  <c r="AI27" i="19"/>
  <c r="G5" i="17"/>
  <c r="I5" i="17" s="1"/>
  <c r="K5" i="17" s="1"/>
  <c r="M5" i="17" s="1"/>
  <c r="O5" i="17" s="1"/>
  <c r="Q5" i="17" s="1"/>
  <c r="S5" i="17" s="1"/>
  <c r="U5" i="17" s="1"/>
  <c r="W5" i="17" s="1"/>
  <c r="Y5" i="17" s="1"/>
  <c r="AB27" i="19"/>
  <c r="AK27" i="19"/>
  <c r="AC28" i="19"/>
  <c r="I10" i="17"/>
  <c r="I7" i="17"/>
  <c r="AG28" i="19"/>
  <c r="I28" i="17"/>
  <c r="AD28" i="19"/>
  <c r="AH29" i="19" l="1"/>
  <c r="K19" i="17"/>
  <c r="AG29" i="19"/>
  <c r="K7" i="17"/>
  <c r="AB28" i="19"/>
  <c r="AI28" i="19"/>
  <c r="I22" i="17"/>
  <c r="K10" i="17"/>
  <c r="AC29" i="19"/>
  <c r="K28" i="17"/>
  <c r="AD29" i="19"/>
  <c r="K4" i="17"/>
  <c r="AB29" i="19"/>
  <c r="AK29" i="19"/>
  <c r="I13" i="17"/>
  <c r="AE28" i="19"/>
  <c r="M4" i="17" l="1"/>
  <c r="AB30" i="19"/>
  <c r="AK30" i="19"/>
  <c r="M7" i="17"/>
  <c r="AG30" i="19"/>
  <c r="AD30" i="19"/>
  <c r="M28" i="17"/>
  <c r="AH30" i="19"/>
  <c r="M19" i="17"/>
  <c r="M10" i="17"/>
  <c r="AC30" i="19"/>
  <c r="K13" i="17"/>
  <c r="AE29" i="19"/>
  <c r="AI29" i="19"/>
  <c r="K22" i="17"/>
  <c r="AI30" i="19" l="1"/>
  <c r="M22" i="17"/>
  <c r="O10" i="17"/>
  <c r="AC31" i="19"/>
  <c r="AE30" i="19"/>
  <c r="M13" i="17"/>
  <c r="AG31" i="19"/>
  <c r="O7" i="17"/>
  <c r="O28" i="17"/>
  <c r="AD31" i="19"/>
  <c r="O19" i="17"/>
  <c r="AH31" i="19"/>
  <c r="AB31" i="19"/>
  <c r="O4" i="17"/>
  <c r="AK31" i="19"/>
  <c r="Q10" i="17" l="1"/>
  <c r="AC32" i="19"/>
  <c r="Q4" i="17"/>
  <c r="AK32" i="19"/>
  <c r="AB32" i="19"/>
  <c r="AE31" i="19"/>
  <c r="O13" i="17"/>
  <c r="O22" i="17"/>
  <c r="AI31" i="19"/>
  <c r="AG32" i="19"/>
  <c r="Q7" i="17"/>
  <c r="Q19" i="17"/>
  <c r="AH32" i="19"/>
  <c r="Q28" i="17"/>
  <c r="AD32" i="19"/>
  <c r="S19" i="17" l="1"/>
  <c r="AH33" i="19"/>
  <c r="AI32" i="19"/>
  <c r="Q22" i="17"/>
  <c r="AE32" i="19"/>
  <c r="Q13" i="17"/>
  <c r="AK33" i="19"/>
  <c r="S4" i="17"/>
  <c r="AB33" i="19"/>
  <c r="S28" i="17"/>
  <c r="AD33" i="19"/>
  <c r="S7" i="17"/>
  <c r="AG33" i="19"/>
  <c r="S10" i="17"/>
  <c r="AC33" i="19"/>
  <c r="AG34" i="19" l="1"/>
  <c r="U7" i="17"/>
  <c r="S22" i="17"/>
  <c r="AI33" i="19"/>
  <c r="AC34" i="19"/>
  <c r="U10" i="17"/>
  <c r="U28" i="17"/>
  <c r="AD34" i="19"/>
  <c r="S13" i="17"/>
  <c r="AE33" i="19"/>
  <c r="AK34" i="19"/>
  <c r="AB34" i="19"/>
  <c r="U4" i="17"/>
  <c r="U19" i="17"/>
  <c r="AH34" i="19"/>
  <c r="W28" i="17" l="1"/>
  <c r="AD35" i="19"/>
  <c r="AI34" i="19"/>
  <c r="U22" i="17"/>
  <c r="W19" i="17"/>
  <c r="AH35" i="19"/>
  <c r="W10" i="17"/>
  <c r="AC35" i="19"/>
  <c r="W7" i="17"/>
  <c r="AG35" i="19"/>
  <c r="AK35" i="19"/>
  <c r="W4" i="17"/>
  <c r="AB35" i="19"/>
  <c r="U13" i="17"/>
  <c r="AE34" i="19"/>
  <c r="W22" i="17" l="1"/>
  <c r="AI35" i="19"/>
  <c r="W13" i="17"/>
  <c r="AE35" i="19"/>
  <c r="Y4" i="17"/>
  <c r="AB36" i="19"/>
  <c r="AK36" i="19"/>
  <c r="Y10" i="17"/>
  <c r="AC37" i="19" s="1"/>
  <c r="AC36" i="19"/>
  <c r="AG36" i="19"/>
  <c r="Y7" i="17"/>
  <c r="AG37" i="19" s="1"/>
  <c r="Y19" i="17"/>
  <c r="AH37" i="19" s="1"/>
  <c r="AH36" i="19"/>
  <c r="Y28" i="17"/>
  <c r="AD37" i="19" s="1"/>
  <c r="AD36" i="19"/>
  <c r="AE36" i="19" l="1"/>
  <c r="Y13" i="17"/>
  <c r="AE37" i="19" s="1"/>
  <c r="AK37" i="19"/>
  <c r="AB37" i="19"/>
  <c r="AI36" i="19"/>
  <c r="Y22" i="17"/>
  <c r="AI37" i="19" s="1"/>
</calcChain>
</file>

<file path=xl/sharedStrings.xml><?xml version="1.0" encoding="utf-8"?>
<sst xmlns="http://schemas.openxmlformats.org/spreadsheetml/2006/main" count="838" uniqueCount="149">
  <si>
    <t>T1</t>
  </si>
  <si>
    <t>T2</t>
  </si>
  <si>
    <t>T3</t>
  </si>
  <si>
    <t>T4</t>
  </si>
  <si>
    <t>T5</t>
  </si>
  <si>
    <t>T6</t>
  </si>
  <si>
    <t>T7</t>
  </si>
  <si>
    <t>T8</t>
  </si>
  <si>
    <t>T10</t>
  </si>
  <si>
    <t>DW</t>
  </si>
  <si>
    <t>DW+litter</t>
  </si>
  <si>
    <t>dye</t>
  </si>
  <si>
    <t>dye +bacteria</t>
  </si>
  <si>
    <t>supernatant</t>
  </si>
  <si>
    <t>dye+bacteria+litter</t>
  </si>
  <si>
    <t>supernatant+litter</t>
  </si>
  <si>
    <t>dye+litter</t>
  </si>
  <si>
    <t>bacteria</t>
  </si>
  <si>
    <t>blank</t>
  </si>
  <si>
    <t>CO2 mg</t>
  </si>
  <si>
    <t>mg CO2/g/day soil</t>
  </si>
  <si>
    <t>micro g CO2/g soil/day</t>
  </si>
  <si>
    <t>mg CO2 in25 ml NaOH(tot. in trap)</t>
  </si>
  <si>
    <t>after 1 day 05-06-14</t>
  </si>
  <si>
    <t>after 1 day 06-06-14</t>
  </si>
  <si>
    <t>after 3 days 09-06-14</t>
  </si>
  <si>
    <t>after 2 days (11-06-14)</t>
  </si>
  <si>
    <t>T8 (dil.)</t>
  </si>
  <si>
    <t>T7 (dil.)</t>
  </si>
  <si>
    <t>T2 (dil.)</t>
  </si>
  <si>
    <t>HCL consumed</t>
  </si>
  <si>
    <t>after 2 days (13-06-14)</t>
  </si>
  <si>
    <t>T6 (dil.)</t>
  </si>
  <si>
    <r>
      <rPr>
        <b/>
        <sz val="11"/>
        <color theme="1"/>
        <rFont val="Calibri"/>
        <family val="2"/>
        <scheme val="minor"/>
      </rPr>
      <t>CO</t>
    </r>
    <r>
      <rPr>
        <b/>
        <vertAlign val="subscript"/>
        <sz val="11"/>
        <color theme="1"/>
        <rFont val="Cambria"/>
        <family val="1"/>
        <scheme val="major"/>
      </rPr>
      <t>2</t>
    </r>
    <r>
      <rPr>
        <b/>
        <sz val="11"/>
        <color theme="1"/>
        <rFont val="Calibri"/>
        <family val="2"/>
        <scheme val="minor"/>
      </rPr>
      <t xml:space="preserve"> mg</t>
    </r>
  </si>
  <si>
    <t>After 3 Days 16/06/14</t>
  </si>
  <si>
    <r>
      <t>mg CO</t>
    </r>
    <r>
      <rPr>
        <b/>
        <vertAlign val="sub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 xml:space="preserve"> in25 ml NaOH(tot. in trap)</t>
    </r>
  </si>
  <si>
    <r>
      <t>mg CO</t>
    </r>
    <r>
      <rPr>
        <b/>
        <vertAlign val="sub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>/g/day soil</t>
    </r>
  </si>
  <si>
    <r>
      <t>micro g CO</t>
    </r>
    <r>
      <rPr>
        <b/>
        <vertAlign val="sub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>/g soil/day</t>
    </r>
  </si>
  <si>
    <t>After 3 Days 19/06/14</t>
  </si>
  <si>
    <t>After 4 Days 23/06/14</t>
  </si>
  <si>
    <t>After 2 Days 25/06/14</t>
  </si>
  <si>
    <t>Average Respi 1</t>
  </si>
  <si>
    <t>SE</t>
  </si>
  <si>
    <t>After 2 Days 27/06/14</t>
  </si>
  <si>
    <t>After 3 Days 30/06/14</t>
  </si>
  <si>
    <t>After 2 Days 02/07/14</t>
  </si>
  <si>
    <t>After 2 Days 04/07/14</t>
  </si>
  <si>
    <t>Treatment</t>
  </si>
  <si>
    <t>Day-1</t>
  </si>
  <si>
    <t>Day-4</t>
  </si>
  <si>
    <t>Cum-4</t>
  </si>
  <si>
    <t>Day-6</t>
  </si>
  <si>
    <t>Cum-6</t>
  </si>
  <si>
    <t>Day-8</t>
  </si>
  <si>
    <t>Cum-8</t>
  </si>
  <si>
    <t>Day-11</t>
  </si>
  <si>
    <t>Cum-11</t>
  </si>
  <si>
    <t>Day-25</t>
  </si>
  <si>
    <t>Cum-25</t>
  </si>
  <si>
    <t>Day-27</t>
  </si>
  <si>
    <t>Cum-27</t>
  </si>
  <si>
    <t>Cumulative Resipration</t>
  </si>
  <si>
    <t>Day-14</t>
  </si>
  <si>
    <t>Day-18</t>
  </si>
  <si>
    <t>Day-20</t>
  </si>
  <si>
    <t>Day-22</t>
  </si>
  <si>
    <t>Day-29</t>
  </si>
  <si>
    <t>Cum-29</t>
  </si>
  <si>
    <t>Cum-14</t>
  </si>
  <si>
    <t>Cum-18</t>
  </si>
  <si>
    <t>Cum-20</t>
  </si>
  <si>
    <t>Cum-22</t>
  </si>
  <si>
    <t>respi</t>
  </si>
  <si>
    <t>days</t>
  </si>
  <si>
    <t xml:space="preserve">to determine the outlier in a data sample </t>
  </si>
  <si>
    <t>For the lowest value: Mean-stdev*2</t>
  </si>
  <si>
    <t>For the highest value: Mean + stdev*2</t>
  </si>
  <si>
    <t>Days (number)</t>
  </si>
  <si>
    <t>Control</t>
  </si>
  <si>
    <t>Litter</t>
  </si>
  <si>
    <t>T Code</t>
  </si>
  <si>
    <t>cum respi</t>
  </si>
  <si>
    <t>Count</t>
  </si>
  <si>
    <t>Mean</t>
  </si>
  <si>
    <t>Homogeneous Groups</t>
  </si>
  <si>
    <t>X</t>
  </si>
  <si>
    <t xml:space="preserve">  X</t>
  </si>
  <si>
    <t xml:space="preserve"> X</t>
  </si>
  <si>
    <t xml:space="preserve">   X</t>
  </si>
  <si>
    <t>a</t>
  </si>
  <si>
    <t>b</t>
  </si>
  <si>
    <t>c</t>
  </si>
  <si>
    <t>d</t>
  </si>
  <si>
    <t>MBC</t>
  </si>
  <si>
    <t>CUM</t>
  </si>
  <si>
    <t>qCO2</t>
  </si>
  <si>
    <t>SE(CUM)</t>
  </si>
  <si>
    <t>qCO22(SE )</t>
  </si>
  <si>
    <t>SE (MBC)</t>
  </si>
  <si>
    <t>Dye</t>
  </si>
  <si>
    <t>Dye + Bacteria</t>
  </si>
  <si>
    <t>Supernatant</t>
  </si>
  <si>
    <t>Dye + Litter</t>
  </si>
  <si>
    <t>Dye + Bacteria + Litter</t>
  </si>
  <si>
    <t>Supernatant + Litter</t>
  </si>
  <si>
    <t>Bacteria</t>
  </si>
  <si>
    <t>Days</t>
  </si>
  <si>
    <t>SE Control</t>
  </si>
  <si>
    <t>SE Litter</t>
  </si>
  <si>
    <t>SE Dye</t>
  </si>
  <si>
    <t>SE Dye + Bacteria</t>
  </si>
  <si>
    <t>SE Supernatant</t>
  </si>
  <si>
    <t>SE Dye + Litter</t>
  </si>
  <si>
    <t>SE Dye + Bacteria + Litter</t>
  </si>
  <si>
    <t>SE Supernatant + Litter</t>
  </si>
  <si>
    <t>SE Bacteria</t>
  </si>
  <si>
    <t>Dye + LItter</t>
  </si>
  <si>
    <t>Treamtent w/o Litter</t>
  </si>
  <si>
    <t>Trt with litter</t>
  </si>
  <si>
    <t>Repi w/o litter</t>
  </si>
  <si>
    <t>Respi with litter</t>
  </si>
  <si>
    <t>T9</t>
  </si>
  <si>
    <t>W/o Litter</t>
  </si>
  <si>
    <t>CUMU 4</t>
  </si>
  <si>
    <t>CUMU 6</t>
  </si>
  <si>
    <t>CUMU 8</t>
  </si>
  <si>
    <t>CUMU 11</t>
  </si>
  <si>
    <t>CUMU 14</t>
  </si>
  <si>
    <t>CUMU 18</t>
  </si>
  <si>
    <t>CUMU 20</t>
  </si>
  <si>
    <t>CUMU 22</t>
  </si>
  <si>
    <t>CUMU 25</t>
  </si>
  <si>
    <t>CUMU 27</t>
  </si>
  <si>
    <t>CUMU 29</t>
  </si>
  <si>
    <t>Treatments</t>
  </si>
  <si>
    <t>Dye+Bacteria</t>
  </si>
  <si>
    <t>Treated water</t>
  </si>
  <si>
    <t>Dye+Litter</t>
  </si>
  <si>
    <t>Dye+Bacteria+Litter</t>
  </si>
  <si>
    <t>Treated water+Litter</t>
  </si>
  <si>
    <t>Code Treatment</t>
  </si>
  <si>
    <t>T0</t>
  </si>
  <si>
    <t>Without Litter treatments</t>
  </si>
  <si>
    <t>Respi WO litter</t>
  </si>
  <si>
    <t>Treatment WO litter</t>
  </si>
  <si>
    <t>Respi W litter</t>
  </si>
  <si>
    <t>Treatments W litter</t>
  </si>
  <si>
    <t>RESPIRATION</t>
  </si>
  <si>
    <t>STANDARD ERRORS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</si>
</sst>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000000000"/>
    <numFmt numFmtId="165" formatCode="0.000"/>
    <numFmt numFmtId="166" formatCode="0.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vertAlign val="subscript"/>
      <sz val="11"/>
      <color theme="1"/>
      <name val="Cambria"/>
      <family val="1"/>
      <scheme val="major"/>
    </font>
    <font>
      <b/>
      <vertAlign val="subscript"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252525"/>
      <name val="Arial"/>
      <family val="2"/>
    </font>
    <font>
      <i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ourier New"/>
      <family val="3"/>
    </font>
    <font>
      <sz val="11"/>
      <color rgb="FF252525"/>
      <name val="Arial"/>
      <family val="2"/>
    </font>
    <font>
      <b/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/>
    <xf numFmtId="0" fontId="0" fillId="0" borderId="0" xfId="0" applyFont="1"/>
    <xf numFmtId="0" fontId="7" fillId="0" borderId="0" xfId="0" applyFont="1" applyAlignment="1">
      <alignment horizontal="left"/>
    </xf>
    <xf numFmtId="1" fontId="0" fillId="0" borderId="0" xfId="0" applyNumberFormat="1"/>
    <xf numFmtId="0" fontId="8" fillId="0" borderId="0" xfId="0" applyFont="1"/>
    <xf numFmtId="1" fontId="9" fillId="0" borderId="0" xfId="0" applyNumberFormat="1" applyFont="1"/>
    <xf numFmtId="0" fontId="0" fillId="2" borderId="0" xfId="0" applyFont="1" applyFill="1"/>
    <xf numFmtId="1" fontId="1" fillId="0" borderId="0" xfId="0" applyNumberFormat="1" applyFont="1"/>
    <xf numFmtId="0" fontId="10" fillId="0" borderId="0" xfId="0" applyFont="1"/>
    <xf numFmtId="0" fontId="0" fillId="0" borderId="0" xfId="0" quotePrefix="1"/>
    <xf numFmtId="1" fontId="0" fillId="2" borderId="0" xfId="0" applyNumberFormat="1" applyFill="1"/>
    <xf numFmtId="0" fontId="11" fillId="0" borderId="1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13" fillId="0" borderId="4" xfId="0" applyFont="1" applyBorder="1" applyAlignment="1">
      <alignment vertical="top" wrapText="1"/>
    </xf>
    <xf numFmtId="1" fontId="1" fillId="2" borderId="0" xfId="0" applyNumberFormat="1" applyFont="1" applyFill="1"/>
    <xf numFmtId="1" fontId="1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14" fillId="0" borderId="0" xfId="0" applyNumberFormat="1" applyFont="1" applyAlignment="1">
      <alignment horizontal="center"/>
    </xf>
    <xf numFmtId="2" fontId="0" fillId="0" borderId="0" xfId="0" applyNumberFormat="1"/>
    <xf numFmtId="164" fontId="0" fillId="0" borderId="0" xfId="0" applyNumberFormat="1"/>
    <xf numFmtId="0" fontId="0" fillId="2" borderId="0" xfId="0" applyFill="1"/>
    <xf numFmtId="165" fontId="0" fillId="0" borderId="0" xfId="0" applyNumberFormat="1"/>
    <xf numFmtId="166" fontId="0" fillId="0" borderId="0" xfId="0" applyNumberFormat="1"/>
    <xf numFmtId="0" fontId="4" fillId="0" borderId="0" xfId="0" applyFont="1" applyFill="1"/>
    <xf numFmtId="1" fontId="4" fillId="0" borderId="0" xfId="0" applyNumberFormat="1" applyFont="1" applyFill="1"/>
    <xf numFmtId="0" fontId="16" fillId="0" borderId="0" xfId="0" applyFont="1" applyFill="1"/>
    <xf numFmtId="1" fontId="16" fillId="0" borderId="0" xfId="0" applyNumberFormat="1" applyFont="1" applyFill="1"/>
    <xf numFmtId="0" fontId="16" fillId="0" borderId="0" xfId="0" applyFont="1"/>
    <xf numFmtId="1" fontId="16" fillId="0" borderId="0" xfId="0" applyNumberFormat="1" applyFont="1"/>
    <xf numFmtId="0" fontId="17" fillId="0" borderId="0" xfId="0" applyFont="1"/>
    <xf numFmtId="0" fontId="18" fillId="0" borderId="0" xfId="0" applyFont="1" applyFill="1"/>
    <xf numFmtId="0" fontId="19" fillId="0" borderId="0" xfId="0" applyFont="1" applyFill="1"/>
    <xf numFmtId="0" fontId="18" fillId="0" borderId="0" xfId="0" applyFont="1"/>
    <xf numFmtId="2" fontId="7" fillId="0" borderId="0" xfId="0" applyNumberFormat="1" applyFont="1" applyAlignment="1">
      <alignment horizontal="left"/>
    </xf>
    <xf numFmtId="0" fontId="20" fillId="0" borderId="0" xfId="0" applyFont="1"/>
    <xf numFmtId="0" fontId="15" fillId="0" borderId="0" xfId="0" applyFont="1"/>
    <xf numFmtId="1" fontId="15" fillId="0" borderId="0" xfId="0" applyNumberFormat="1" applyFont="1"/>
    <xf numFmtId="0" fontId="21" fillId="0" borderId="0" xfId="0" applyFont="1"/>
    <xf numFmtId="1" fontId="0" fillId="0" borderId="0" xfId="0" applyNumberFormat="1" applyFont="1"/>
    <xf numFmtId="0" fontId="22" fillId="0" borderId="0" xfId="0" applyFont="1"/>
    <xf numFmtId="0" fontId="23" fillId="0" borderId="0" xfId="0" applyFont="1"/>
    <xf numFmtId="166" fontId="16" fillId="0" borderId="0" xfId="0" applyNumberFormat="1" applyFont="1" applyFill="1"/>
    <xf numFmtId="166" fontId="4" fillId="0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837155601451458E-2"/>
          <c:y val="2.8252405949256338E-2"/>
          <c:w val="0.62994932740006926"/>
          <c:h val="0.80653506853310064"/>
        </c:manualLayout>
      </c:layout>
      <c:lineChart>
        <c:grouping val="standard"/>
        <c:varyColors val="0"/>
        <c:ser>
          <c:idx val="0"/>
          <c:order val="0"/>
          <c:errBars>
            <c:errDir val="y"/>
            <c:errBarType val="both"/>
            <c:errValType val="cust"/>
            <c:noEndCap val="0"/>
            <c:pl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</c:errBar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BC53-43EF-9B97-5550AFF9325F}"/>
            </c:ext>
          </c:extLst>
        </c:ser>
        <c:ser>
          <c:idx val="1"/>
          <c:order val="1"/>
          <c:errBars>
            <c:errDir val="y"/>
            <c:errBarType val="both"/>
            <c:errValType val="cust"/>
            <c:noEndCap val="0"/>
            <c:pl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</c:errBar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BC53-43EF-9B97-5550AFF9325F}"/>
            </c:ext>
          </c:extLst>
        </c:ser>
        <c:ser>
          <c:idx val="2"/>
          <c:order val="2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BC53-43EF-9B97-5550AFF9325F}"/>
            </c:ext>
          </c:extLst>
        </c:ser>
        <c:ser>
          <c:idx val="3"/>
          <c:order val="3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BC53-43EF-9B97-5550AFF9325F}"/>
            </c:ext>
          </c:extLst>
        </c:ser>
        <c:ser>
          <c:idx val="4"/>
          <c:order val="4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BC53-43EF-9B97-5550AFF9325F}"/>
            </c:ext>
          </c:extLst>
        </c:ser>
        <c:ser>
          <c:idx val="5"/>
          <c:order val="5"/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BC53-43EF-9B97-5550AFF9325F}"/>
            </c:ext>
          </c:extLst>
        </c:ser>
        <c:ser>
          <c:idx val="6"/>
          <c:order val="6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6-BC53-43EF-9B97-5550AFF9325F}"/>
            </c:ext>
          </c:extLst>
        </c:ser>
        <c:ser>
          <c:idx val="7"/>
          <c:order val="7"/>
          <c:errBars>
            <c:errDir val="y"/>
            <c:errBarType val="both"/>
            <c:errValType val="cust"/>
            <c:noEndCap val="0"/>
            <c:pl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</c:errBar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7-BC53-43EF-9B97-5550AFF9325F}"/>
            </c:ext>
          </c:extLst>
        </c:ser>
        <c:ser>
          <c:idx val="8"/>
          <c:order val="8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8-BC53-43EF-9B97-5550AFF932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/>
        <c:marker val="1"/>
        <c:smooth val="0"/>
        <c:axId val="342217544"/>
        <c:axId val="342332064"/>
      </c:lineChart>
      <c:catAx>
        <c:axId val="342217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no. of days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342332064"/>
        <c:crosses val="autoZero"/>
        <c:auto val="1"/>
        <c:lblAlgn val="ctr"/>
        <c:lblOffset val="100"/>
        <c:noMultiLvlLbl val="0"/>
      </c:catAx>
      <c:valAx>
        <c:axId val="3423320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Respiration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422175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21579784278789"/>
          <c:y val="0.15163084344186767"/>
          <c:w val="0.63718558537847303"/>
          <c:h val="0.652041711002341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'graph CUM resp'!$B$3</c:f>
              <c:strCache>
                <c:ptCount val="1"/>
                <c:pt idx="0">
                  <c:v>Control</c:v>
                </c:pt>
              </c:strCache>
            </c:strRef>
          </c:tx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D68-45C6-BDD3-0B4A5B4BDA1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D68-45C6-BDD3-0B4A5B4BDA1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D68-45C6-BDD3-0B4A5B4BDA1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D68-45C6-BDD3-0B4A5B4BDA1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D68-45C6-BDD3-0B4A5B4BDA1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D68-45C6-BDD3-0B4A5B4BDA1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D68-45C6-BDD3-0B4A5B4BDA1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D68-45C6-BDD3-0B4A5B4BDA1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D68-45C6-BDD3-0B4A5B4BDA1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D68-45C6-BDD3-0B4A5B4BDA1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D68-45C6-BDD3-0B4A5B4BDA14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r>
                      <a:rPr lang="en-US"/>
                      <a:t>d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D68-45C6-BDD3-0B4A5B4BDA14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0"/>
            <c:plus>
              <c:numRef>
                <c:f>'graph CUM resp'!$U$3:$AF$3</c:f>
                <c:numCache>
                  <c:formatCode>General</c:formatCode>
                  <c:ptCount val="12"/>
                  <c:pt idx="0">
                    <c:v>655.9666666666667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</c:numCache>
              </c:numRef>
            </c:plus>
            <c:minus>
              <c:numRef>
                <c:f>'graph CUM resp'!$U$3:$AF$3</c:f>
                <c:numCache>
                  <c:formatCode>General</c:formatCode>
                  <c:ptCount val="12"/>
                  <c:pt idx="0">
                    <c:v>655.9666666666667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</c:numCache>
              </c:numRef>
            </c:minus>
          </c:errBars>
          <c:xVal>
            <c:numRef>
              <c:f>'graph CUM resp'!$C$12:$N$12</c:f>
              <c:numCache>
                <c:formatCode>General</c:formatCode>
                <c:ptCount val="12"/>
                <c:pt idx="0">
                  <c:v>1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14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25</c:v>
                </c:pt>
                <c:pt idx="10">
                  <c:v>27</c:v>
                </c:pt>
                <c:pt idx="11">
                  <c:v>29</c:v>
                </c:pt>
              </c:numCache>
            </c:numRef>
          </c:xVal>
          <c:yVal>
            <c:numRef>
              <c:f>'graph CUM resp'!$C$3:$N$3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3D68-45C6-BDD3-0B4A5B4BDA14}"/>
            </c:ext>
          </c:extLst>
        </c:ser>
        <c:ser>
          <c:idx val="1"/>
          <c:order val="1"/>
          <c:tx>
            <c:strRef>
              <c:f>'graph CUM resp'!$B$4</c:f>
              <c:strCache>
                <c:ptCount val="1"/>
                <c:pt idx="0">
                  <c:v>Litter</c:v>
                </c:pt>
              </c:strCache>
            </c:strRef>
          </c:tx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D68-45C6-BDD3-0B4A5B4BDA1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D68-45C6-BDD3-0B4A5B4BDA1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D68-45C6-BDD3-0B4A5B4BDA1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D68-45C6-BDD3-0B4A5B4BDA1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D68-45C6-BDD3-0B4A5B4BDA1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D68-45C6-BDD3-0B4A5B4BDA1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D68-45C6-BDD3-0B4A5B4BDA1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D68-45C6-BDD3-0B4A5B4BDA1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D68-45C6-BDD3-0B4A5B4BDA1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3D68-45C6-BDD3-0B4A5B4BDA1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3D68-45C6-BDD3-0B4A5B4BDA14}"/>
                </c:ext>
              </c:extLst>
            </c:dLbl>
            <c:dLbl>
              <c:idx val="11"/>
              <c:layout>
                <c:manualLayout>
                  <c:x val="2.9197080291970798E-2"/>
                  <c:y val="2.39162929745889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3D68-45C6-BDD3-0B4A5B4BDA14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0"/>
            <c:plus>
              <c:numRef>
                <c:f>'graph CUM resp'!$U$4:$AF$4</c:f>
                <c:numCache>
                  <c:formatCode>General</c:formatCode>
                  <c:ptCount val="1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</c:numCache>
              </c:numRef>
            </c:plus>
            <c:minus>
              <c:numRef>
                <c:f>'graph CUM resp'!$U$4:$AF$4</c:f>
                <c:numCache>
                  <c:formatCode>General</c:formatCode>
                  <c:ptCount val="1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</c:numCache>
              </c:numRef>
            </c:minus>
          </c:errBars>
          <c:xVal>
            <c:numRef>
              <c:f>'graph CUM resp'!$C$12:$N$12</c:f>
              <c:numCache>
                <c:formatCode>General</c:formatCode>
                <c:ptCount val="12"/>
                <c:pt idx="0">
                  <c:v>1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14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25</c:v>
                </c:pt>
                <c:pt idx="10">
                  <c:v>27</c:v>
                </c:pt>
                <c:pt idx="11">
                  <c:v>29</c:v>
                </c:pt>
              </c:numCache>
            </c:numRef>
          </c:xVal>
          <c:yVal>
            <c:numRef>
              <c:f>'graph CUM resp'!$C$4:$N$4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3D68-45C6-BDD3-0B4A5B4BDA14}"/>
            </c:ext>
          </c:extLst>
        </c:ser>
        <c:ser>
          <c:idx val="2"/>
          <c:order val="2"/>
          <c:tx>
            <c:strRef>
              <c:f>'graph CUM resp'!$B$5</c:f>
              <c:strCache>
                <c:ptCount val="1"/>
                <c:pt idx="0">
                  <c:v>dye</c:v>
                </c:pt>
              </c:strCache>
            </c:strRef>
          </c:tx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3D68-45C6-BDD3-0B4A5B4BDA1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3D68-45C6-BDD3-0B4A5B4BDA1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3D68-45C6-BDD3-0B4A5B4BDA1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3D68-45C6-BDD3-0B4A5B4BDA1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3D68-45C6-BDD3-0B4A5B4BDA1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3D68-45C6-BDD3-0B4A5B4BDA1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3D68-45C6-BDD3-0B4A5B4BDA1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3D68-45C6-BDD3-0B4A5B4BDA1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3D68-45C6-BDD3-0B4A5B4BDA1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3D68-45C6-BDD3-0B4A5B4BDA1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3D68-45C6-BDD3-0B4A5B4BDA14}"/>
                </c:ext>
              </c:extLst>
            </c:dLbl>
            <c:dLbl>
              <c:idx val="11"/>
              <c:layout>
                <c:manualLayout>
                  <c:x val="3.8929440389294405E-2"/>
                  <c:y val="5.979073243647244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3D68-45C6-BDD3-0B4A5B4BDA14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0"/>
            <c:plus>
              <c:numRef>
                <c:f>'graph CUM resp'!$U$5:$AF$5</c:f>
                <c:numCache>
                  <c:formatCode>General</c:formatCode>
                  <c:ptCount val="1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</c:numCache>
              </c:numRef>
            </c:plus>
            <c:minus>
              <c:numRef>
                <c:f>'graph CUM resp'!$U$5:$AF$5</c:f>
                <c:numCache>
                  <c:formatCode>General</c:formatCode>
                  <c:ptCount val="1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</c:numCache>
              </c:numRef>
            </c:minus>
          </c:errBars>
          <c:xVal>
            <c:numRef>
              <c:f>'graph CUM resp'!$C$12:$N$12</c:f>
              <c:numCache>
                <c:formatCode>General</c:formatCode>
                <c:ptCount val="12"/>
                <c:pt idx="0">
                  <c:v>1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14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25</c:v>
                </c:pt>
                <c:pt idx="10">
                  <c:v>27</c:v>
                </c:pt>
                <c:pt idx="11">
                  <c:v>29</c:v>
                </c:pt>
              </c:numCache>
            </c:numRef>
          </c:xVal>
          <c:yVal>
            <c:numRef>
              <c:f>'graph CUM resp'!$C$5:$N$5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3D68-45C6-BDD3-0B4A5B4BDA14}"/>
            </c:ext>
          </c:extLst>
        </c:ser>
        <c:ser>
          <c:idx val="3"/>
          <c:order val="3"/>
          <c:tx>
            <c:strRef>
              <c:f>'graph CUM resp'!$B$6</c:f>
              <c:strCache>
                <c:ptCount val="1"/>
                <c:pt idx="0">
                  <c:v>dye +bacteria</c:v>
                </c:pt>
              </c:strCache>
            </c:strRef>
          </c:tx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3D68-45C6-BDD3-0B4A5B4BDA1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3D68-45C6-BDD3-0B4A5B4BDA1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3D68-45C6-BDD3-0B4A5B4BDA1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3D68-45C6-BDD3-0B4A5B4BDA1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3D68-45C6-BDD3-0B4A5B4BDA1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3D68-45C6-BDD3-0B4A5B4BDA1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3D68-45C6-BDD3-0B4A5B4BDA1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3D68-45C6-BDD3-0B4A5B4BDA1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3D68-45C6-BDD3-0B4A5B4BDA1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3D68-45C6-BDD3-0B4A5B4BDA1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3D68-45C6-BDD3-0B4A5B4BDA14}"/>
                </c:ext>
              </c:extLst>
            </c:dLbl>
            <c:dLbl>
              <c:idx val="11"/>
              <c:layout>
                <c:manualLayout>
                  <c:x val="5.8394160583941724E-3"/>
                  <c:y val="8.071748878923776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3D68-45C6-BDD3-0B4A5B4BDA14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0"/>
            <c:plus>
              <c:numRef>
                <c:f>'graph CUM resp'!$U$6:$AF$6</c:f>
                <c:numCache>
                  <c:formatCode>General</c:formatCode>
                  <c:ptCount val="12"/>
                  <c:pt idx="0">
                    <c:v>652.30000000000007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</c:numCache>
              </c:numRef>
            </c:plus>
            <c:minus>
              <c:numRef>
                <c:f>'graph CUM resp'!$U$6:$AF$6</c:f>
                <c:numCache>
                  <c:formatCode>General</c:formatCode>
                  <c:ptCount val="12"/>
                  <c:pt idx="0">
                    <c:v>652.30000000000007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</c:numCache>
              </c:numRef>
            </c:minus>
          </c:errBars>
          <c:xVal>
            <c:numRef>
              <c:f>'graph CUM resp'!$C$12:$N$12</c:f>
              <c:numCache>
                <c:formatCode>General</c:formatCode>
                <c:ptCount val="12"/>
                <c:pt idx="0">
                  <c:v>1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14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25</c:v>
                </c:pt>
                <c:pt idx="10">
                  <c:v>27</c:v>
                </c:pt>
                <c:pt idx="11">
                  <c:v>29</c:v>
                </c:pt>
              </c:numCache>
            </c:numRef>
          </c:xVal>
          <c:yVal>
            <c:numRef>
              <c:f>'graph CUM resp'!$C$6:$N$6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3D68-45C6-BDD3-0B4A5B4BDA14}"/>
            </c:ext>
          </c:extLst>
        </c:ser>
        <c:ser>
          <c:idx val="4"/>
          <c:order val="4"/>
          <c:tx>
            <c:strRef>
              <c:f>'graph CUM resp'!$B$7</c:f>
              <c:strCache>
                <c:ptCount val="1"/>
                <c:pt idx="0">
                  <c:v>supernatant</c:v>
                </c:pt>
              </c:strCache>
            </c:strRef>
          </c:tx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3D68-45C6-BDD3-0B4A5B4BDA1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3D68-45C6-BDD3-0B4A5B4BDA1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3D68-45C6-BDD3-0B4A5B4BDA1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3D68-45C6-BDD3-0B4A5B4BDA1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3D68-45C6-BDD3-0B4A5B4BDA1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3D68-45C6-BDD3-0B4A5B4BDA1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3D68-45C6-BDD3-0B4A5B4BDA1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3D68-45C6-BDD3-0B4A5B4BDA1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3D68-45C6-BDD3-0B4A5B4BDA1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3D68-45C6-BDD3-0B4A5B4BDA1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3D68-45C6-BDD3-0B4A5B4BDA14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r>
                      <a:rPr lang="en-US"/>
                      <a:t>c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3D68-45C6-BDD3-0B4A5B4BDA14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0"/>
            <c:plus>
              <c:numRef>
                <c:f>'graph CUM resp'!$U$7:$AF$7</c:f>
                <c:numCache>
                  <c:formatCode>General</c:formatCode>
                  <c:ptCount val="1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</c:numCache>
              </c:numRef>
            </c:plus>
            <c:minus>
              <c:numRef>
                <c:f>'graph CUM resp'!$U$7:$AF$7</c:f>
                <c:numCache>
                  <c:formatCode>General</c:formatCode>
                  <c:ptCount val="1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</c:numCache>
              </c:numRef>
            </c:minus>
          </c:errBars>
          <c:xVal>
            <c:numRef>
              <c:f>'graph CUM resp'!$C$12:$N$12</c:f>
              <c:numCache>
                <c:formatCode>General</c:formatCode>
                <c:ptCount val="12"/>
                <c:pt idx="0">
                  <c:v>1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14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25</c:v>
                </c:pt>
                <c:pt idx="10">
                  <c:v>27</c:v>
                </c:pt>
                <c:pt idx="11">
                  <c:v>29</c:v>
                </c:pt>
              </c:numCache>
            </c:numRef>
          </c:xVal>
          <c:yVal>
            <c:numRef>
              <c:f>'graph CUM resp'!$C$7:$N$7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0-3D68-45C6-BDD3-0B4A5B4BDA14}"/>
            </c:ext>
          </c:extLst>
        </c:ser>
        <c:ser>
          <c:idx val="5"/>
          <c:order val="5"/>
          <c:tx>
            <c:strRef>
              <c:f>'graph CUM resp'!$B$8</c:f>
              <c:strCache>
                <c:ptCount val="1"/>
                <c:pt idx="0">
                  <c:v>dye+litter</c:v>
                </c:pt>
              </c:strCache>
            </c:strRef>
          </c:tx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1-3D68-45C6-BDD3-0B4A5B4BDA1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3D68-45C6-BDD3-0B4A5B4BDA1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3-3D68-45C6-BDD3-0B4A5B4BDA1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4-3D68-45C6-BDD3-0B4A5B4BDA1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5-3D68-45C6-BDD3-0B4A5B4BDA1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6-3D68-45C6-BDD3-0B4A5B4BDA1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7-3D68-45C6-BDD3-0B4A5B4BDA1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8-3D68-45C6-BDD3-0B4A5B4BDA1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9-3D68-45C6-BDD3-0B4A5B4BDA1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A-3D68-45C6-BDD3-0B4A5B4BDA1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B-3D68-45C6-BDD3-0B4A5B4BDA14}"/>
                </c:ext>
              </c:extLst>
            </c:dLbl>
            <c:dLbl>
              <c:idx val="11"/>
              <c:layout>
                <c:manualLayout>
                  <c:x val="2.530413625304137E-2"/>
                  <c:y val="8.9686098654708658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C-3D68-45C6-BDD3-0B4A5B4BDA14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0"/>
            <c:plus>
              <c:numRef>
                <c:f>'graph CUM resp'!$U$8:$AF$8</c:f>
                <c:numCache>
                  <c:formatCode>General</c:formatCode>
                  <c:ptCount val="1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</c:numCache>
              </c:numRef>
            </c:plus>
            <c:minus>
              <c:numRef>
                <c:f>'graph CUM resp'!$U$8:$AF$8</c:f>
                <c:numCache>
                  <c:formatCode>General</c:formatCode>
                  <c:ptCount val="1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</c:numCache>
              </c:numRef>
            </c:minus>
          </c:errBars>
          <c:xVal>
            <c:numRef>
              <c:f>'graph CUM resp'!$C$12:$N$12</c:f>
              <c:numCache>
                <c:formatCode>General</c:formatCode>
                <c:ptCount val="12"/>
                <c:pt idx="0">
                  <c:v>1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14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25</c:v>
                </c:pt>
                <c:pt idx="10">
                  <c:v>27</c:v>
                </c:pt>
                <c:pt idx="11">
                  <c:v>29</c:v>
                </c:pt>
              </c:numCache>
            </c:numRef>
          </c:xVal>
          <c:yVal>
            <c:numRef>
              <c:f>'graph CUM resp'!$C$8:$N$8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D-3D68-45C6-BDD3-0B4A5B4BDA14}"/>
            </c:ext>
          </c:extLst>
        </c:ser>
        <c:ser>
          <c:idx val="6"/>
          <c:order val="6"/>
          <c:tx>
            <c:strRef>
              <c:f>'graph CUM resp'!$B$9</c:f>
              <c:strCache>
                <c:ptCount val="1"/>
                <c:pt idx="0">
                  <c:v>dye+bacteria+litter</c:v>
                </c:pt>
              </c:strCache>
            </c:strRef>
          </c:tx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E-3D68-45C6-BDD3-0B4A5B4BDA1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F-3D68-45C6-BDD3-0B4A5B4BDA1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0-3D68-45C6-BDD3-0B4A5B4BDA1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1-3D68-45C6-BDD3-0B4A5B4BDA1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2-3D68-45C6-BDD3-0B4A5B4BDA1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3-3D68-45C6-BDD3-0B4A5B4BDA1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4-3D68-45C6-BDD3-0B4A5B4BDA1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5-3D68-45C6-BDD3-0B4A5B4BDA1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6-3D68-45C6-BDD3-0B4A5B4BDA1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7-3D68-45C6-BDD3-0B4A5B4BDA1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8-3D68-45C6-BDD3-0B4A5B4BDA14}"/>
                </c:ext>
              </c:extLst>
            </c:dLbl>
            <c:dLbl>
              <c:idx val="11"/>
              <c:layout>
                <c:manualLayout>
                  <c:x val="-7.7858880778588812E-3"/>
                  <c:y val="2.989536621823621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9-3D68-45C6-BDD3-0B4A5B4BDA14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0"/>
            <c:plus>
              <c:numRef>
                <c:f>'graph CUM resp'!$U$9:$AF$9</c:f>
                <c:numCache>
                  <c:formatCode>General</c:formatCode>
                  <c:ptCount val="12"/>
                  <c:pt idx="0">
                    <c:v>426.8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</c:numCache>
              </c:numRef>
            </c:plus>
            <c:minus>
              <c:numRef>
                <c:f>'graph CUM resp'!$U$9:$AF$9</c:f>
                <c:numCache>
                  <c:formatCode>General</c:formatCode>
                  <c:ptCount val="12"/>
                  <c:pt idx="0">
                    <c:v>426.8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</c:numCache>
              </c:numRef>
            </c:minus>
          </c:errBars>
          <c:xVal>
            <c:numRef>
              <c:f>'graph CUM resp'!$C$12:$N$12</c:f>
              <c:numCache>
                <c:formatCode>General</c:formatCode>
                <c:ptCount val="12"/>
                <c:pt idx="0">
                  <c:v>1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14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25</c:v>
                </c:pt>
                <c:pt idx="10">
                  <c:v>27</c:v>
                </c:pt>
                <c:pt idx="11">
                  <c:v>29</c:v>
                </c:pt>
              </c:numCache>
            </c:numRef>
          </c:xVal>
          <c:yVal>
            <c:numRef>
              <c:f>'graph CUM resp'!$C$9:$N$9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A-3D68-45C6-BDD3-0B4A5B4BDA14}"/>
            </c:ext>
          </c:extLst>
        </c:ser>
        <c:ser>
          <c:idx val="7"/>
          <c:order val="7"/>
          <c:tx>
            <c:strRef>
              <c:f>'graph CUM resp'!$B$10</c:f>
              <c:strCache>
                <c:ptCount val="1"/>
                <c:pt idx="0">
                  <c:v>supernatant+litter</c:v>
                </c:pt>
              </c:strCache>
            </c:strRef>
          </c:tx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B-3D68-45C6-BDD3-0B4A5B4BDA1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C-3D68-45C6-BDD3-0B4A5B4BDA1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D-3D68-45C6-BDD3-0B4A5B4BDA1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E-3D68-45C6-BDD3-0B4A5B4BDA1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F-3D68-45C6-BDD3-0B4A5B4BDA1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0-3D68-45C6-BDD3-0B4A5B4BDA1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1-3D68-45C6-BDD3-0B4A5B4BDA1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2-3D68-45C6-BDD3-0B4A5B4BDA1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3-3D68-45C6-BDD3-0B4A5B4BDA1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4-3D68-45C6-BDD3-0B4A5B4BDA1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5-3D68-45C6-BDD3-0B4A5B4BDA14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6-3D68-45C6-BDD3-0B4A5B4BDA14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0"/>
            <c:plus>
              <c:numRef>
                <c:f>'graph CUM resp'!$U$10:$AF$10</c:f>
                <c:numCache>
                  <c:formatCode>General</c:formatCode>
                  <c:ptCount val="1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</c:numCache>
              </c:numRef>
            </c:plus>
            <c:minus>
              <c:numRef>
                <c:f>'graph CUM resp'!$U$10:$AF$10</c:f>
                <c:numCache>
                  <c:formatCode>General</c:formatCode>
                  <c:ptCount val="1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</c:numCache>
              </c:numRef>
            </c:minus>
          </c:errBars>
          <c:xVal>
            <c:numRef>
              <c:f>'graph CUM resp'!$C$12:$N$12</c:f>
              <c:numCache>
                <c:formatCode>General</c:formatCode>
                <c:ptCount val="12"/>
                <c:pt idx="0">
                  <c:v>1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14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25</c:v>
                </c:pt>
                <c:pt idx="10">
                  <c:v>27</c:v>
                </c:pt>
                <c:pt idx="11">
                  <c:v>29</c:v>
                </c:pt>
              </c:numCache>
            </c:numRef>
          </c:xVal>
          <c:yVal>
            <c:numRef>
              <c:f>'graph CUM resp'!$C$10:$N$10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7-3D68-45C6-BDD3-0B4A5B4BDA14}"/>
            </c:ext>
          </c:extLst>
        </c:ser>
        <c:ser>
          <c:idx val="8"/>
          <c:order val="8"/>
          <c:tx>
            <c:strRef>
              <c:f>'graph CUM resp'!$B$11</c:f>
              <c:strCache>
                <c:ptCount val="1"/>
                <c:pt idx="0">
                  <c:v>bacteria</c:v>
                </c:pt>
              </c:strCache>
            </c:strRef>
          </c:tx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8-3D68-45C6-BDD3-0B4A5B4BDA1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9-3D68-45C6-BDD3-0B4A5B4BDA1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A-3D68-45C6-BDD3-0B4A5B4BDA1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B-3D68-45C6-BDD3-0B4A5B4BDA1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C-3D68-45C6-BDD3-0B4A5B4BDA1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D-3D68-45C6-BDD3-0B4A5B4BDA1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E-3D68-45C6-BDD3-0B4A5B4BDA1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F-3D68-45C6-BDD3-0B4A5B4BDA1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0-3D68-45C6-BDD3-0B4A5B4BDA1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1-3D68-45C6-BDD3-0B4A5B4BDA1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2-3D68-45C6-BDD3-0B4A5B4BDA14}"/>
                </c:ext>
              </c:extLst>
            </c:dLbl>
            <c:dLbl>
              <c:idx val="11"/>
              <c:layout>
                <c:manualLayout>
                  <c:x val="2.9197080291970798E-2"/>
                  <c:y val="-2.989536621823621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3-3D68-45C6-BDD3-0B4A5B4BDA14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0"/>
            <c:plus>
              <c:numRef>
                <c:f>'graph CUM resp'!$U$11:$AF$11</c:f>
                <c:numCache>
                  <c:formatCode>General</c:formatCode>
                  <c:ptCount val="1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</c:numCache>
              </c:numRef>
            </c:plus>
            <c:minus>
              <c:numRef>
                <c:f>'graph CUM resp'!$U$11:$AF$11</c:f>
                <c:numCache>
                  <c:formatCode>General</c:formatCode>
                  <c:ptCount val="1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</c:numCache>
              </c:numRef>
            </c:minus>
          </c:errBars>
          <c:xVal>
            <c:numRef>
              <c:f>'graph CUM resp'!$C$12:$N$12</c:f>
              <c:numCache>
                <c:formatCode>General</c:formatCode>
                <c:ptCount val="12"/>
                <c:pt idx="0">
                  <c:v>1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14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25</c:v>
                </c:pt>
                <c:pt idx="10">
                  <c:v>27</c:v>
                </c:pt>
                <c:pt idx="11">
                  <c:v>29</c:v>
                </c:pt>
              </c:numCache>
            </c:numRef>
          </c:xVal>
          <c:yVal>
            <c:numRef>
              <c:f>'graph CUM resp'!$C$11:$N$11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4-3D68-45C6-BDD3-0B4A5B4BDA1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42089824"/>
        <c:axId val="316808368"/>
      </c:scatterChart>
      <c:valAx>
        <c:axId val="342089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16808368"/>
        <c:crosses val="autoZero"/>
        <c:crossBetween val="midCat"/>
      </c:valAx>
      <c:valAx>
        <c:axId val="316808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 sz="1100" b="0" i="0" u="none" strike="noStrike" baseline="0">
                    <a:latin typeface="Times New Roman" pitchFamily="18" charset="0"/>
                    <a:cs typeface="Times New Roman" pitchFamily="18" charset="0"/>
                  </a:rPr>
                  <a:t>Cumulative soil CO</a:t>
                </a:r>
                <a:r>
                  <a:rPr lang="en-US" sz="1100" b="0" i="0" u="none" strike="noStrike" baseline="-25000">
                    <a:latin typeface="Times New Roman" pitchFamily="18" charset="0"/>
                    <a:cs typeface="Times New Roman" pitchFamily="18" charset="0"/>
                  </a:rPr>
                  <a:t>2</a:t>
                </a:r>
                <a:r>
                  <a:rPr lang="en-US" sz="1100" b="0" i="0" u="none" strike="noStrike" baseline="0">
                    <a:latin typeface="Times New Roman" pitchFamily="18" charset="0"/>
                    <a:cs typeface="Times New Roman" pitchFamily="18" charset="0"/>
                  </a:rPr>
                  <a:t> efflux (mg CO</a:t>
                </a:r>
                <a:r>
                  <a:rPr lang="en-US" sz="1100" b="0" i="0" u="none" strike="noStrike" baseline="-25000">
                    <a:latin typeface="Times New Roman" pitchFamily="18" charset="0"/>
                    <a:cs typeface="Times New Roman" pitchFamily="18" charset="0"/>
                  </a:rPr>
                  <a:t>2</a:t>
                </a:r>
                <a:r>
                  <a:rPr lang="en-US" sz="1100" b="0" i="0" u="none" strike="noStrike" baseline="0">
                    <a:latin typeface="Times New Roman" pitchFamily="18" charset="0"/>
                    <a:cs typeface="Times New Roman" pitchFamily="18" charset="0"/>
                  </a:rPr>
                  <a:t> kg</a:t>
                </a:r>
                <a:r>
                  <a:rPr lang="en-US" sz="1100" b="0" i="0" u="none" strike="noStrike" baseline="30000">
                    <a:latin typeface="Times New Roman" pitchFamily="18" charset="0"/>
                    <a:cs typeface="Times New Roman" pitchFamily="18" charset="0"/>
                  </a:rPr>
                  <a:t>-1</a:t>
                </a:r>
                <a:r>
                  <a:rPr lang="en-US" sz="1100" b="0" i="0" u="none" strike="noStrike" baseline="0">
                    <a:latin typeface="Times New Roman" pitchFamily="18" charset="0"/>
                    <a:cs typeface="Times New Roman" pitchFamily="18" charset="0"/>
                  </a:rPr>
                  <a:t> dry soil</a:t>
                </a:r>
                <a:r>
                  <a:rPr lang="en-US" sz="1100" b="0" i="0" u="none" strike="noStrike" baseline="0"/>
                  <a:t>)</a:t>
                </a:r>
                <a:endParaRPr lang="en-US" sz="1100" b="0"/>
              </a:p>
            </c:rich>
          </c:tx>
          <c:layout>
            <c:manualLayout>
              <c:xMode val="edge"/>
              <c:yMode val="edge"/>
              <c:x val="1.5371529624229342E-2"/>
              <c:y val="0.16197168179089724"/>
            </c:manualLayout>
          </c:layout>
          <c:overlay val="0"/>
        </c:title>
        <c:numFmt formatCode="0" sourceLinked="1"/>
        <c:majorTickMark val="none"/>
        <c:minorTickMark val="none"/>
        <c:tickLblPos val="nextTo"/>
        <c:crossAx val="34208982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 CUM resp'!$B$3</c:f>
              <c:strCache>
                <c:ptCount val="1"/>
                <c:pt idx="0">
                  <c:v>Control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'graph CUM resp'!$R$3</c:f>
                <c:numCache>
                  <c:formatCode>General</c:formatCode>
                  <c:ptCount val="1"/>
                  <c:pt idx="0">
                    <c:v>0.8984623947576944</c:v>
                  </c:pt>
                </c:numCache>
              </c:numRef>
            </c:plus>
            <c:minus>
              <c:numRef>
                <c:f>'graph CUM resp'!$R$3</c:f>
                <c:numCache>
                  <c:formatCode>General</c:formatCode>
                  <c:ptCount val="1"/>
                  <c:pt idx="0">
                    <c:v>0.8984623947576944</c:v>
                  </c:pt>
                </c:numCache>
              </c:numRef>
            </c:minus>
          </c:errBars>
          <c:cat>
            <c:strLit>
              <c:ptCount val="1"/>
              <c:pt idx="0">
                <c:v>treatments</c:v>
              </c:pt>
            </c:strLit>
          </c:cat>
          <c:val>
            <c:numRef>
              <c:f>'graph CUM resp'!$O$3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D8-4637-963E-1012C4558127}"/>
            </c:ext>
          </c:extLst>
        </c:ser>
        <c:ser>
          <c:idx val="1"/>
          <c:order val="1"/>
          <c:tx>
            <c:strRef>
              <c:f>'graph CUM resp'!$B$4</c:f>
              <c:strCache>
                <c:ptCount val="1"/>
                <c:pt idx="0">
                  <c:v>Litter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'graph CUM resp'!$R$4</c:f>
                <c:numCache>
                  <c:formatCode>General</c:formatCode>
                  <c:ptCount val="1"/>
                  <c:pt idx="0">
                    <c:v>4.218476136878972</c:v>
                  </c:pt>
                </c:numCache>
              </c:numRef>
            </c:plus>
            <c:minus>
              <c:numRef>
                <c:f>'graph CUM resp'!$R$4</c:f>
                <c:numCache>
                  <c:formatCode>General</c:formatCode>
                  <c:ptCount val="1"/>
                  <c:pt idx="0">
                    <c:v>4.218476136878972</c:v>
                  </c:pt>
                </c:numCache>
              </c:numRef>
            </c:minus>
          </c:errBars>
          <c:cat>
            <c:strLit>
              <c:ptCount val="1"/>
              <c:pt idx="0">
                <c:v>treatments</c:v>
              </c:pt>
            </c:strLit>
          </c:cat>
          <c:val>
            <c:numRef>
              <c:f>'graph CUM resp'!$O$4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D8-4637-963E-1012C4558127}"/>
            </c:ext>
          </c:extLst>
        </c:ser>
        <c:ser>
          <c:idx val="2"/>
          <c:order val="2"/>
          <c:tx>
            <c:strRef>
              <c:f>'graph CUM resp'!$B$5</c:f>
              <c:strCache>
                <c:ptCount val="1"/>
                <c:pt idx="0">
                  <c:v>dye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'graph CUM resp'!$R$5</c:f>
                <c:numCache>
                  <c:formatCode>General</c:formatCode>
                  <c:ptCount val="1"/>
                  <c:pt idx="0">
                    <c:v>1.1943333313957709</c:v>
                  </c:pt>
                </c:numCache>
              </c:numRef>
            </c:plus>
            <c:minus>
              <c:numRef>
                <c:f>'graph CUM resp'!$R$5</c:f>
                <c:numCache>
                  <c:formatCode>General</c:formatCode>
                  <c:ptCount val="1"/>
                  <c:pt idx="0">
                    <c:v>1.1943333313957709</c:v>
                  </c:pt>
                </c:numCache>
              </c:numRef>
            </c:minus>
          </c:errBars>
          <c:cat>
            <c:strLit>
              <c:ptCount val="1"/>
              <c:pt idx="0">
                <c:v>treatments</c:v>
              </c:pt>
            </c:strLit>
          </c:cat>
          <c:val>
            <c:numRef>
              <c:f>'graph CUM resp'!$O$5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D8-4637-963E-1012C4558127}"/>
            </c:ext>
          </c:extLst>
        </c:ser>
        <c:ser>
          <c:idx val="3"/>
          <c:order val="3"/>
          <c:tx>
            <c:strRef>
              <c:f>'graph CUM resp'!$B$11</c:f>
              <c:strCache>
                <c:ptCount val="1"/>
                <c:pt idx="0">
                  <c:v>bacteria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'graph CUM resp'!$R$6</c:f>
                <c:numCache>
                  <c:formatCode>General</c:formatCode>
                  <c:ptCount val="1"/>
                  <c:pt idx="0">
                    <c:v>6.8714976177228202</c:v>
                  </c:pt>
                </c:numCache>
              </c:numRef>
            </c:plus>
            <c:minus>
              <c:numRef>
                <c:f>'graph CUM resp'!$R$6</c:f>
                <c:numCache>
                  <c:formatCode>General</c:formatCode>
                  <c:ptCount val="1"/>
                  <c:pt idx="0">
                    <c:v>6.8714976177228202</c:v>
                  </c:pt>
                </c:numCache>
              </c:numRef>
            </c:minus>
          </c:errBars>
          <c:cat>
            <c:strLit>
              <c:ptCount val="1"/>
              <c:pt idx="0">
                <c:v>treatments</c:v>
              </c:pt>
            </c:strLit>
          </c:cat>
          <c:val>
            <c:numRef>
              <c:f>'graph CUM resp'!$O$11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5D8-4637-963E-1012C4558127}"/>
            </c:ext>
          </c:extLst>
        </c:ser>
        <c:ser>
          <c:idx val="4"/>
          <c:order val="4"/>
          <c:tx>
            <c:strRef>
              <c:f>'graph CUM resp'!$B$6</c:f>
              <c:strCache>
                <c:ptCount val="1"/>
                <c:pt idx="0">
                  <c:v>dye +bacteria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'graph CUM resp'!$R$7</c:f>
                <c:numCache>
                  <c:formatCode>General</c:formatCode>
                  <c:ptCount val="1"/>
                  <c:pt idx="0">
                    <c:v>6.3387438135566923</c:v>
                  </c:pt>
                </c:numCache>
              </c:numRef>
            </c:plus>
            <c:minus>
              <c:numRef>
                <c:f>'graph CUM resp'!$R$7</c:f>
                <c:numCache>
                  <c:formatCode>General</c:formatCode>
                  <c:ptCount val="1"/>
                  <c:pt idx="0">
                    <c:v>6.3387438135566923</c:v>
                  </c:pt>
                </c:numCache>
              </c:numRef>
            </c:minus>
          </c:errBars>
          <c:cat>
            <c:strLit>
              <c:ptCount val="1"/>
              <c:pt idx="0">
                <c:v>treatments</c:v>
              </c:pt>
            </c:strLit>
          </c:cat>
          <c:val>
            <c:numRef>
              <c:f>'graph CUM resp'!$O$6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5D8-4637-963E-1012C4558127}"/>
            </c:ext>
          </c:extLst>
        </c:ser>
        <c:ser>
          <c:idx val="5"/>
          <c:order val="5"/>
          <c:tx>
            <c:strRef>
              <c:f>'graph CUM resp'!$B$8</c:f>
              <c:strCache>
                <c:ptCount val="1"/>
                <c:pt idx="0">
                  <c:v>dye+litter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'graph CUM resp'!$R$8</c:f>
                <c:numCache>
                  <c:formatCode>General</c:formatCode>
                  <c:ptCount val="1"/>
                  <c:pt idx="0">
                    <c:v>3.8779381898595608</c:v>
                  </c:pt>
                </c:numCache>
              </c:numRef>
            </c:plus>
            <c:minus>
              <c:numRef>
                <c:f>'graph CUM resp'!$R$8</c:f>
                <c:numCache>
                  <c:formatCode>General</c:formatCode>
                  <c:ptCount val="1"/>
                  <c:pt idx="0">
                    <c:v>3.8779381898595608</c:v>
                  </c:pt>
                </c:numCache>
              </c:numRef>
            </c:minus>
          </c:errBars>
          <c:cat>
            <c:strLit>
              <c:ptCount val="1"/>
              <c:pt idx="0">
                <c:v>treatments</c:v>
              </c:pt>
            </c:strLit>
          </c:cat>
          <c:val>
            <c:numRef>
              <c:f>'graph CUM resp'!$O$8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5D8-4637-963E-1012C4558127}"/>
            </c:ext>
          </c:extLst>
        </c:ser>
        <c:ser>
          <c:idx val="6"/>
          <c:order val="6"/>
          <c:tx>
            <c:strRef>
              <c:f>'graph CUM resp'!$B$9</c:f>
              <c:strCache>
                <c:ptCount val="1"/>
                <c:pt idx="0">
                  <c:v>dye+bacteria+litter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'graph CUM resp'!$R$9</c:f>
                <c:numCache>
                  <c:formatCode>General</c:formatCode>
                  <c:ptCount val="1"/>
                  <c:pt idx="0">
                    <c:v>6.6130850736260722</c:v>
                  </c:pt>
                </c:numCache>
              </c:numRef>
            </c:plus>
            <c:minus>
              <c:numRef>
                <c:f>'graph CUM resp'!$R$9</c:f>
                <c:numCache>
                  <c:formatCode>General</c:formatCode>
                  <c:ptCount val="1"/>
                  <c:pt idx="0">
                    <c:v>6.6130850736260722</c:v>
                  </c:pt>
                </c:numCache>
              </c:numRef>
            </c:minus>
          </c:errBars>
          <c:cat>
            <c:strLit>
              <c:ptCount val="1"/>
              <c:pt idx="0">
                <c:v>treatments</c:v>
              </c:pt>
            </c:strLit>
          </c:cat>
          <c:val>
            <c:numRef>
              <c:f>'graph CUM resp'!$O$9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5D8-4637-963E-1012C4558127}"/>
            </c:ext>
          </c:extLst>
        </c:ser>
        <c:ser>
          <c:idx val="7"/>
          <c:order val="7"/>
          <c:tx>
            <c:strRef>
              <c:f>'graph CUM resp'!$B$7</c:f>
              <c:strCache>
                <c:ptCount val="1"/>
                <c:pt idx="0">
                  <c:v>supernatant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'graph CUM resp'!$R$10</c:f>
                <c:numCache>
                  <c:formatCode>General</c:formatCode>
                  <c:ptCount val="1"/>
                  <c:pt idx="0">
                    <c:v>4.8769978344256248</c:v>
                  </c:pt>
                </c:numCache>
              </c:numRef>
            </c:plus>
            <c:minus>
              <c:numRef>
                <c:f>'graph CUM resp'!$R$10</c:f>
                <c:numCache>
                  <c:formatCode>General</c:formatCode>
                  <c:ptCount val="1"/>
                  <c:pt idx="0">
                    <c:v>4.8769978344256248</c:v>
                  </c:pt>
                </c:numCache>
              </c:numRef>
            </c:minus>
          </c:errBars>
          <c:cat>
            <c:strLit>
              <c:ptCount val="1"/>
              <c:pt idx="0">
                <c:v>treatments</c:v>
              </c:pt>
            </c:strLit>
          </c:cat>
          <c:val>
            <c:numRef>
              <c:f>'graph CUM resp'!$O$7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5D8-4637-963E-1012C4558127}"/>
            </c:ext>
          </c:extLst>
        </c:ser>
        <c:ser>
          <c:idx val="8"/>
          <c:order val="8"/>
          <c:tx>
            <c:strRef>
              <c:f>'graph CUM resp'!$B$10</c:f>
              <c:strCache>
                <c:ptCount val="1"/>
                <c:pt idx="0">
                  <c:v>supernatant+litter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'graph CUM resp'!$R$11</c:f>
                <c:numCache>
                  <c:formatCode>General</c:formatCode>
                  <c:ptCount val="1"/>
                  <c:pt idx="0">
                    <c:v>3.2486105617676388</c:v>
                  </c:pt>
                </c:numCache>
              </c:numRef>
            </c:plus>
            <c:minus>
              <c:numRef>
                <c:f>'graph CUM resp'!$R$11</c:f>
                <c:numCache>
                  <c:formatCode>General</c:formatCode>
                  <c:ptCount val="1"/>
                  <c:pt idx="0">
                    <c:v>3.2486105617676388</c:v>
                  </c:pt>
                </c:numCache>
              </c:numRef>
            </c:minus>
          </c:errBars>
          <c:cat>
            <c:strLit>
              <c:ptCount val="1"/>
              <c:pt idx="0">
                <c:v>treatments</c:v>
              </c:pt>
            </c:strLit>
          </c:cat>
          <c:val>
            <c:numRef>
              <c:f>'graph CUM resp'!$O$10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5D8-4637-963E-1012C45581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6809544"/>
        <c:axId val="316809936"/>
      </c:barChart>
      <c:catAx>
        <c:axId val="3168095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16809936"/>
        <c:crosses val="autoZero"/>
        <c:auto val="1"/>
        <c:lblAlgn val="ctr"/>
        <c:lblOffset val="100"/>
        <c:noMultiLvlLbl val="0"/>
      </c:catAx>
      <c:valAx>
        <c:axId val="3168099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 sz="1100" b="0"/>
                  <a:t>meta bolic quotient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3168095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34</xdr:row>
      <xdr:rowOff>0</xdr:rowOff>
    </xdr:from>
    <xdr:to>
      <xdr:col>20</xdr:col>
      <xdr:colOff>266700</xdr:colOff>
      <xdr:row>48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489007</xdr:colOff>
      <xdr:row>16</xdr:row>
      <xdr:rowOff>91774</xdr:rowOff>
    </xdr:from>
    <xdr:to>
      <xdr:col>16</xdr:col>
      <xdr:colOff>309008</xdr:colOff>
      <xdr:row>35</xdr:row>
      <xdr:rowOff>6049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17</xdr:row>
      <xdr:rowOff>86846</xdr:rowOff>
    </xdr:from>
    <xdr:to>
      <xdr:col>6</xdr:col>
      <xdr:colOff>180975</xdr:colOff>
      <xdr:row>28</xdr:row>
      <xdr:rowOff>141754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0.22782</cdr:x>
      <cdr:y>0.88816</cdr:y>
    </cdr:from>
    <cdr:to>
      <cdr:x>0.55419</cdr:x>
      <cdr:y>0.95126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37552" y="3785461"/>
          <a:ext cx="1916206" cy="2689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0.35569</cdr:x>
      <cdr:y>0.89079</cdr:y>
    </cdr:from>
    <cdr:to>
      <cdr:x>0.66298</cdr:x>
      <cdr:y>0.92496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088347" y="3796668"/>
          <a:ext cx="1804147" cy="1456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200"/>
            <a:t>days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0.0197</cdr:x>
      <cdr:y>0.20842</cdr:y>
    </cdr:from>
    <cdr:to>
      <cdr:x>0.02974</cdr:x>
      <cdr:y>0.53782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9647" y="574302"/>
          <a:ext cx="45719" cy="9076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E7" sqref="E7"/>
    </sheetView>
  </sheetViews>
  <sheetFormatPr defaultRowHeight="15" x14ac:dyDescent="0.25"/>
  <cols>
    <col min="1" max="1" width="21.7109375" customWidth="1"/>
    <col min="3" max="3" width="17.7109375" customWidth="1"/>
    <col min="5" max="5" width="32.28515625" customWidth="1"/>
    <col min="6" max="6" width="20.5703125" customWidth="1"/>
    <col min="7" max="7" width="24.28515625" customWidth="1"/>
  </cols>
  <sheetData>
    <row r="1" spans="1:9" x14ac:dyDescent="0.25">
      <c r="A1" s="1" t="s">
        <v>18</v>
      </c>
      <c r="B1">
        <v>12</v>
      </c>
      <c r="E1" t="s">
        <v>23</v>
      </c>
    </row>
    <row r="2" spans="1:9" x14ac:dyDescent="0.25">
      <c r="B2">
        <v>12</v>
      </c>
    </row>
    <row r="5" spans="1:9" x14ac:dyDescent="0.25">
      <c r="C5" s="1" t="s">
        <v>30</v>
      </c>
      <c r="D5" s="3" t="s">
        <v>19</v>
      </c>
      <c r="E5" s="3" t="s">
        <v>22</v>
      </c>
      <c r="F5" s="3" t="s">
        <v>20</v>
      </c>
      <c r="G5" s="3" t="s">
        <v>21</v>
      </c>
      <c r="H5" s="3" t="s">
        <v>42</v>
      </c>
    </row>
    <row r="6" spans="1:9" x14ac:dyDescent="0.25">
      <c r="A6" t="s">
        <v>9</v>
      </c>
      <c r="B6" s="1" t="s">
        <v>0</v>
      </c>
      <c r="C6">
        <v>8.3000000000000007</v>
      </c>
      <c r="D6">
        <f>(AVERAGE($B$1:$B$2)-C6)*2.2</f>
        <v>8.1399999999999988</v>
      </c>
      <c r="E6">
        <f>D6*25/20</f>
        <v>10.174999999999999</v>
      </c>
      <c r="F6">
        <f>E6/50/1</f>
        <v>0.20349999999999999</v>
      </c>
      <c r="G6">
        <f>F6*1000</f>
        <v>203.5</v>
      </c>
      <c r="H6">
        <f>STDEV(G6:G8)/SQRT(3)</f>
        <v>57.1870711884348</v>
      </c>
    </row>
    <row r="7" spans="1:9" x14ac:dyDescent="0.25">
      <c r="B7" s="1"/>
      <c r="C7">
        <v>11.2</v>
      </c>
      <c r="D7">
        <f t="shared" ref="D7:D32" si="0">(AVERAGE($B$1:$B$2)-C7)*2.2</f>
        <v>1.7600000000000018</v>
      </c>
      <c r="E7">
        <f t="shared" ref="E7:E32" si="1">D7*25/20</f>
        <v>2.200000000000002</v>
      </c>
      <c r="F7">
        <f t="shared" ref="F7:F32" si="2">E7/50/1</f>
        <v>4.4000000000000039E-2</v>
      </c>
      <c r="G7">
        <f>F7*1000</f>
        <v>44.000000000000043</v>
      </c>
    </row>
    <row r="8" spans="1:9" x14ac:dyDescent="0.25">
      <c r="B8" s="1"/>
      <c r="C8">
        <v>11.6</v>
      </c>
      <c r="D8">
        <f t="shared" si="0"/>
        <v>0.88000000000000089</v>
      </c>
      <c r="E8">
        <f t="shared" si="1"/>
        <v>1.100000000000001</v>
      </c>
      <c r="F8">
        <f t="shared" si="2"/>
        <v>2.200000000000002E-2</v>
      </c>
      <c r="G8">
        <f>F8*1000</f>
        <v>22.000000000000021</v>
      </c>
    </row>
    <row r="9" spans="1:9" x14ac:dyDescent="0.25">
      <c r="A9" t="s">
        <v>10</v>
      </c>
      <c r="B9" s="1" t="s">
        <v>1</v>
      </c>
      <c r="C9">
        <v>6.9</v>
      </c>
      <c r="D9">
        <f t="shared" si="0"/>
        <v>11.22</v>
      </c>
      <c r="E9">
        <f t="shared" si="1"/>
        <v>14.025</v>
      </c>
      <c r="F9">
        <f t="shared" si="2"/>
        <v>0.28050000000000003</v>
      </c>
      <c r="G9">
        <f t="shared" ref="G9:G32" si="3">F9*1000</f>
        <v>280.5</v>
      </c>
      <c r="H9" s="1"/>
      <c r="I9" s="1"/>
    </row>
    <row r="10" spans="1:9" x14ac:dyDescent="0.25">
      <c r="B10" s="1"/>
      <c r="C10">
        <v>6.9</v>
      </c>
      <c r="D10">
        <f t="shared" si="0"/>
        <v>11.22</v>
      </c>
      <c r="E10">
        <f t="shared" si="1"/>
        <v>14.025</v>
      </c>
      <c r="F10">
        <f t="shared" si="2"/>
        <v>0.28050000000000003</v>
      </c>
      <c r="G10">
        <f t="shared" si="3"/>
        <v>280.5</v>
      </c>
      <c r="H10" s="1"/>
      <c r="I10" s="1"/>
    </row>
    <row r="11" spans="1:9" x14ac:dyDescent="0.25">
      <c r="B11" s="1"/>
      <c r="C11">
        <v>7.1</v>
      </c>
      <c r="D11">
        <f t="shared" si="0"/>
        <v>10.780000000000001</v>
      </c>
      <c r="E11">
        <f t="shared" si="1"/>
        <v>13.475</v>
      </c>
      <c r="F11">
        <f t="shared" si="2"/>
        <v>0.26950000000000002</v>
      </c>
      <c r="G11">
        <f t="shared" si="3"/>
        <v>269.5</v>
      </c>
      <c r="H11" s="1"/>
      <c r="I11" s="1"/>
    </row>
    <row r="12" spans="1:9" x14ac:dyDescent="0.25">
      <c r="A12" t="s">
        <v>11</v>
      </c>
      <c r="B12" s="1" t="s">
        <v>2</v>
      </c>
      <c r="C12">
        <v>11.9</v>
      </c>
      <c r="D12">
        <f t="shared" si="0"/>
        <v>0.21999999999999922</v>
      </c>
      <c r="E12">
        <f t="shared" si="1"/>
        <v>0.27499999999999902</v>
      </c>
      <c r="F12">
        <f t="shared" si="2"/>
        <v>5.4999999999999806E-3</v>
      </c>
      <c r="G12">
        <f t="shared" si="3"/>
        <v>5.4999999999999805</v>
      </c>
    </row>
    <row r="13" spans="1:9" x14ac:dyDescent="0.25">
      <c r="B13" s="1"/>
      <c r="C13">
        <v>11.8</v>
      </c>
      <c r="D13">
        <f t="shared" si="0"/>
        <v>0.43999999999999845</v>
      </c>
      <c r="E13">
        <f t="shared" si="1"/>
        <v>0.54999999999999805</v>
      </c>
      <c r="F13">
        <f t="shared" si="2"/>
        <v>1.0999999999999961E-2</v>
      </c>
      <c r="G13">
        <f t="shared" si="3"/>
        <v>10.999999999999961</v>
      </c>
    </row>
    <row r="14" spans="1:9" x14ac:dyDescent="0.25">
      <c r="B14" s="1"/>
      <c r="C14">
        <v>11.6</v>
      </c>
      <c r="D14">
        <f t="shared" si="0"/>
        <v>0.88000000000000089</v>
      </c>
      <c r="E14">
        <f t="shared" si="1"/>
        <v>1.100000000000001</v>
      </c>
      <c r="F14">
        <f t="shared" si="2"/>
        <v>2.200000000000002E-2</v>
      </c>
      <c r="G14">
        <f t="shared" si="3"/>
        <v>22.000000000000021</v>
      </c>
    </row>
    <row r="15" spans="1:9" x14ac:dyDescent="0.25">
      <c r="A15" t="s">
        <v>12</v>
      </c>
      <c r="B15" s="1" t="s">
        <v>3</v>
      </c>
      <c r="C15">
        <v>11.8</v>
      </c>
      <c r="D15">
        <f t="shared" si="0"/>
        <v>0.43999999999999845</v>
      </c>
      <c r="E15">
        <f t="shared" si="1"/>
        <v>0.54999999999999805</v>
      </c>
      <c r="F15">
        <f t="shared" si="2"/>
        <v>1.0999999999999961E-2</v>
      </c>
      <c r="G15">
        <f t="shared" si="3"/>
        <v>10.999999999999961</v>
      </c>
    </row>
    <row r="16" spans="1:9" x14ac:dyDescent="0.25">
      <c r="B16" s="1"/>
      <c r="C16">
        <v>11.6</v>
      </c>
      <c r="D16">
        <f t="shared" si="0"/>
        <v>0.88000000000000089</v>
      </c>
      <c r="E16">
        <f t="shared" si="1"/>
        <v>1.100000000000001</v>
      </c>
      <c r="F16">
        <f t="shared" si="2"/>
        <v>2.200000000000002E-2</v>
      </c>
      <c r="G16">
        <f t="shared" si="3"/>
        <v>22.000000000000021</v>
      </c>
    </row>
    <row r="17" spans="1:9" x14ac:dyDescent="0.25">
      <c r="B17" s="1"/>
      <c r="C17">
        <v>11.8</v>
      </c>
      <c r="D17">
        <f t="shared" si="0"/>
        <v>0.43999999999999845</v>
      </c>
      <c r="E17">
        <f t="shared" si="1"/>
        <v>0.54999999999999805</v>
      </c>
      <c r="F17">
        <f t="shared" si="2"/>
        <v>1.0999999999999961E-2</v>
      </c>
      <c r="G17">
        <f t="shared" si="3"/>
        <v>10.999999999999961</v>
      </c>
    </row>
    <row r="18" spans="1:9" x14ac:dyDescent="0.25">
      <c r="A18" t="s">
        <v>13</v>
      </c>
      <c r="B18" s="1" t="s">
        <v>4</v>
      </c>
      <c r="C18">
        <v>7.2</v>
      </c>
      <c r="D18">
        <f t="shared" si="0"/>
        <v>10.56</v>
      </c>
      <c r="E18">
        <f t="shared" si="1"/>
        <v>13.2</v>
      </c>
      <c r="F18">
        <f t="shared" si="2"/>
        <v>0.26400000000000001</v>
      </c>
      <c r="G18">
        <f t="shared" si="3"/>
        <v>264</v>
      </c>
    </row>
    <row r="19" spans="1:9" x14ac:dyDescent="0.25">
      <c r="B19" s="1"/>
      <c r="C19">
        <v>8.5</v>
      </c>
      <c r="D19">
        <f t="shared" si="0"/>
        <v>7.7000000000000011</v>
      </c>
      <c r="E19">
        <f t="shared" si="1"/>
        <v>9.6250000000000018</v>
      </c>
      <c r="F19">
        <f t="shared" si="2"/>
        <v>0.19250000000000003</v>
      </c>
      <c r="G19">
        <f t="shared" si="3"/>
        <v>192.50000000000003</v>
      </c>
    </row>
    <row r="20" spans="1:9" x14ac:dyDescent="0.25">
      <c r="B20" s="1"/>
      <c r="C20">
        <v>8.1</v>
      </c>
      <c r="D20">
        <f t="shared" si="0"/>
        <v>8.5800000000000018</v>
      </c>
      <c r="E20">
        <f t="shared" si="1"/>
        <v>10.725000000000003</v>
      </c>
      <c r="F20">
        <f t="shared" si="2"/>
        <v>0.21450000000000005</v>
      </c>
      <c r="G20">
        <f t="shared" si="3"/>
        <v>214.50000000000006</v>
      </c>
    </row>
    <row r="21" spans="1:9" x14ac:dyDescent="0.25">
      <c r="A21" t="s">
        <v>16</v>
      </c>
      <c r="B21" s="1" t="s">
        <v>5</v>
      </c>
      <c r="C21">
        <v>5.6</v>
      </c>
      <c r="D21">
        <f t="shared" si="0"/>
        <v>14.080000000000002</v>
      </c>
      <c r="E21">
        <f t="shared" si="1"/>
        <v>17.600000000000001</v>
      </c>
      <c r="F21">
        <f t="shared" si="2"/>
        <v>0.35200000000000004</v>
      </c>
      <c r="G21">
        <f t="shared" si="3"/>
        <v>352.00000000000006</v>
      </c>
    </row>
    <row r="22" spans="1:9" x14ac:dyDescent="0.25">
      <c r="B22" s="1"/>
      <c r="C22">
        <v>6.8</v>
      </c>
      <c r="D22">
        <f t="shared" si="0"/>
        <v>11.440000000000001</v>
      </c>
      <c r="E22">
        <f t="shared" si="1"/>
        <v>14.300000000000002</v>
      </c>
      <c r="F22">
        <f t="shared" si="2"/>
        <v>0.28600000000000003</v>
      </c>
      <c r="G22">
        <f t="shared" si="3"/>
        <v>286.00000000000006</v>
      </c>
    </row>
    <row r="23" spans="1:9" x14ac:dyDescent="0.25">
      <c r="B23" s="1"/>
      <c r="C23">
        <v>6.2</v>
      </c>
      <c r="D23">
        <f t="shared" si="0"/>
        <v>12.76</v>
      </c>
      <c r="E23">
        <f t="shared" si="1"/>
        <v>15.95</v>
      </c>
      <c r="F23">
        <f t="shared" si="2"/>
        <v>0.31900000000000001</v>
      </c>
      <c r="G23">
        <f t="shared" si="3"/>
        <v>319</v>
      </c>
    </row>
    <row r="24" spans="1:9" x14ac:dyDescent="0.25">
      <c r="A24" t="s">
        <v>14</v>
      </c>
      <c r="B24" s="1" t="s">
        <v>6</v>
      </c>
      <c r="C24">
        <v>6.8</v>
      </c>
      <c r="D24">
        <f t="shared" si="0"/>
        <v>11.440000000000001</v>
      </c>
      <c r="E24">
        <f t="shared" si="1"/>
        <v>14.300000000000002</v>
      </c>
      <c r="F24">
        <f t="shared" si="2"/>
        <v>0.28600000000000003</v>
      </c>
      <c r="G24">
        <f t="shared" si="3"/>
        <v>286.00000000000006</v>
      </c>
      <c r="H24" s="1"/>
      <c r="I24" s="1"/>
    </row>
    <row r="25" spans="1:9" x14ac:dyDescent="0.25">
      <c r="B25" s="1"/>
      <c r="C25">
        <v>7.3</v>
      </c>
      <c r="D25">
        <f t="shared" si="0"/>
        <v>10.340000000000002</v>
      </c>
      <c r="E25">
        <f t="shared" si="1"/>
        <v>12.925000000000002</v>
      </c>
      <c r="F25">
        <f t="shared" si="2"/>
        <v>0.25850000000000006</v>
      </c>
      <c r="G25">
        <f t="shared" si="3"/>
        <v>258.50000000000006</v>
      </c>
      <c r="H25" s="1"/>
      <c r="I25" s="1"/>
    </row>
    <row r="26" spans="1:9" x14ac:dyDescent="0.25">
      <c r="B26" s="1"/>
      <c r="C26">
        <v>6.3</v>
      </c>
      <c r="D26">
        <f t="shared" si="0"/>
        <v>12.540000000000001</v>
      </c>
      <c r="E26">
        <f t="shared" si="1"/>
        <v>15.675000000000001</v>
      </c>
      <c r="F26">
        <f t="shared" si="2"/>
        <v>0.3135</v>
      </c>
      <c r="G26">
        <f t="shared" si="3"/>
        <v>313.5</v>
      </c>
      <c r="H26" s="1"/>
      <c r="I26" s="1"/>
    </row>
    <row r="27" spans="1:9" x14ac:dyDescent="0.25">
      <c r="A27" t="s">
        <v>15</v>
      </c>
      <c r="B27" s="1" t="s">
        <v>7</v>
      </c>
      <c r="C27">
        <v>2.2999999999999998</v>
      </c>
      <c r="D27">
        <f t="shared" si="0"/>
        <v>21.34</v>
      </c>
      <c r="E27">
        <f t="shared" si="1"/>
        <v>26.675000000000001</v>
      </c>
      <c r="F27">
        <f t="shared" si="2"/>
        <v>0.53349999999999997</v>
      </c>
      <c r="G27">
        <f t="shared" si="3"/>
        <v>533.5</v>
      </c>
      <c r="H27" s="1"/>
      <c r="I27" s="1"/>
    </row>
    <row r="28" spans="1:9" x14ac:dyDescent="0.25">
      <c r="B28" s="1"/>
      <c r="C28">
        <v>4.0999999999999996</v>
      </c>
      <c r="D28">
        <f t="shared" si="0"/>
        <v>17.380000000000003</v>
      </c>
      <c r="E28">
        <f t="shared" si="1"/>
        <v>21.725000000000001</v>
      </c>
      <c r="F28">
        <f t="shared" si="2"/>
        <v>0.43450000000000005</v>
      </c>
      <c r="G28">
        <f t="shared" si="3"/>
        <v>434.50000000000006</v>
      </c>
      <c r="H28" s="1"/>
      <c r="I28" s="1"/>
    </row>
    <row r="29" spans="1:9" x14ac:dyDescent="0.25">
      <c r="B29" s="1"/>
      <c r="C29">
        <v>1.8</v>
      </c>
      <c r="D29">
        <f t="shared" si="0"/>
        <v>22.44</v>
      </c>
      <c r="E29">
        <f t="shared" si="1"/>
        <v>28.05</v>
      </c>
      <c r="F29">
        <f t="shared" si="2"/>
        <v>0.56100000000000005</v>
      </c>
      <c r="G29">
        <f t="shared" si="3"/>
        <v>561</v>
      </c>
      <c r="H29" s="1"/>
      <c r="I29" s="1"/>
    </row>
    <row r="30" spans="1:9" x14ac:dyDescent="0.25">
      <c r="A30" t="s">
        <v>17</v>
      </c>
      <c r="B30" s="1" t="s">
        <v>8</v>
      </c>
      <c r="C30">
        <v>10.9</v>
      </c>
      <c r="D30">
        <f t="shared" si="0"/>
        <v>2.4199999999999995</v>
      </c>
      <c r="E30">
        <f t="shared" si="1"/>
        <v>3.0249999999999995</v>
      </c>
      <c r="F30">
        <f t="shared" si="2"/>
        <v>6.0499999999999991E-2</v>
      </c>
      <c r="G30">
        <f t="shared" si="3"/>
        <v>60.499999999999993</v>
      </c>
    </row>
    <row r="31" spans="1:9" x14ac:dyDescent="0.25">
      <c r="C31">
        <v>10.7</v>
      </c>
      <c r="D31">
        <f t="shared" si="0"/>
        <v>2.8600000000000017</v>
      </c>
      <c r="E31">
        <f t="shared" si="1"/>
        <v>3.575000000000002</v>
      </c>
      <c r="F31">
        <f t="shared" si="2"/>
        <v>7.1500000000000036E-2</v>
      </c>
      <c r="G31">
        <f t="shared" si="3"/>
        <v>71.500000000000043</v>
      </c>
    </row>
    <row r="32" spans="1:9" x14ac:dyDescent="0.25">
      <c r="C32">
        <v>11.3</v>
      </c>
      <c r="D32">
        <f t="shared" si="0"/>
        <v>1.5399999999999985</v>
      </c>
      <c r="E32">
        <f t="shared" si="1"/>
        <v>1.9249999999999983</v>
      </c>
      <c r="F32">
        <f t="shared" si="2"/>
        <v>3.8499999999999965E-2</v>
      </c>
      <c r="G32">
        <f t="shared" si="3"/>
        <v>38.499999999999964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F6" sqref="F6:F32"/>
    </sheetView>
  </sheetViews>
  <sheetFormatPr defaultRowHeight="15" x14ac:dyDescent="0.25"/>
  <cols>
    <col min="1" max="1" width="21.42578125" customWidth="1"/>
    <col min="4" max="4" width="12.85546875" customWidth="1"/>
    <col min="5" max="5" width="35" customWidth="1"/>
    <col min="6" max="6" width="31" customWidth="1"/>
    <col min="7" max="7" width="22.5703125" customWidth="1"/>
  </cols>
  <sheetData>
    <row r="1" spans="1:7" x14ac:dyDescent="0.25">
      <c r="A1" s="1" t="s">
        <v>18</v>
      </c>
      <c r="B1">
        <v>6.8</v>
      </c>
      <c r="E1" t="s">
        <v>43</v>
      </c>
    </row>
    <row r="2" spans="1:7" x14ac:dyDescent="0.25">
      <c r="B2">
        <v>7.4</v>
      </c>
    </row>
    <row r="3" spans="1:7" x14ac:dyDescent="0.25">
      <c r="B3">
        <v>7</v>
      </c>
    </row>
    <row r="4" spans="1:7" x14ac:dyDescent="0.25">
      <c r="B4">
        <v>7.4</v>
      </c>
    </row>
    <row r="5" spans="1:7" ht="18.75" x14ac:dyDescent="0.35">
      <c r="B5">
        <v>7</v>
      </c>
      <c r="D5" s="1" t="s">
        <v>33</v>
      </c>
      <c r="E5" s="4" t="s">
        <v>35</v>
      </c>
      <c r="F5" s="4" t="s">
        <v>36</v>
      </c>
      <c r="G5" s="4" t="s">
        <v>37</v>
      </c>
    </row>
    <row r="6" spans="1:7" x14ac:dyDescent="0.25">
      <c r="A6" t="s">
        <v>9</v>
      </c>
      <c r="B6" s="1" t="s">
        <v>0</v>
      </c>
      <c r="C6">
        <v>6.1</v>
      </c>
      <c r="D6">
        <f>(AVERAGE($B$1:$B$5)-C6)*2.2</f>
        <v>2.2440000000000011</v>
      </c>
      <c r="E6">
        <f>D6*25/20</f>
        <v>2.8050000000000015</v>
      </c>
      <c r="F6" s="26">
        <f>E6/50</f>
        <v>5.6100000000000032E-2</v>
      </c>
      <c r="G6">
        <f>F6*1000</f>
        <v>56.10000000000003</v>
      </c>
    </row>
    <row r="7" spans="1:7" x14ac:dyDescent="0.25">
      <c r="B7" s="1"/>
      <c r="C7">
        <v>6.9</v>
      </c>
      <c r="D7">
        <f t="shared" ref="D7:D32" si="0">(AVERAGE($B$1:$B$5)-C7)*2.2</f>
        <v>0.48399999999999949</v>
      </c>
      <c r="E7">
        <f t="shared" ref="E7:E32" si="1">D7*25/20</f>
        <v>0.60499999999999932</v>
      </c>
      <c r="F7" s="26">
        <f t="shared" ref="F7:F32" si="2">E7/50</f>
        <v>1.2099999999999986E-2</v>
      </c>
      <c r="G7">
        <f t="shared" ref="G7:G32" si="3">F7*1000</f>
        <v>12.099999999999985</v>
      </c>
    </row>
    <row r="8" spans="1:7" x14ac:dyDescent="0.25">
      <c r="B8" s="1"/>
      <c r="C8">
        <v>6.6</v>
      </c>
      <c r="D8">
        <f t="shared" si="0"/>
        <v>1.144000000000001</v>
      </c>
      <c r="E8">
        <f t="shared" si="1"/>
        <v>1.4300000000000013</v>
      </c>
      <c r="F8" s="26">
        <f t="shared" si="2"/>
        <v>2.8600000000000025E-2</v>
      </c>
      <c r="G8">
        <f t="shared" si="3"/>
        <v>28.600000000000026</v>
      </c>
    </row>
    <row r="9" spans="1:7" x14ac:dyDescent="0.25">
      <c r="A9" t="s">
        <v>10</v>
      </c>
      <c r="B9" s="1" t="s">
        <v>1</v>
      </c>
      <c r="C9">
        <v>5.4</v>
      </c>
      <c r="D9">
        <f t="shared" si="0"/>
        <v>3.7839999999999998</v>
      </c>
      <c r="E9">
        <f t="shared" si="1"/>
        <v>4.7299999999999995</v>
      </c>
      <c r="F9" s="26">
        <f t="shared" si="2"/>
        <v>9.459999999999999E-2</v>
      </c>
      <c r="G9">
        <f t="shared" si="3"/>
        <v>94.6</v>
      </c>
    </row>
    <row r="10" spans="1:7" x14ac:dyDescent="0.25">
      <c r="B10" s="1"/>
      <c r="C10">
        <v>6.1</v>
      </c>
      <c r="D10">
        <f t="shared" si="0"/>
        <v>2.2440000000000011</v>
      </c>
      <c r="E10">
        <f t="shared" si="1"/>
        <v>2.8050000000000015</v>
      </c>
      <c r="F10" s="26">
        <f t="shared" si="2"/>
        <v>5.6100000000000032E-2</v>
      </c>
      <c r="G10">
        <f t="shared" si="3"/>
        <v>56.10000000000003</v>
      </c>
    </row>
    <row r="11" spans="1:7" x14ac:dyDescent="0.25">
      <c r="B11" s="1"/>
      <c r="C11">
        <v>5.8</v>
      </c>
      <c r="D11">
        <f t="shared" si="0"/>
        <v>2.9040000000000008</v>
      </c>
      <c r="E11">
        <f t="shared" si="1"/>
        <v>3.6300000000000012</v>
      </c>
      <c r="F11" s="26">
        <f t="shared" si="2"/>
        <v>7.2600000000000026E-2</v>
      </c>
      <c r="G11">
        <f t="shared" si="3"/>
        <v>72.600000000000023</v>
      </c>
    </row>
    <row r="12" spans="1:7" x14ac:dyDescent="0.25">
      <c r="A12" t="s">
        <v>11</v>
      </c>
      <c r="B12" s="1" t="s">
        <v>2</v>
      </c>
      <c r="C12">
        <v>6.9</v>
      </c>
      <c r="D12">
        <f t="shared" si="0"/>
        <v>0.48399999999999949</v>
      </c>
      <c r="E12">
        <f t="shared" si="1"/>
        <v>0.60499999999999932</v>
      </c>
      <c r="F12" s="26">
        <f t="shared" si="2"/>
        <v>1.2099999999999986E-2</v>
      </c>
      <c r="G12">
        <f t="shared" si="3"/>
        <v>12.099999999999985</v>
      </c>
    </row>
    <row r="13" spans="1:7" x14ac:dyDescent="0.25">
      <c r="B13" s="1"/>
      <c r="C13">
        <v>6.3</v>
      </c>
      <c r="D13">
        <f t="shared" si="0"/>
        <v>1.8040000000000007</v>
      </c>
      <c r="E13">
        <f t="shared" si="1"/>
        <v>2.2550000000000008</v>
      </c>
      <c r="F13" s="26">
        <f t="shared" si="2"/>
        <v>4.5100000000000015E-2</v>
      </c>
      <c r="G13">
        <f t="shared" si="3"/>
        <v>45.100000000000016</v>
      </c>
    </row>
    <row r="14" spans="1:7" x14ac:dyDescent="0.25">
      <c r="B14" s="1"/>
      <c r="C14">
        <v>7</v>
      </c>
      <c r="D14">
        <f t="shared" si="0"/>
        <v>0.26400000000000023</v>
      </c>
      <c r="E14">
        <f t="shared" si="1"/>
        <v>0.33000000000000029</v>
      </c>
      <c r="F14" s="26">
        <f t="shared" si="2"/>
        <v>6.600000000000006E-3</v>
      </c>
      <c r="G14">
        <f t="shared" si="3"/>
        <v>6.6000000000000059</v>
      </c>
    </row>
    <row r="15" spans="1:7" x14ac:dyDescent="0.25">
      <c r="A15" t="s">
        <v>12</v>
      </c>
      <c r="B15" s="1" t="s">
        <v>3</v>
      </c>
      <c r="C15">
        <v>7</v>
      </c>
      <c r="D15">
        <f t="shared" si="0"/>
        <v>0.26400000000000023</v>
      </c>
      <c r="E15">
        <f t="shared" si="1"/>
        <v>0.33000000000000029</v>
      </c>
      <c r="F15" s="26">
        <f t="shared" si="2"/>
        <v>6.600000000000006E-3</v>
      </c>
      <c r="G15">
        <f t="shared" si="3"/>
        <v>6.6000000000000059</v>
      </c>
    </row>
    <row r="16" spans="1:7" x14ac:dyDescent="0.25">
      <c r="B16" s="1"/>
      <c r="C16">
        <v>7</v>
      </c>
      <c r="D16">
        <f t="shared" si="0"/>
        <v>0.26400000000000023</v>
      </c>
      <c r="E16">
        <f t="shared" si="1"/>
        <v>0.33000000000000029</v>
      </c>
      <c r="F16" s="26">
        <f t="shared" si="2"/>
        <v>6.600000000000006E-3</v>
      </c>
      <c r="G16">
        <f t="shared" si="3"/>
        <v>6.6000000000000059</v>
      </c>
    </row>
    <row r="17" spans="1:7" x14ac:dyDescent="0.25">
      <c r="B17" s="1"/>
      <c r="C17">
        <v>7</v>
      </c>
      <c r="D17">
        <f t="shared" si="0"/>
        <v>0.26400000000000023</v>
      </c>
      <c r="E17">
        <f t="shared" si="1"/>
        <v>0.33000000000000029</v>
      </c>
      <c r="F17" s="26">
        <f t="shared" si="2"/>
        <v>6.600000000000006E-3</v>
      </c>
      <c r="G17">
        <f t="shared" si="3"/>
        <v>6.6000000000000059</v>
      </c>
    </row>
    <row r="18" spans="1:7" x14ac:dyDescent="0.25">
      <c r="A18" t="s">
        <v>13</v>
      </c>
      <c r="B18" s="1" t="s">
        <v>4</v>
      </c>
      <c r="C18">
        <v>6.4</v>
      </c>
      <c r="D18">
        <f t="shared" si="0"/>
        <v>1.5839999999999996</v>
      </c>
      <c r="E18">
        <f t="shared" si="1"/>
        <v>1.9799999999999998</v>
      </c>
      <c r="F18" s="26">
        <f t="shared" si="2"/>
        <v>3.9599999999999996E-2</v>
      </c>
      <c r="G18">
        <f t="shared" si="3"/>
        <v>39.599999999999994</v>
      </c>
    </row>
    <row r="19" spans="1:7" x14ac:dyDescent="0.25">
      <c r="B19" s="1"/>
      <c r="C19">
        <v>6.5</v>
      </c>
      <c r="D19">
        <f t="shared" si="0"/>
        <v>1.3640000000000003</v>
      </c>
      <c r="E19">
        <f t="shared" si="1"/>
        <v>1.7050000000000005</v>
      </c>
      <c r="F19" s="26">
        <f t="shared" si="2"/>
        <v>3.4100000000000012E-2</v>
      </c>
      <c r="G19">
        <f t="shared" si="3"/>
        <v>34.100000000000016</v>
      </c>
    </row>
    <row r="20" spans="1:7" x14ac:dyDescent="0.25">
      <c r="B20" s="1"/>
      <c r="C20">
        <v>7.1</v>
      </c>
      <c r="D20">
        <f t="shared" si="0"/>
        <v>4.4000000000001017E-2</v>
      </c>
      <c r="E20">
        <f t="shared" si="1"/>
        <v>5.500000000000127E-2</v>
      </c>
      <c r="F20" s="26">
        <f t="shared" si="2"/>
        <v>1.1000000000000254E-3</v>
      </c>
      <c r="G20">
        <f t="shared" si="3"/>
        <v>1.1000000000000254</v>
      </c>
    </row>
    <row r="21" spans="1:7" x14ac:dyDescent="0.25">
      <c r="A21" t="s">
        <v>16</v>
      </c>
      <c r="B21" s="1" t="s">
        <v>5</v>
      </c>
      <c r="C21">
        <v>5.4</v>
      </c>
      <c r="D21">
        <f t="shared" si="0"/>
        <v>3.7839999999999998</v>
      </c>
      <c r="E21">
        <f t="shared" si="1"/>
        <v>4.7299999999999995</v>
      </c>
      <c r="F21" s="26">
        <f t="shared" si="2"/>
        <v>9.459999999999999E-2</v>
      </c>
      <c r="G21">
        <f t="shared" si="3"/>
        <v>94.6</v>
      </c>
    </row>
    <row r="22" spans="1:7" x14ac:dyDescent="0.25">
      <c r="B22" s="1"/>
      <c r="C22">
        <v>5.9</v>
      </c>
      <c r="D22">
        <f t="shared" si="0"/>
        <v>2.6839999999999997</v>
      </c>
      <c r="E22">
        <f t="shared" si="1"/>
        <v>3.3549999999999995</v>
      </c>
      <c r="F22" s="26">
        <f t="shared" si="2"/>
        <v>6.7099999999999993E-2</v>
      </c>
      <c r="G22">
        <f t="shared" si="3"/>
        <v>67.099999999999994</v>
      </c>
    </row>
    <row r="23" spans="1:7" x14ac:dyDescent="0.25">
      <c r="B23" s="1"/>
      <c r="C23">
        <v>5.8</v>
      </c>
      <c r="D23">
        <f t="shared" si="0"/>
        <v>2.9040000000000008</v>
      </c>
      <c r="E23">
        <f t="shared" si="1"/>
        <v>3.6300000000000012</v>
      </c>
      <c r="F23" s="26">
        <f t="shared" si="2"/>
        <v>7.2600000000000026E-2</v>
      </c>
      <c r="G23">
        <f t="shared" si="3"/>
        <v>72.600000000000023</v>
      </c>
    </row>
    <row r="24" spans="1:7" x14ac:dyDescent="0.25">
      <c r="A24" t="s">
        <v>14</v>
      </c>
      <c r="B24" s="1" t="s">
        <v>6</v>
      </c>
      <c r="C24">
        <v>5.3</v>
      </c>
      <c r="D24">
        <f t="shared" si="0"/>
        <v>4.0040000000000013</v>
      </c>
      <c r="E24">
        <f t="shared" si="1"/>
        <v>5.0050000000000017</v>
      </c>
      <c r="F24" s="26">
        <f t="shared" si="2"/>
        <v>0.10010000000000004</v>
      </c>
      <c r="G24">
        <f t="shared" si="3"/>
        <v>100.10000000000004</v>
      </c>
    </row>
    <row r="25" spans="1:7" x14ac:dyDescent="0.25">
      <c r="B25" s="1"/>
      <c r="C25">
        <v>6</v>
      </c>
      <c r="D25">
        <f t="shared" si="0"/>
        <v>2.4640000000000004</v>
      </c>
      <c r="E25">
        <f t="shared" si="1"/>
        <v>3.0800000000000005</v>
      </c>
      <c r="F25" s="26">
        <f t="shared" si="2"/>
        <v>6.1600000000000009E-2</v>
      </c>
      <c r="G25">
        <f t="shared" si="3"/>
        <v>61.600000000000009</v>
      </c>
    </row>
    <row r="26" spans="1:7" x14ac:dyDescent="0.25">
      <c r="B26" s="1"/>
      <c r="C26">
        <v>5.5</v>
      </c>
      <c r="D26">
        <f t="shared" si="0"/>
        <v>3.5640000000000005</v>
      </c>
      <c r="E26">
        <f t="shared" si="1"/>
        <v>4.4550000000000001</v>
      </c>
      <c r="F26" s="26">
        <f t="shared" si="2"/>
        <v>8.9099999999999999E-2</v>
      </c>
      <c r="G26">
        <f t="shared" si="3"/>
        <v>89.1</v>
      </c>
    </row>
    <row r="27" spans="1:7" x14ac:dyDescent="0.25">
      <c r="A27" t="s">
        <v>15</v>
      </c>
      <c r="B27" s="1" t="s">
        <v>7</v>
      </c>
      <c r="C27">
        <v>5.9</v>
      </c>
      <c r="D27">
        <f t="shared" si="0"/>
        <v>2.6839999999999997</v>
      </c>
      <c r="E27">
        <f t="shared" si="1"/>
        <v>3.3549999999999995</v>
      </c>
      <c r="F27" s="26">
        <f t="shared" si="2"/>
        <v>6.7099999999999993E-2</v>
      </c>
      <c r="G27">
        <f t="shared" si="3"/>
        <v>67.099999999999994</v>
      </c>
    </row>
    <row r="28" spans="1:7" x14ac:dyDescent="0.25">
      <c r="B28" s="1"/>
      <c r="C28">
        <v>5.4</v>
      </c>
      <c r="D28">
        <f t="shared" si="0"/>
        <v>3.7839999999999998</v>
      </c>
      <c r="E28">
        <f t="shared" si="1"/>
        <v>4.7299999999999995</v>
      </c>
      <c r="F28" s="26">
        <f t="shared" si="2"/>
        <v>9.459999999999999E-2</v>
      </c>
      <c r="G28">
        <f>F28*1000</f>
        <v>94.6</v>
      </c>
    </row>
    <row r="29" spans="1:7" x14ac:dyDescent="0.25">
      <c r="B29" s="1"/>
      <c r="C29">
        <v>5</v>
      </c>
      <c r="D29">
        <f t="shared" si="0"/>
        <v>4.6640000000000006</v>
      </c>
      <c r="E29">
        <f t="shared" si="1"/>
        <v>5.83</v>
      </c>
      <c r="F29" s="26">
        <f t="shared" si="2"/>
        <v>0.1166</v>
      </c>
      <c r="G29">
        <f t="shared" si="3"/>
        <v>116.6</v>
      </c>
    </row>
    <row r="30" spans="1:7" x14ac:dyDescent="0.25">
      <c r="A30" t="s">
        <v>17</v>
      </c>
      <c r="B30" s="1" t="s">
        <v>8</v>
      </c>
      <c r="C30">
        <v>6.5</v>
      </c>
      <c r="D30">
        <f t="shared" si="0"/>
        <v>1.3640000000000003</v>
      </c>
      <c r="E30">
        <f t="shared" si="1"/>
        <v>1.7050000000000005</v>
      </c>
      <c r="F30" s="26">
        <f t="shared" si="2"/>
        <v>3.4100000000000012E-2</v>
      </c>
      <c r="G30">
        <f t="shared" si="3"/>
        <v>34.100000000000016</v>
      </c>
    </row>
    <row r="31" spans="1:7" x14ac:dyDescent="0.25">
      <c r="C31">
        <v>7.1</v>
      </c>
      <c r="D31">
        <f t="shared" si="0"/>
        <v>4.4000000000001017E-2</v>
      </c>
      <c r="E31">
        <f t="shared" si="1"/>
        <v>5.500000000000127E-2</v>
      </c>
      <c r="F31" s="26">
        <f t="shared" si="2"/>
        <v>1.1000000000000254E-3</v>
      </c>
      <c r="G31">
        <f t="shared" si="3"/>
        <v>1.1000000000000254</v>
      </c>
    </row>
    <row r="32" spans="1:7" x14ac:dyDescent="0.25">
      <c r="C32">
        <v>7</v>
      </c>
      <c r="D32">
        <f t="shared" si="0"/>
        <v>0.26400000000000023</v>
      </c>
      <c r="E32">
        <f t="shared" si="1"/>
        <v>0.33000000000000029</v>
      </c>
      <c r="F32" s="26">
        <f t="shared" si="2"/>
        <v>6.600000000000006E-3</v>
      </c>
      <c r="G32">
        <f t="shared" si="3"/>
        <v>6.6000000000000059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G7" sqref="G7"/>
    </sheetView>
  </sheetViews>
  <sheetFormatPr defaultRowHeight="15" x14ac:dyDescent="0.25"/>
  <cols>
    <col min="1" max="1" width="19.85546875" customWidth="1"/>
    <col min="5" max="5" width="34.7109375" customWidth="1"/>
    <col min="6" max="6" width="24.7109375" customWidth="1"/>
    <col min="7" max="7" width="22.7109375" customWidth="1"/>
  </cols>
  <sheetData>
    <row r="1" spans="1:7" x14ac:dyDescent="0.25">
      <c r="A1" s="1" t="s">
        <v>18</v>
      </c>
      <c r="B1">
        <v>7.8</v>
      </c>
      <c r="E1" t="s">
        <v>44</v>
      </c>
    </row>
    <row r="2" spans="1:7" x14ac:dyDescent="0.25">
      <c r="B2">
        <v>6.8</v>
      </c>
    </row>
    <row r="3" spans="1:7" x14ac:dyDescent="0.25">
      <c r="B3">
        <v>6.7</v>
      </c>
    </row>
    <row r="4" spans="1:7" x14ac:dyDescent="0.25">
      <c r="B4">
        <v>7</v>
      </c>
    </row>
    <row r="5" spans="1:7" ht="18.75" x14ac:dyDescent="0.35">
      <c r="B5">
        <v>6.5</v>
      </c>
      <c r="D5" s="1" t="s">
        <v>33</v>
      </c>
      <c r="E5" s="4" t="s">
        <v>35</v>
      </c>
      <c r="F5" s="4" t="s">
        <v>36</v>
      </c>
      <c r="G5" s="4" t="s">
        <v>37</v>
      </c>
    </row>
    <row r="6" spans="1:7" x14ac:dyDescent="0.25">
      <c r="A6" t="s">
        <v>9</v>
      </c>
      <c r="B6" s="1" t="s">
        <v>0</v>
      </c>
      <c r="C6">
        <v>6.3</v>
      </c>
      <c r="D6">
        <f>(AVERAGE($B$1:$B$5)-C6)*2.2</f>
        <v>1.4519999999999984</v>
      </c>
      <c r="E6">
        <f>D6*25/20</f>
        <v>1.8149999999999982</v>
      </c>
      <c r="F6">
        <f>E6/50</f>
        <v>3.6299999999999964E-2</v>
      </c>
      <c r="G6">
        <f>F6*1000</f>
        <v>36.299999999999962</v>
      </c>
    </row>
    <row r="7" spans="1:7" x14ac:dyDescent="0.25">
      <c r="B7" s="1"/>
      <c r="C7">
        <v>6.4</v>
      </c>
      <c r="D7">
        <f t="shared" ref="D7:D32" si="0">(AVERAGE($B$1:$B$5)-C7)*2.2</f>
        <v>1.2319999999999973</v>
      </c>
      <c r="E7">
        <f t="shared" ref="E7:E32" si="1">D7*25/20</f>
        <v>1.5399999999999967</v>
      </c>
      <c r="F7">
        <f t="shared" ref="F7:F32" si="2">E7/50</f>
        <v>3.0799999999999935E-2</v>
      </c>
      <c r="G7">
        <f t="shared" ref="G7:G32" si="3">F7*1000</f>
        <v>30.799999999999937</v>
      </c>
    </row>
    <row r="8" spans="1:7" x14ac:dyDescent="0.25">
      <c r="B8" s="1"/>
      <c r="C8">
        <v>5.8</v>
      </c>
      <c r="D8">
        <f t="shared" si="0"/>
        <v>2.5519999999999987</v>
      </c>
      <c r="E8">
        <f t="shared" si="1"/>
        <v>3.1899999999999986</v>
      </c>
      <c r="F8">
        <f t="shared" si="2"/>
        <v>6.3799999999999968E-2</v>
      </c>
      <c r="G8">
        <f t="shared" si="3"/>
        <v>63.799999999999969</v>
      </c>
    </row>
    <row r="9" spans="1:7" x14ac:dyDescent="0.25">
      <c r="A9" t="s">
        <v>10</v>
      </c>
      <c r="B9" s="1" t="s">
        <v>1</v>
      </c>
      <c r="C9">
        <v>5.2</v>
      </c>
      <c r="D9">
        <f t="shared" si="0"/>
        <v>3.8719999999999981</v>
      </c>
      <c r="E9">
        <f t="shared" si="1"/>
        <v>4.8399999999999981</v>
      </c>
      <c r="F9">
        <f t="shared" si="2"/>
        <v>9.6799999999999956E-2</v>
      </c>
      <c r="G9">
        <f t="shared" si="3"/>
        <v>96.799999999999955</v>
      </c>
    </row>
    <row r="10" spans="1:7" x14ac:dyDescent="0.25">
      <c r="B10" s="1"/>
      <c r="C10">
        <v>4.5999999999999996</v>
      </c>
      <c r="D10">
        <f t="shared" si="0"/>
        <v>5.1919999999999993</v>
      </c>
      <c r="E10">
        <f t="shared" si="1"/>
        <v>6.4899999999999993</v>
      </c>
      <c r="F10">
        <f t="shared" si="2"/>
        <v>0.1298</v>
      </c>
      <c r="G10">
        <f t="shared" si="3"/>
        <v>129.80000000000001</v>
      </c>
    </row>
    <row r="11" spans="1:7" x14ac:dyDescent="0.25">
      <c r="B11" s="1"/>
      <c r="C11">
        <v>4.2</v>
      </c>
      <c r="D11">
        <f t="shared" si="0"/>
        <v>6.0719999999999983</v>
      </c>
      <c r="E11">
        <f t="shared" si="1"/>
        <v>7.5899999999999981</v>
      </c>
      <c r="F11">
        <f t="shared" si="2"/>
        <v>0.15179999999999996</v>
      </c>
      <c r="G11">
        <f t="shared" si="3"/>
        <v>151.79999999999995</v>
      </c>
    </row>
    <row r="12" spans="1:7" x14ac:dyDescent="0.25">
      <c r="A12" t="s">
        <v>11</v>
      </c>
      <c r="B12" s="1" t="s">
        <v>2</v>
      </c>
      <c r="C12">
        <v>5.9</v>
      </c>
      <c r="D12">
        <f t="shared" si="0"/>
        <v>2.3319999999999972</v>
      </c>
      <c r="E12">
        <f t="shared" si="1"/>
        <v>2.9149999999999965</v>
      </c>
      <c r="F12">
        <f t="shared" si="2"/>
        <v>5.8299999999999928E-2</v>
      </c>
      <c r="G12">
        <f t="shared" si="3"/>
        <v>58.299999999999926</v>
      </c>
    </row>
    <row r="13" spans="1:7" x14ac:dyDescent="0.25">
      <c r="B13" s="1"/>
      <c r="C13">
        <v>5.5</v>
      </c>
      <c r="D13">
        <f t="shared" si="0"/>
        <v>3.2119999999999984</v>
      </c>
      <c r="E13">
        <f t="shared" si="1"/>
        <v>4.0149999999999979</v>
      </c>
      <c r="F13">
        <f t="shared" si="2"/>
        <v>8.0299999999999955E-2</v>
      </c>
      <c r="G13">
        <f t="shared" si="3"/>
        <v>80.299999999999955</v>
      </c>
    </row>
    <row r="14" spans="1:7" x14ac:dyDescent="0.25">
      <c r="B14" s="1"/>
      <c r="C14">
        <v>5.8</v>
      </c>
      <c r="D14">
        <f t="shared" si="0"/>
        <v>2.5519999999999987</v>
      </c>
      <c r="E14">
        <f t="shared" si="1"/>
        <v>3.1899999999999986</v>
      </c>
      <c r="F14">
        <f t="shared" si="2"/>
        <v>6.3799999999999968E-2</v>
      </c>
      <c r="G14">
        <f t="shared" si="3"/>
        <v>63.799999999999969</v>
      </c>
    </row>
    <row r="15" spans="1:7" x14ac:dyDescent="0.25">
      <c r="A15" t="s">
        <v>12</v>
      </c>
      <c r="B15" s="1" t="s">
        <v>3</v>
      </c>
      <c r="C15">
        <v>6</v>
      </c>
      <c r="D15">
        <f t="shared" si="0"/>
        <v>2.1119999999999983</v>
      </c>
      <c r="E15">
        <f t="shared" si="1"/>
        <v>2.6399999999999979</v>
      </c>
      <c r="F15">
        <f t="shared" si="2"/>
        <v>5.2799999999999958E-2</v>
      </c>
      <c r="G15">
        <f t="shared" si="3"/>
        <v>52.799999999999955</v>
      </c>
    </row>
    <row r="16" spans="1:7" x14ac:dyDescent="0.25">
      <c r="B16" s="1"/>
      <c r="C16">
        <v>6</v>
      </c>
      <c r="D16">
        <f t="shared" si="0"/>
        <v>2.1119999999999983</v>
      </c>
      <c r="E16">
        <f t="shared" si="1"/>
        <v>2.6399999999999979</v>
      </c>
      <c r="F16">
        <f t="shared" si="2"/>
        <v>5.2799999999999958E-2</v>
      </c>
      <c r="G16">
        <f t="shared" si="3"/>
        <v>52.799999999999955</v>
      </c>
    </row>
    <row r="17" spans="1:7" x14ac:dyDescent="0.25">
      <c r="B17" s="1"/>
      <c r="C17">
        <v>6.2</v>
      </c>
      <c r="D17">
        <f t="shared" si="0"/>
        <v>1.6719999999999977</v>
      </c>
      <c r="E17">
        <f t="shared" si="1"/>
        <v>2.0899999999999972</v>
      </c>
      <c r="F17">
        <f t="shared" si="2"/>
        <v>4.1799999999999941E-2</v>
      </c>
      <c r="G17">
        <f t="shared" si="3"/>
        <v>41.79999999999994</v>
      </c>
    </row>
    <row r="18" spans="1:7" x14ac:dyDescent="0.25">
      <c r="A18" t="s">
        <v>13</v>
      </c>
      <c r="B18" s="1" t="s">
        <v>4</v>
      </c>
      <c r="C18">
        <v>5.6</v>
      </c>
      <c r="D18">
        <f t="shared" si="0"/>
        <v>2.9919999999999991</v>
      </c>
      <c r="E18">
        <f t="shared" si="1"/>
        <v>3.7399999999999993</v>
      </c>
      <c r="F18">
        <f t="shared" si="2"/>
        <v>7.4799999999999991E-2</v>
      </c>
      <c r="G18">
        <f t="shared" si="3"/>
        <v>74.8</v>
      </c>
    </row>
    <row r="19" spans="1:7" x14ac:dyDescent="0.25">
      <c r="B19" s="1"/>
      <c r="C19">
        <v>6.6</v>
      </c>
      <c r="D19">
        <f t="shared" si="0"/>
        <v>0.79199999999999882</v>
      </c>
      <c r="E19">
        <f t="shared" si="1"/>
        <v>0.98999999999999844</v>
      </c>
      <c r="F19">
        <f t="shared" si="2"/>
        <v>1.979999999999997E-2</v>
      </c>
      <c r="G19">
        <f t="shared" si="3"/>
        <v>19.799999999999969</v>
      </c>
    </row>
    <row r="20" spans="1:7" x14ac:dyDescent="0.25">
      <c r="B20" s="1"/>
      <c r="C20">
        <v>5.7</v>
      </c>
      <c r="D20">
        <f t="shared" si="0"/>
        <v>2.771999999999998</v>
      </c>
      <c r="E20">
        <f t="shared" si="1"/>
        <v>3.4649999999999976</v>
      </c>
      <c r="F20">
        <f t="shared" si="2"/>
        <v>6.9299999999999959E-2</v>
      </c>
      <c r="G20">
        <f t="shared" si="3"/>
        <v>69.299999999999955</v>
      </c>
    </row>
    <row r="21" spans="1:7" x14ac:dyDescent="0.25">
      <c r="A21" t="s">
        <v>16</v>
      </c>
      <c r="B21" s="1" t="s">
        <v>5</v>
      </c>
      <c r="C21">
        <v>5.0999999999999996</v>
      </c>
      <c r="D21">
        <f t="shared" si="0"/>
        <v>4.0919999999999987</v>
      </c>
      <c r="E21">
        <f t="shared" si="1"/>
        <v>5.1149999999999984</v>
      </c>
      <c r="F21">
        <f t="shared" si="2"/>
        <v>0.10229999999999997</v>
      </c>
      <c r="G21">
        <f t="shared" si="3"/>
        <v>102.29999999999997</v>
      </c>
    </row>
    <row r="22" spans="1:7" x14ac:dyDescent="0.25">
      <c r="B22" s="1"/>
      <c r="C22">
        <v>4.8</v>
      </c>
      <c r="D22">
        <f t="shared" si="0"/>
        <v>4.7519999999999989</v>
      </c>
      <c r="E22">
        <f t="shared" si="1"/>
        <v>5.9399999999999986</v>
      </c>
      <c r="F22">
        <f t="shared" si="2"/>
        <v>0.11879999999999998</v>
      </c>
      <c r="G22">
        <f t="shared" si="3"/>
        <v>118.79999999999997</v>
      </c>
    </row>
    <row r="23" spans="1:7" x14ac:dyDescent="0.25">
      <c r="B23" s="1"/>
      <c r="C23">
        <v>4.5999999999999996</v>
      </c>
      <c r="D23">
        <f t="shared" si="0"/>
        <v>5.1919999999999993</v>
      </c>
      <c r="E23">
        <f t="shared" si="1"/>
        <v>6.4899999999999993</v>
      </c>
      <c r="F23">
        <f t="shared" si="2"/>
        <v>0.1298</v>
      </c>
      <c r="G23">
        <f t="shared" si="3"/>
        <v>129.80000000000001</v>
      </c>
    </row>
    <row r="24" spans="1:7" x14ac:dyDescent="0.25">
      <c r="A24" t="s">
        <v>14</v>
      </c>
      <c r="B24" s="1" t="s">
        <v>6</v>
      </c>
      <c r="C24">
        <v>4.5</v>
      </c>
      <c r="D24">
        <f t="shared" si="0"/>
        <v>5.4119999999999981</v>
      </c>
      <c r="E24">
        <f t="shared" si="1"/>
        <v>6.7649999999999979</v>
      </c>
      <c r="F24">
        <f t="shared" si="2"/>
        <v>0.13529999999999995</v>
      </c>
      <c r="G24">
        <f t="shared" si="3"/>
        <v>135.29999999999995</v>
      </c>
    </row>
    <row r="25" spans="1:7" x14ac:dyDescent="0.25">
      <c r="B25" s="1"/>
      <c r="C25">
        <v>4.4000000000000004</v>
      </c>
      <c r="D25">
        <f t="shared" si="0"/>
        <v>5.6319999999999979</v>
      </c>
      <c r="E25">
        <f t="shared" si="1"/>
        <v>7.0399999999999974</v>
      </c>
      <c r="F25">
        <f t="shared" si="2"/>
        <v>0.14079999999999995</v>
      </c>
      <c r="G25">
        <f t="shared" si="3"/>
        <v>140.79999999999995</v>
      </c>
    </row>
    <row r="26" spans="1:7" x14ac:dyDescent="0.25">
      <c r="B26" s="1"/>
      <c r="C26">
        <v>4.7</v>
      </c>
      <c r="D26">
        <f t="shared" si="0"/>
        <v>4.9719999999999978</v>
      </c>
      <c r="E26">
        <f t="shared" si="1"/>
        <v>6.2149999999999972</v>
      </c>
      <c r="F26">
        <f t="shared" si="2"/>
        <v>0.12429999999999994</v>
      </c>
      <c r="G26">
        <f t="shared" si="3"/>
        <v>124.29999999999994</v>
      </c>
    </row>
    <row r="27" spans="1:7" x14ac:dyDescent="0.25">
      <c r="A27" t="s">
        <v>15</v>
      </c>
      <c r="B27" s="1" t="s">
        <v>7</v>
      </c>
      <c r="C27">
        <v>3.7</v>
      </c>
      <c r="D27">
        <f t="shared" si="0"/>
        <v>7.1719999999999979</v>
      </c>
      <c r="E27">
        <f t="shared" si="1"/>
        <v>8.9649999999999981</v>
      </c>
      <c r="F27">
        <f t="shared" si="2"/>
        <v>0.17929999999999996</v>
      </c>
      <c r="G27">
        <f t="shared" si="3"/>
        <v>179.29999999999995</v>
      </c>
    </row>
    <row r="28" spans="1:7" x14ac:dyDescent="0.25">
      <c r="B28" s="1"/>
      <c r="C28">
        <v>4.9000000000000004</v>
      </c>
      <c r="D28">
        <f t="shared" si="0"/>
        <v>4.5319999999999974</v>
      </c>
      <c r="E28">
        <f t="shared" si="1"/>
        <v>5.6649999999999974</v>
      </c>
      <c r="F28">
        <f t="shared" si="2"/>
        <v>0.11329999999999994</v>
      </c>
      <c r="G28">
        <f t="shared" si="3"/>
        <v>113.29999999999994</v>
      </c>
    </row>
    <row r="29" spans="1:7" x14ac:dyDescent="0.25">
      <c r="B29" s="1"/>
      <c r="C29">
        <v>4.7</v>
      </c>
      <c r="D29">
        <f t="shared" si="0"/>
        <v>4.9719999999999978</v>
      </c>
      <c r="E29">
        <f t="shared" si="1"/>
        <v>6.2149999999999972</v>
      </c>
      <c r="F29">
        <f t="shared" si="2"/>
        <v>0.12429999999999994</v>
      </c>
      <c r="G29">
        <f t="shared" si="3"/>
        <v>124.29999999999994</v>
      </c>
    </row>
    <row r="30" spans="1:7" x14ac:dyDescent="0.25">
      <c r="A30" t="s">
        <v>17</v>
      </c>
      <c r="B30" s="1" t="s">
        <v>8</v>
      </c>
      <c r="C30">
        <v>6.7</v>
      </c>
      <c r="D30">
        <f t="shared" si="0"/>
        <v>0.57199999999999762</v>
      </c>
      <c r="E30">
        <f t="shared" si="1"/>
        <v>0.71499999999999697</v>
      </c>
      <c r="F30">
        <f t="shared" si="2"/>
        <v>1.4299999999999939E-2</v>
      </c>
      <c r="G30">
        <f t="shared" si="3"/>
        <v>14.29999999999994</v>
      </c>
    </row>
    <row r="31" spans="1:7" x14ac:dyDescent="0.25">
      <c r="C31">
        <v>6.2</v>
      </c>
      <c r="D31">
        <f t="shared" si="0"/>
        <v>1.6719999999999977</v>
      </c>
      <c r="E31">
        <f t="shared" si="1"/>
        <v>2.0899999999999972</v>
      </c>
      <c r="F31">
        <f t="shared" si="2"/>
        <v>4.1799999999999941E-2</v>
      </c>
      <c r="G31">
        <f t="shared" si="3"/>
        <v>41.79999999999994</v>
      </c>
    </row>
    <row r="32" spans="1:7" x14ac:dyDescent="0.25">
      <c r="C32">
        <v>6.1</v>
      </c>
      <c r="D32">
        <f t="shared" si="0"/>
        <v>1.8919999999999988</v>
      </c>
      <c r="E32">
        <f t="shared" si="1"/>
        <v>2.3649999999999984</v>
      </c>
      <c r="F32">
        <f t="shared" si="2"/>
        <v>4.7299999999999967E-2</v>
      </c>
      <c r="G32">
        <f t="shared" si="3"/>
        <v>47.299999999999969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G6" sqref="G6"/>
    </sheetView>
  </sheetViews>
  <sheetFormatPr defaultRowHeight="15" x14ac:dyDescent="0.25"/>
  <cols>
    <col min="1" max="1" width="26.42578125" customWidth="1"/>
    <col min="5" max="5" width="37.5703125" customWidth="1"/>
    <col min="6" max="6" width="26" customWidth="1"/>
    <col min="7" max="7" width="25.5703125" customWidth="1"/>
  </cols>
  <sheetData>
    <row r="1" spans="1:7" x14ac:dyDescent="0.25">
      <c r="A1" s="1" t="s">
        <v>18</v>
      </c>
      <c r="B1">
        <v>8.8000000000000007</v>
      </c>
      <c r="E1" t="s">
        <v>45</v>
      </c>
    </row>
    <row r="2" spans="1:7" x14ac:dyDescent="0.25">
      <c r="B2">
        <v>8.3000000000000007</v>
      </c>
    </row>
    <row r="3" spans="1:7" x14ac:dyDescent="0.25">
      <c r="B3">
        <v>8</v>
      </c>
    </row>
    <row r="4" spans="1:7" x14ac:dyDescent="0.25">
      <c r="B4">
        <v>8.6999999999999993</v>
      </c>
    </row>
    <row r="5" spans="1:7" ht="18.75" x14ac:dyDescent="0.35">
      <c r="B5">
        <v>8.4</v>
      </c>
      <c r="D5" s="1" t="s">
        <v>33</v>
      </c>
      <c r="E5" s="4" t="s">
        <v>35</v>
      </c>
      <c r="F5" s="4" t="s">
        <v>36</v>
      </c>
      <c r="G5" s="4" t="s">
        <v>37</v>
      </c>
    </row>
    <row r="6" spans="1:7" x14ac:dyDescent="0.25">
      <c r="A6" t="s">
        <v>9</v>
      </c>
      <c r="B6" s="1" t="s">
        <v>0</v>
      </c>
      <c r="C6">
        <v>8</v>
      </c>
      <c r="D6">
        <f>(AVERAGE($B$1:$B$5)-C6)*2.2</f>
        <v>0.96799999999999897</v>
      </c>
      <c r="E6">
        <f>D6*25/20</f>
        <v>1.2099999999999986</v>
      </c>
      <c r="F6" s="26">
        <f>E6/50</f>
        <v>2.4199999999999972E-2</v>
      </c>
      <c r="G6">
        <f>F6*1000</f>
        <v>24.199999999999971</v>
      </c>
    </row>
    <row r="7" spans="1:7" x14ac:dyDescent="0.25">
      <c r="B7" s="1"/>
      <c r="C7">
        <v>8.3000000000000007</v>
      </c>
      <c r="D7">
        <f t="shared" ref="D7:D32" si="0">(AVERAGE($B$1:$B$5)-C7)*2.2</f>
        <v>0.30799999999999739</v>
      </c>
      <c r="E7">
        <f t="shared" ref="E7:E32" si="1">D7*25/20</f>
        <v>0.38499999999999673</v>
      </c>
      <c r="F7" s="26">
        <f t="shared" ref="F7:F32" si="2">E7/50</f>
        <v>7.6999999999999343E-3</v>
      </c>
      <c r="G7">
        <f t="shared" ref="G7:G32" si="3">F7*1000</f>
        <v>7.6999999999999345</v>
      </c>
    </row>
    <row r="8" spans="1:7" x14ac:dyDescent="0.25">
      <c r="B8" s="1"/>
      <c r="C8">
        <v>7.9</v>
      </c>
      <c r="D8">
        <f t="shared" si="0"/>
        <v>1.1879999999999982</v>
      </c>
      <c r="E8">
        <f t="shared" si="1"/>
        <v>1.4849999999999977</v>
      </c>
      <c r="F8" s="26">
        <f t="shared" si="2"/>
        <v>2.9699999999999952E-2</v>
      </c>
      <c r="G8">
        <f t="shared" si="3"/>
        <v>29.699999999999953</v>
      </c>
    </row>
    <row r="9" spans="1:7" x14ac:dyDescent="0.25">
      <c r="A9" t="s">
        <v>10</v>
      </c>
      <c r="B9" s="1" t="s">
        <v>1</v>
      </c>
      <c r="C9">
        <v>7.2</v>
      </c>
      <c r="D9">
        <f t="shared" si="0"/>
        <v>2.7279999999999989</v>
      </c>
      <c r="E9">
        <f t="shared" si="1"/>
        <v>3.4099999999999988</v>
      </c>
      <c r="F9" s="26">
        <f t="shared" si="2"/>
        <v>6.8199999999999983E-2</v>
      </c>
      <c r="G9">
        <f t="shared" si="3"/>
        <v>68.199999999999989</v>
      </c>
    </row>
    <row r="10" spans="1:7" x14ac:dyDescent="0.25">
      <c r="B10" s="1"/>
      <c r="C10">
        <v>6.6</v>
      </c>
      <c r="D10">
        <f t="shared" si="0"/>
        <v>4.048</v>
      </c>
      <c r="E10">
        <f t="shared" si="1"/>
        <v>5.0600000000000005</v>
      </c>
      <c r="F10" s="26">
        <f t="shared" si="2"/>
        <v>0.10120000000000001</v>
      </c>
      <c r="G10">
        <f t="shared" si="3"/>
        <v>101.20000000000002</v>
      </c>
    </row>
    <row r="11" spans="1:7" x14ac:dyDescent="0.25">
      <c r="B11" s="1"/>
      <c r="C11">
        <v>6.7</v>
      </c>
      <c r="D11">
        <f t="shared" si="0"/>
        <v>3.827999999999999</v>
      </c>
      <c r="E11">
        <f t="shared" si="1"/>
        <v>4.7849999999999984</v>
      </c>
      <c r="F11" s="26">
        <f t="shared" si="2"/>
        <v>9.5699999999999966E-2</v>
      </c>
      <c r="G11">
        <f t="shared" si="3"/>
        <v>95.69999999999996</v>
      </c>
    </row>
    <row r="12" spans="1:7" x14ac:dyDescent="0.25">
      <c r="A12" t="s">
        <v>11</v>
      </c>
      <c r="B12" s="1" t="s">
        <v>2</v>
      </c>
      <c r="C12">
        <v>7.3</v>
      </c>
      <c r="D12">
        <f t="shared" si="0"/>
        <v>2.5079999999999996</v>
      </c>
      <c r="E12">
        <f t="shared" si="1"/>
        <v>3.1349999999999993</v>
      </c>
      <c r="F12" s="26">
        <f t="shared" si="2"/>
        <v>6.2699999999999992E-2</v>
      </c>
      <c r="G12">
        <f t="shared" si="3"/>
        <v>62.699999999999989</v>
      </c>
    </row>
    <row r="13" spans="1:7" x14ac:dyDescent="0.25">
      <c r="B13" s="1"/>
      <c r="C13">
        <v>8</v>
      </c>
      <c r="D13">
        <f t="shared" si="0"/>
        <v>0.96799999999999897</v>
      </c>
      <c r="E13">
        <f t="shared" si="1"/>
        <v>1.2099999999999986</v>
      </c>
      <c r="F13" s="26">
        <f t="shared" si="2"/>
        <v>2.4199999999999972E-2</v>
      </c>
      <c r="G13">
        <f t="shared" si="3"/>
        <v>24.199999999999971</v>
      </c>
    </row>
    <row r="14" spans="1:7" x14ac:dyDescent="0.25">
      <c r="B14" s="1"/>
      <c r="C14">
        <v>8.1999999999999993</v>
      </c>
      <c r="D14">
        <f t="shared" si="0"/>
        <v>0.52800000000000047</v>
      </c>
      <c r="E14">
        <f t="shared" si="1"/>
        <v>0.66000000000000059</v>
      </c>
      <c r="F14" s="26">
        <f t="shared" si="2"/>
        <v>1.3200000000000012E-2</v>
      </c>
      <c r="G14">
        <f t="shared" si="3"/>
        <v>13.200000000000012</v>
      </c>
    </row>
    <row r="15" spans="1:7" x14ac:dyDescent="0.25">
      <c r="A15" t="s">
        <v>12</v>
      </c>
      <c r="B15" s="1" t="s">
        <v>3</v>
      </c>
      <c r="C15">
        <v>7.7</v>
      </c>
      <c r="D15">
        <f t="shared" si="0"/>
        <v>1.6279999999999986</v>
      </c>
      <c r="E15">
        <f t="shared" si="1"/>
        <v>2.0349999999999984</v>
      </c>
      <c r="F15" s="26">
        <f t="shared" si="2"/>
        <v>4.0699999999999965E-2</v>
      </c>
      <c r="G15">
        <f t="shared" si="3"/>
        <v>40.699999999999967</v>
      </c>
    </row>
    <row r="16" spans="1:7" x14ac:dyDescent="0.25">
      <c r="B16" s="1"/>
      <c r="C16">
        <v>8.3000000000000007</v>
      </c>
      <c r="D16">
        <f t="shared" si="0"/>
        <v>0.30799999999999739</v>
      </c>
      <c r="E16">
        <f t="shared" si="1"/>
        <v>0.38499999999999673</v>
      </c>
      <c r="F16" s="26">
        <f t="shared" si="2"/>
        <v>7.6999999999999343E-3</v>
      </c>
      <c r="G16">
        <f t="shared" si="3"/>
        <v>7.6999999999999345</v>
      </c>
    </row>
    <row r="17" spans="1:7" x14ac:dyDescent="0.25">
      <c r="B17" s="1"/>
      <c r="C17">
        <v>8</v>
      </c>
      <c r="D17">
        <f t="shared" si="0"/>
        <v>0.96799999999999897</v>
      </c>
      <c r="E17">
        <f t="shared" si="1"/>
        <v>1.2099999999999986</v>
      </c>
      <c r="F17" s="26">
        <f t="shared" si="2"/>
        <v>2.4199999999999972E-2</v>
      </c>
      <c r="G17">
        <f t="shared" si="3"/>
        <v>24.199999999999971</v>
      </c>
    </row>
    <row r="18" spans="1:7" x14ac:dyDescent="0.25">
      <c r="A18" t="s">
        <v>13</v>
      </c>
      <c r="B18" s="1" t="s">
        <v>4</v>
      </c>
      <c r="C18">
        <v>7.6</v>
      </c>
      <c r="D18">
        <f t="shared" si="0"/>
        <v>1.8479999999999999</v>
      </c>
      <c r="E18">
        <f t="shared" si="1"/>
        <v>2.3099999999999996</v>
      </c>
      <c r="F18" s="26">
        <f t="shared" si="2"/>
        <v>4.6199999999999991E-2</v>
      </c>
      <c r="G18">
        <f t="shared" si="3"/>
        <v>46.199999999999989</v>
      </c>
    </row>
    <row r="19" spans="1:7" x14ac:dyDescent="0.25">
      <c r="B19" s="1"/>
      <c r="C19">
        <v>7.5</v>
      </c>
      <c r="D19">
        <f t="shared" si="0"/>
        <v>2.0679999999999992</v>
      </c>
      <c r="E19">
        <f t="shared" si="1"/>
        <v>2.5849999999999991</v>
      </c>
      <c r="F19" s="26">
        <f t="shared" si="2"/>
        <v>5.1699999999999982E-2</v>
      </c>
      <c r="G19">
        <f t="shared" si="3"/>
        <v>51.699999999999982</v>
      </c>
    </row>
    <row r="20" spans="1:7" x14ac:dyDescent="0.25">
      <c r="B20" s="1"/>
      <c r="C20">
        <v>8</v>
      </c>
      <c r="D20">
        <f t="shared" si="0"/>
        <v>0.96799999999999897</v>
      </c>
      <c r="E20">
        <f t="shared" si="1"/>
        <v>1.2099999999999986</v>
      </c>
      <c r="F20" s="26">
        <f t="shared" si="2"/>
        <v>2.4199999999999972E-2</v>
      </c>
      <c r="G20">
        <f t="shared" si="3"/>
        <v>24.199999999999971</v>
      </c>
    </row>
    <row r="21" spans="1:7" x14ac:dyDescent="0.25">
      <c r="A21" t="s">
        <v>16</v>
      </c>
      <c r="B21" s="1" t="s">
        <v>5</v>
      </c>
      <c r="C21">
        <v>7.2</v>
      </c>
      <c r="D21">
        <f t="shared" si="0"/>
        <v>2.7279999999999989</v>
      </c>
      <c r="E21">
        <f t="shared" si="1"/>
        <v>3.4099999999999988</v>
      </c>
      <c r="F21" s="26">
        <f t="shared" si="2"/>
        <v>6.8199999999999983E-2</v>
      </c>
      <c r="G21">
        <f t="shared" si="3"/>
        <v>68.199999999999989</v>
      </c>
    </row>
    <row r="22" spans="1:7" x14ac:dyDescent="0.25">
      <c r="B22" s="1"/>
      <c r="C22">
        <v>6.9</v>
      </c>
      <c r="D22">
        <f t="shared" si="0"/>
        <v>3.3879999999999986</v>
      </c>
      <c r="E22">
        <f t="shared" si="1"/>
        <v>4.2349999999999977</v>
      </c>
      <c r="F22" s="26">
        <f t="shared" si="2"/>
        <v>8.4699999999999956E-2</v>
      </c>
      <c r="G22">
        <f t="shared" si="3"/>
        <v>84.69999999999996</v>
      </c>
    </row>
    <row r="23" spans="1:7" x14ac:dyDescent="0.25">
      <c r="B23" s="1"/>
      <c r="C23">
        <v>6.9</v>
      </c>
      <c r="D23">
        <f t="shared" si="0"/>
        <v>3.3879999999999986</v>
      </c>
      <c r="E23">
        <f t="shared" si="1"/>
        <v>4.2349999999999977</v>
      </c>
      <c r="F23" s="26">
        <f t="shared" si="2"/>
        <v>8.4699999999999956E-2</v>
      </c>
      <c r="G23">
        <f t="shared" si="3"/>
        <v>84.69999999999996</v>
      </c>
    </row>
    <row r="24" spans="1:7" x14ac:dyDescent="0.25">
      <c r="A24" t="s">
        <v>14</v>
      </c>
      <c r="B24" s="1" t="s">
        <v>6</v>
      </c>
      <c r="C24">
        <v>6.1</v>
      </c>
      <c r="D24">
        <f t="shared" si="0"/>
        <v>5.1479999999999997</v>
      </c>
      <c r="E24">
        <f t="shared" si="1"/>
        <v>6.4349999999999996</v>
      </c>
      <c r="F24" s="26">
        <f t="shared" si="2"/>
        <v>0.12869999999999998</v>
      </c>
      <c r="G24">
        <f t="shared" si="3"/>
        <v>128.69999999999999</v>
      </c>
    </row>
    <row r="25" spans="1:7" x14ac:dyDescent="0.25">
      <c r="B25" s="1"/>
      <c r="C25">
        <v>6.4</v>
      </c>
      <c r="D25">
        <f t="shared" si="0"/>
        <v>4.4879999999999987</v>
      </c>
      <c r="E25">
        <f t="shared" si="1"/>
        <v>5.6099999999999977</v>
      </c>
      <c r="F25" s="26">
        <f t="shared" si="2"/>
        <v>0.11219999999999995</v>
      </c>
      <c r="G25">
        <f t="shared" si="3"/>
        <v>112.19999999999995</v>
      </c>
    </row>
    <row r="26" spans="1:7" x14ac:dyDescent="0.25">
      <c r="B26" s="1"/>
      <c r="C26">
        <v>6.6</v>
      </c>
      <c r="D26">
        <f t="shared" si="0"/>
        <v>4.048</v>
      </c>
      <c r="E26">
        <f t="shared" si="1"/>
        <v>5.0600000000000005</v>
      </c>
      <c r="F26" s="26">
        <f t="shared" si="2"/>
        <v>0.10120000000000001</v>
      </c>
      <c r="G26">
        <f t="shared" si="3"/>
        <v>101.20000000000002</v>
      </c>
    </row>
    <row r="27" spans="1:7" x14ac:dyDescent="0.25">
      <c r="A27" t="s">
        <v>15</v>
      </c>
      <c r="B27" s="1" t="s">
        <v>7</v>
      </c>
      <c r="C27">
        <v>7.1</v>
      </c>
      <c r="D27">
        <f t="shared" si="0"/>
        <v>2.948</v>
      </c>
      <c r="E27">
        <f t="shared" si="1"/>
        <v>3.6850000000000001</v>
      </c>
      <c r="F27" s="26">
        <f t="shared" si="2"/>
        <v>7.3700000000000002E-2</v>
      </c>
      <c r="G27">
        <f t="shared" si="3"/>
        <v>73.7</v>
      </c>
    </row>
    <row r="28" spans="1:7" x14ac:dyDescent="0.25">
      <c r="B28" s="1"/>
      <c r="C28">
        <v>6.8</v>
      </c>
      <c r="D28">
        <f t="shared" si="0"/>
        <v>3.6079999999999997</v>
      </c>
      <c r="E28">
        <f t="shared" si="1"/>
        <v>4.51</v>
      </c>
      <c r="F28" s="26">
        <f t="shared" si="2"/>
        <v>9.0200000000000002E-2</v>
      </c>
      <c r="G28">
        <f t="shared" si="3"/>
        <v>90.2</v>
      </c>
    </row>
    <row r="29" spans="1:7" x14ac:dyDescent="0.25">
      <c r="B29" s="1"/>
      <c r="C29">
        <v>5.9</v>
      </c>
      <c r="D29">
        <f t="shared" si="0"/>
        <v>5.5879999999999983</v>
      </c>
      <c r="E29">
        <f t="shared" si="1"/>
        <v>6.9849999999999977</v>
      </c>
      <c r="F29" s="26">
        <f t="shared" si="2"/>
        <v>0.13969999999999996</v>
      </c>
      <c r="G29">
        <f t="shared" si="3"/>
        <v>139.69999999999996</v>
      </c>
    </row>
    <row r="30" spans="1:7" x14ac:dyDescent="0.25">
      <c r="A30" t="s">
        <v>17</v>
      </c>
      <c r="B30" s="1" t="s">
        <v>8</v>
      </c>
      <c r="C30">
        <v>8.1</v>
      </c>
      <c r="D30">
        <f t="shared" si="0"/>
        <v>0.74799999999999978</v>
      </c>
      <c r="E30">
        <f t="shared" si="1"/>
        <v>0.93499999999999983</v>
      </c>
      <c r="F30" s="26">
        <f t="shared" si="2"/>
        <v>1.8699999999999998E-2</v>
      </c>
      <c r="G30">
        <f t="shared" si="3"/>
        <v>18.7</v>
      </c>
    </row>
    <row r="31" spans="1:7" x14ac:dyDescent="0.25">
      <c r="C31">
        <v>7.9</v>
      </c>
      <c r="D31">
        <f t="shared" si="0"/>
        <v>1.1879999999999982</v>
      </c>
      <c r="E31">
        <f t="shared" si="1"/>
        <v>1.4849999999999977</v>
      </c>
      <c r="F31" s="26">
        <f t="shared" si="2"/>
        <v>2.9699999999999952E-2</v>
      </c>
      <c r="G31">
        <f t="shared" si="3"/>
        <v>29.699999999999953</v>
      </c>
    </row>
    <row r="32" spans="1:7" x14ac:dyDescent="0.25">
      <c r="C32">
        <v>8.1</v>
      </c>
      <c r="D32">
        <f t="shared" si="0"/>
        <v>0.74799999999999978</v>
      </c>
      <c r="E32">
        <f t="shared" si="1"/>
        <v>0.93499999999999983</v>
      </c>
      <c r="F32" s="26">
        <f t="shared" si="2"/>
        <v>1.8699999999999998E-2</v>
      </c>
      <c r="G32">
        <f t="shared" si="3"/>
        <v>18.7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G6" sqref="G6:G32"/>
    </sheetView>
  </sheetViews>
  <sheetFormatPr defaultRowHeight="15" x14ac:dyDescent="0.25"/>
  <cols>
    <col min="1" max="1" width="23.42578125" customWidth="1"/>
    <col min="5" max="5" width="39.42578125" customWidth="1"/>
    <col min="6" max="6" width="27" customWidth="1"/>
    <col min="7" max="7" width="22.28515625" customWidth="1"/>
  </cols>
  <sheetData>
    <row r="1" spans="1:7" x14ac:dyDescent="0.25">
      <c r="A1" s="1" t="s">
        <v>18</v>
      </c>
      <c r="B1">
        <v>11.4</v>
      </c>
      <c r="E1" t="s">
        <v>46</v>
      </c>
    </row>
    <row r="2" spans="1:7" x14ac:dyDescent="0.25">
      <c r="B2">
        <v>11</v>
      </c>
    </row>
    <row r="3" spans="1:7" x14ac:dyDescent="0.25">
      <c r="B3">
        <v>11.6</v>
      </c>
    </row>
    <row r="5" spans="1:7" ht="18.75" x14ac:dyDescent="0.35">
      <c r="D5" s="1" t="s">
        <v>33</v>
      </c>
      <c r="E5" s="4" t="s">
        <v>35</v>
      </c>
      <c r="F5" s="4" t="s">
        <v>36</v>
      </c>
      <c r="G5" s="4" t="s">
        <v>37</v>
      </c>
    </row>
    <row r="6" spans="1:7" x14ac:dyDescent="0.25">
      <c r="A6" t="s">
        <v>9</v>
      </c>
      <c r="B6" s="1" t="s">
        <v>0</v>
      </c>
      <c r="C6">
        <v>10.9</v>
      </c>
      <c r="D6">
        <f>(AVERAGE($B$1:$B$5)-C6)*2.2</f>
        <v>0.95333333333333392</v>
      </c>
      <c r="E6">
        <f>D6*25/20</f>
        <v>1.1916666666666673</v>
      </c>
      <c r="F6" s="26">
        <f>E6/50</f>
        <v>2.3833333333333345E-2</v>
      </c>
      <c r="G6" s="30">
        <f>F6*1000</f>
        <v>23.833333333333346</v>
      </c>
    </row>
    <row r="7" spans="1:7" x14ac:dyDescent="0.25">
      <c r="B7" s="1"/>
      <c r="C7">
        <v>10.199999999999999</v>
      </c>
      <c r="D7">
        <f t="shared" ref="D7:D32" si="0">(AVERAGE($B$1:$B$5)-C7)*2.2</f>
        <v>2.4933333333333363</v>
      </c>
      <c r="E7">
        <f t="shared" ref="E7:E32" si="1">D7*25/20</f>
        <v>3.1166666666666702</v>
      </c>
      <c r="F7" s="26">
        <f t="shared" ref="F7:F32" si="2">E7/50</f>
        <v>6.2333333333333407E-2</v>
      </c>
      <c r="G7" s="30">
        <f t="shared" ref="G7:G32" si="3">F7*1000</f>
        <v>62.333333333333407</v>
      </c>
    </row>
    <row r="8" spans="1:7" x14ac:dyDescent="0.25">
      <c r="B8" s="1"/>
      <c r="C8">
        <v>10.9</v>
      </c>
      <c r="D8">
        <f t="shared" si="0"/>
        <v>0.95333333333333392</v>
      </c>
      <c r="E8">
        <f t="shared" si="1"/>
        <v>1.1916666666666673</v>
      </c>
      <c r="F8" s="26">
        <f t="shared" si="2"/>
        <v>2.3833333333333345E-2</v>
      </c>
      <c r="G8" s="30">
        <f t="shared" si="3"/>
        <v>23.833333333333346</v>
      </c>
    </row>
    <row r="9" spans="1:7" x14ac:dyDescent="0.25">
      <c r="A9" t="s">
        <v>10</v>
      </c>
      <c r="B9" s="1" t="s">
        <v>1</v>
      </c>
      <c r="C9">
        <v>10</v>
      </c>
      <c r="D9">
        <f t="shared" si="0"/>
        <v>2.9333333333333349</v>
      </c>
      <c r="E9">
        <f t="shared" si="1"/>
        <v>3.6666666666666687</v>
      </c>
      <c r="F9" s="26">
        <f t="shared" si="2"/>
        <v>7.3333333333333375E-2</v>
      </c>
      <c r="G9" s="30">
        <f t="shared" si="3"/>
        <v>73.333333333333371</v>
      </c>
    </row>
    <row r="10" spans="1:7" x14ac:dyDescent="0.25">
      <c r="B10" s="1"/>
      <c r="C10">
        <v>8.8000000000000007</v>
      </c>
      <c r="D10">
        <f t="shared" si="0"/>
        <v>5.5733333333333333</v>
      </c>
      <c r="E10">
        <f t="shared" si="1"/>
        <v>6.9666666666666668</v>
      </c>
      <c r="F10" s="26">
        <f t="shared" si="2"/>
        <v>0.13933333333333334</v>
      </c>
      <c r="G10" s="30">
        <f t="shared" si="3"/>
        <v>139.33333333333334</v>
      </c>
    </row>
    <row r="11" spans="1:7" x14ac:dyDescent="0.25">
      <c r="B11" s="1"/>
      <c r="C11">
        <v>10.7</v>
      </c>
      <c r="D11">
        <f t="shared" si="0"/>
        <v>1.3933333333333364</v>
      </c>
      <c r="E11">
        <f t="shared" si="1"/>
        <v>1.7416666666666707</v>
      </c>
      <c r="F11" s="26">
        <f t="shared" si="2"/>
        <v>3.4833333333333411E-2</v>
      </c>
      <c r="G11" s="30">
        <f t="shared" si="3"/>
        <v>34.833333333333414</v>
      </c>
    </row>
    <row r="12" spans="1:7" x14ac:dyDescent="0.25">
      <c r="A12" t="s">
        <v>11</v>
      </c>
      <c r="B12" s="1" t="s">
        <v>2</v>
      </c>
      <c r="C12">
        <v>11</v>
      </c>
      <c r="D12">
        <f t="shared" si="0"/>
        <v>0.73333333333333472</v>
      </c>
      <c r="E12">
        <f t="shared" si="1"/>
        <v>0.91666666666666841</v>
      </c>
      <c r="F12" s="26">
        <f t="shared" si="2"/>
        <v>1.8333333333333368E-2</v>
      </c>
      <c r="G12" s="30">
        <f t="shared" si="3"/>
        <v>18.333333333333368</v>
      </c>
    </row>
    <row r="13" spans="1:7" x14ac:dyDescent="0.25">
      <c r="B13" s="1"/>
      <c r="C13">
        <v>10.9</v>
      </c>
      <c r="D13">
        <f t="shared" si="0"/>
        <v>0.95333333333333392</v>
      </c>
      <c r="E13">
        <f t="shared" si="1"/>
        <v>1.1916666666666673</v>
      </c>
      <c r="F13" s="26">
        <f t="shared" si="2"/>
        <v>2.3833333333333345E-2</v>
      </c>
      <c r="G13" s="30">
        <f t="shared" si="3"/>
        <v>23.833333333333346</v>
      </c>
    </row>
    <row r="14" spans="1:7" x14ac:dyDescent="0.25">
      <c r="B14" s="1"/>
      <c r="C14">
        <v>11</v>
      </c>
      <c r="D14">
        <f t="shared" si="0"/>
        <v>0.73333333333333472</v>
      </c>
      <c r="E14">
        <f t="shared" si="1"/>
        <v>0.91666666666666841</v>
      </c>
      <c r="F14" s="26">
        <f t="shared" si="2"/>
        <v>1.8333333333333368E-2</v>
      </c>
      <c r="G14" s="30">
        <f t="shared" si="3"/>
        <v>18.333333333333368</v>
      </c>
    </row>
    <row r="15" spans="1:7" x14ac:dyDescent="0.25">
      <c r="A15" t="s">
        <v>12</v>
      </c>
      <c r="B15" s="1" t="s">
        <v>3</v>
      </c>
      <c r="C15">
        <v>11</v>
      </c>
      <c r="D15">
        <f t="shared" si="0"/>
        <v>0.73333333333333472</v>
      </c>
      <c r="E15">
        <f t="shared" si="1"/>
        <v>0.91666666666666841</v>
      </c>
      <c r="F15" s="26">
        <f t="shared" si="2"/>
        <v>1.8333333333333368E-2</v>
      </c>
      <c r="G15" s="30">
        <f t="shared" si="3"/>
        <v>18.333333333333368</v>
      </c>
    </row>
    <row r="16" spans="1:7" x14ac:dyDescent="0.25">
      <c r="B16" s="1"/>
      <c r="C16">
        <v>11</v>
      </c>
      <c r="D16">
        <f t="shared" si="0"/>
        <v>0.73333333333333472</v>
      </c>
      <c r="E16">
        <f t="shared" si="1"/>
        <v>0.91666666666666841</v>
      </c>
      <c r="F16" s="26">
        <f t="shared" si="2"/>
        <v>1.8333333333333368E-2</v>
      </c>
      <c r="G16" s="30">
        <f t="shared" si="3"/>
        <v>18.333333333333368</v>
      </c>
    </row>
    <row r="17" spans="1:7" x14ac:dyDescent="0.25">
      <c r="B17" s="1"/>
      <c r="C17">
        <v>11</v>
      </c>
      <c r="D17">
        <f t="shared" si="0"/>
        <v>0.73333333333333472</v>
      </c>
      <c r="E17">
        <f t="shared" si="1"/>
        <v>0.91666666666666841</v>
      </c>
      <c r="F17" s="26">
        <f t="shared" si="2"/>
        <v>1.8333333333333368E-2</v>
      </c>
      <c r="G17" s="30">
        <f t="shared" si="3"/>
        <v>18.333333333333368</v>
      </c>
    </row>
    <row r="18" spans="1:7" x14ac:dyDescent="0.25">
      <c r="A18" t="s">
        <v>13</v>
      </c>
      <c r="B18" s="1" t="s">
        <v>4</v>
      </c>
      <c r="C18">
        <v>11.1</v>
      </c>
      <c r="D18">
        <f t="shared" si="0"/>
        <v>0.51333333333333542</v>
      </c>
      <c r="E18">
        <f t="shared" si="1"/>
        <v>0.64166666666666927</v>
      </c>
      <c r="F18" s="26">
        <f t="shared" si="2"/>
        <v>1.2833333333333386E-2</v>
      </c>
      <c r="G18" s="30">
        <f t="shared" si="3"/>
        <v>12.833333333333385</v>
      </c>
    </row>
    <row r="19" spans="1:7" x14ac:dyDescent="0.25">
      <c r="B19" s="1"/>
      <c r="C19">
        <v>8.1999999999999993</v>
      </c>
      <c r="D19">
        <f t="shared" si="0"/>
        <v>6.8933333333333371</v>
      </c>
      <c r="E19">
        <f t="shared" si="1"/>
        <v>8.6166666666666707</v>
      </c>
      <c r="F19" s="26">
        <f t="shared" si="2"/>
        <v>0.17233333333333342</v>
      </c>
      <c r="G19" s="30">
        <f t="shared" si="3"/>
        <v>172.33333333333343</v>
      </c>
    </row>
    <row r="20" spans="1:7" x14ac:dyDescent="0.25">
      <c r="B20" s="1"/>
      <c r="C20">
        <v>11.3</v>
      </c>
      <c r="D20">
        <f t="shared" si="0"/>
        <v>7.3333333333333084E-2</v>
      </c>
      <c r="E20">
        <f t="shared" si="1"/>
        <v>9.1666666666666355E-2</v>
      </c>
      <c r="F20" s="26">
        <f t="shared" si="2"/>
        <v>1.833333333333327E-3</v>
      </c>
      <c r="G20" s="30">
        <f t="shared" si="3"/>
        <v>1.833333333333327</v>
      </c>
    </row>
    <row r="21" spans="1:7" x14ac:dyDescent="0.25">
      <c r="A21" t="s">
        <v>16</v>
      </c>
      <c r="B21" s="1" t="s">
        <v>5</v>
      </c>
      <c r="C21">
        <v>9</v>
      </c>
      <c r="D21">
        <f t="shared" si="0"/>
        <v>5.1333333333333346</v>
      </c>
      <c r="E21">
        <f t="shared" si="1"/>
        <v>6.4166666666666687</v>
      </c>
      <c r="F21" s="26">
        <f t="shared" si="2"/>
        <v>0.12833333333333338</v>
      </c>
      <c r="G21" s="30">
        <f t="shared" si="3"/>
        <v>128.33333333333337</v>
      </c>
    </row>
    <row r="22" spans="1:7" x14ac:dyDescent="0.25">
      <c r="B22" s="1"/>
      <c r="C22">
        <v>10.9</v>
      </c>
      <c r="D22">
        <f t="shared" si="0"/>
        <v>0.95333333333333392</v>
      </c>
      <c r="E22">
        <f t="shared" si="1"/>
        <v>1.1916666666666673</v>
      </c>
      <c r="F22" s="26">
        <f t="shared" si="2"/>
        <v>2.3833333333333345E-2</v>
      </c>
      <c r="G22" s="30">
        <f t="shared" si="3"/>
        <v>23.833333333333346</v>
      </c>
    </row>
    <row r="23" spans="1:7" x14ac:dyDescent="0.25">
      <c r="B23" s="1"/>
      <c r="C23">
        <v>9</v>
      </c>
      <c r="D23">
        <f t="shared" si="0"/>
        <v>5.1333333333333346</v>
      </c>
      <c r="E23">
        <f t="shared" si="1"/>
        <v>6.4166666666666687</v>
      </c>
      <c r="F23" s="26">
        <f t="shared" si="2"/>
        <v>0.12833333333333338</v>
      </c>
      <c r="G23" s="30">
        <f t="shared" si="3"/>
        <v>128.33333333333337</v>
      </c>
    </row>
    <row r="24" spans="1:7" x14ac:dyDescent="0.25">
      <c r="A24" t="s">
        <v>14</v>
      </c>
      <c r="B24" s="1" t="s">
        <v>6</v>
      </c>
      <c r="C24">
        <v>11</v>
      </c>
      <c r="D24">
        <f t="shared" si="0"/>
        <v>0.73333333333333472</v>
      </c>
      <c r="E24">
        <f t="shared" si="1"/>
        <v>0.91666666666666841</v>
      </c>
      <c r="F24" s="26">
        <f t="shared" si="2"/>
        <v>1.8333333333333368E-2</v>
      </c>
      <c r="G24" s="30">
        <f t="shared" si="3"/>
        <v>18.333333333333368</v>
      </c>
    </row>
    <row r="25" spans="1:7" x14ac:dyDescent="0.25">
      <c r="B25" s="1"/>
      <c r="C25">
        <v>10.6</v>
      </c>
      <c r="D25">
        <f t="shared" si="0"/>
        <v>1.6133333333333355</v>
      </c>
      <c r="E25">
        <f t="shared" si="1"/>
        <v>2.0166666666666693</v>
      </c>
      <c r="F25" s="26">
        <f t="shared" si="2"/>
        <v>4.0333333333333388E-2</v>
      </c>
      <c r="G25" s="30">
        <f t="shared" si="3"/>
        <v>40.333333333333385</v>
      </c>
    </row>
    <row r="26" spans="1:7" x14ac:dyDescent="0.25">
      <c r="B26" s="1"/>
      <c r="C26">
        <v>10.9</v>
      </c>
      <c r="D26">
        <f t="shared" si="0"/>
        <v>0.95333333333333392</v>
      </c>
      <c r="E26">
        <f t="shared" si="1"/>
        <v>1.1916666666666673</v>
      </c>
      <c r="F26" s="26">
        <f t="shared" si="2"/>
        <v>2.3833333333333345E-2</v>
      </c>
      <c r="G26" s="30">
        <f t="shared" si="3"/>
        <v>23.833333333333346</v>
      </c>
    </row>
    <row r="27" spans="1:7" x14ac:dyDescent="0.25">
      <c r="A27" t="s">
        <v>15</v>
      </c>
      <c r="B27" s="1" t="s">
        <v>7</v>
      </c>
      <c r="C27">
        <v>10.7</v>
      </c>
      <c r="D27">
        <f t="shared" si="0"/>
        <v>1.3933333333333364</v>
      </c>
      <c r="E27">
        <f t="shared" si="1"/>
        <v>1.7416666666666707</v>
      </c>
      <c r="F27" s="26">
        <f t="shared" si="2"/>
        <v>3.4833333333333411E-2</v>
      </c>
      <c r="G27" s="30">
        <f t="shared" si="3"/>
        <v>34.833333333333414</v>
      </c>
    </row>
    <row r="28" spans="1:7" x14ac:dyDescent="0.25">
      <c r="B28" s="1"/>
      <c r="C28">
        <v>10.8</v>
      </c>
      <c r="D28">
        <f t="shared" si="0"/>
        <v>1.1733333333333331</v>
      </c>
      <c r="E28">
        <f t="shared" si="1"/>
        <v>1.4666666666666663</v>
      </c>
      <c r="F28" s="26">
        <f t="shared" si="2"/>
        <v>2.9333333333333326E-2</v>
      </c>
      <c r="G28" s="30">
        <f t="shared" si="3"/>
        <v>29.333333333333325</v>
      </c>
    </row>
    <row r="29" spans="1:7" x14ac:dyDescent="0.25">
      <c r="B29" s="1"/>
      <c r="C29">
        <v>10.6</v>
      </c>
      <c r="D29">
        <f t="shared" si="0"/>
        <v>1.6133333333333355</v>
      </c>
      <c r="E29">
        <f t="shared" si="1"/>
        <v>2.0166666666666693</v>
      </c>
      <c r="F29" s="26">
        <f t="shared" si="2"/>
        <v>4.0333333333333388E-2</v>
      </c>
      <c r="G29" s="30">
        <f t="shared" si="3"/>
        <v>40.333333333333385</v>
      </c>
    </row>
    <row r="30" spans="1:7" x14ac:dyDescent="0.25">
      <c r="A30" t="s">
        <v>17</v>
      </c>
      <c r="B30" s="1" t="s">
        <v>8</v>
      </c>
      <c r="C30">
        <v>11.1</v>
      </c>
      <c r="D30">
        <f t="shared" si="0"/>
        <v>0.51333333333333542</v>
      </c>
      <c r="E30">
        <f t="shared" si="1"/>
        <v>0.64166666666666927</v>
      </c>
      <c r="F30" s="26">
        <f t="shared" si="2"/>
        <v>1.2833333333333386E-2</v>
      </c>
      <c r="G30" s="30">
        <f t="shared" si="3"/>
        <v>12.833333333333385</v>
      </c>
    </row>
    <row r="31" spans="1:7" x14ac:dyDescent="0.25">
      <c r="C31">
        <v>10.5</v>
      </c>
      <c r="D31">
        <f t="shared" si="0"/>
        <v>1.8333333333333348</v>
      </c>
      <c r="E31">
        <f t="shared" si="1"/>
        <v>2.2916666666666687</v>
      </c>
      <c r="F31" s="26">
        <f t="shared" si="2"/>
        <v>4.5833333333333372E-2</v>
      </c>
      <c r="G31" s="30">
        <f t="shared" si="3"/>
        <v>45.833333333333371</v>
      </c>
    </row>
    <row r="32" spans="1:7" x14ac:dyDescent="0.25">
      <c r="C32">
        <v>11.1</v>
      </c>
      <c r="D32">
        <f t="shared" si="0"/>
        <v>0.51333333333333542</v>
      </c>
      <c r="E32">
        <f t="shared" si="1"/>
        <v>0.64166666666666927</v>
      </c>
      <c r="F32" s="26">
        <f t="shared" si="2"/>
        <v>1.2833333333333386E-2</v>
      </c>
      <c r="G32" s="30">
        <f t="shared" si="3"/>
        <v>12.833333333333385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workbookViewId="0">
      <selection activeCell="H3" sqref="H3"/>
    </sheetView>
  </sheetViews>
  <sheetFormatPr defaultRowHeight="15" x14ac:dyDescent="0.25"/>
  <cols>
    <col min="1" max="1" width="20.7109375" customWidth="1"/>
    <col min="3" max="3" width="16.42578125" customWidth="1"/>
    <col min="4" max="4" width="12.42578125" customWidth="1"/>
  </cols>
  <sheetData>
    <row r="1" spans="1:40" x14ac:dyDescent="0.25">
      <c r="B1" s="1">
        <v>1</v>
      </c>
      <c r="C1" s="1" t="s">
        <v>41</v>
      </c>
      <c r="D1" s="1" t="s">
        <v>42</v>
      </c>
      <c r="E1" s="9">
        <v>2</v>
      </c>
      <c r="F1" s="9"/>
      <c r="G1" s="9"/>
      <c r="H1" s="1">
        <v>3</v>
      </c>
      <c r="I1" s="1"/>
      <c r="J1" s="1"/>
      <c r="K1" s="1">
        <v>4</v>
      </c>
      <c r="L1" s="8"/>
      <c r="M1" s="8"/>
      <c r="N1" s="1">
        <v>5</v>
      </c>
      <c r="O1" s="1"/>
      <c r="P1" s="1"/>
      <c r="Q1" s="1">
        <v>6</v>
      </c>
      <c r="R1" s="1"/>
      <c r="S1" s="1"/>
      <c r="T1" s="1">
        <v>7</v>
      </c>
      <c r="U1" s="1"/>
      <c r="V1" s="1"/>
      <c r="W1" s="1">
        <v>8</v>
      </c>
      <c r="X1" s="1"/>
      <c r="Y1" s="1"/>
      <c r="Z1" s="1">
        <v>9</v>
      </c>
      <c r="AC1" s="1">
        <v>10</v>
      </c>
      <c r="AF1" s="1">
        <v>11</v>
      </c>
      <c r="AI1" s="1">
        <v>12</v>
      </c>
      <c r="AL1" s="1">
        <v>13</v>
      </c>
    </row>
    <row r="2" spans="1:40" x14ac:dyDescent="0.25">
      <c r="A2" s="1" t="s">
        <v>9</v>
      </c>
      <c r="B2" s="15"/>
      <c r="C2" s="8">
        <f>AVERAGE(B2:B4)</f>
        <v>33.000000000000028</v>
      </c>
      <c r="D2" s="8">
        <f>STDEV(B2:B4)/SQRT(2)</f>
        <v>11.00000000000002</v>
      </c>
      <c r="E2" s="10">
        <v>-10.999999999999961</v>
      </c>
      <c r="F2" s="10">
        <f>AVERAGE(E2:E4)</f>
        <v>-14.666666666666615</v>
      </c>
      <c r="G2" s="10">
        <f>STDEV(E2:E4)/SQRT(3)</f>
        <v>15.982629459649138</v>
      </c>
      <c r="H2" s="15">
        <v>20.53</v>
      </c>
      <c r="I2" s="8">
        <f>AVERAGE(H2:H4)</f>
        <v>19.296666666666667</v>
      </c>
      <c r="J2" s="8">
        <f>STDEV(H2:H4)/SQRT(3)</f>
        <v>2.212331600622091</v>
      </c>
      <c r="K2" s="15">
        <v>6.0500000000000203</v>
      </c>
      <c r="L2" s="8">
        <f>AVERAGE(K2:K4)</f>
        <v>9.7166666666666739</v>
      </c>
      <c r="M2" s="8">
        <f>STDEV(K2:K4)/SQRT(3)</f>
        <v>2.4252720351425343</v>
      </c>
      <c r="N2" s="15">
        <v>32.999999999999986</v>
      </c>
      <c r="O2" s="8">
        <f>AVERAGE(N2:N4)</f>
        <v>31.166666666666657</v>
      </c>
      <c r="P2" s="8">
        <f>STDEV(N2:N4)/SQRT(3)</f>
        <v>3.3050886691753196</v>
      </c>
      <c r="Q2" s="15">
        <v>28.966666666666701</v>
      </c>
      <c r="R2" s="8">
        <f>AVERAGE(Q2:Q4)</f>
        <v>30.188888888888926</v>
      </c>
      <c r="S2" s="8">
        <f>STDEV(Q2:Q4)/SQRT(3)</f>
        <v>1.2222222222222228</v>
      </c>
      <c r="T2" s="15">
        <v>27.133333333333347</v>
      </c>
      <c r="U2" s="8">
        <f>AVERAGE(T2:T4)</f>
        <v>21.022222222222226</v>
      </c>
      <c r="V2" s="8">
        <f>STDEV(T2:T4)/SQRT(3)</f>
        <v>4.4067848922337767</v>
      </c>
      <c r="W2" s="8">
        <v>21.17499999999999</v>
      </c>
      <c r="X2" s="8">
        <f>AVERAGE(W2:W4)</f>
        <v>25.299999999999986</v>
      </c>
      <c r="Y2" s="8">
        <f>STDEV(W2:W4)/SQRT(3)</f>
        <v>7.0559519792394694</v>
      </c>
      <c r="Z2" s="8">
        <v>8.2500000000000195</v>
      </c>
      <c r="AA2" s="8">
        <f>AVERAGE(Z2:Z4)</f>
        <v>19.250000000000011</v>
      </c>
      <c r="AB2" s="8">
        <f>STDEV(Z2:Z4)/SQRT(3)</f>
        <v>5.4999999999999929</v>
      </c>
      <c r="AC2" s="8">
        <v>28.050000000000015</v>
      </c>
      <c r="AD2" s="8">
        <f>AVERAGE(AC2:AC4)</f>
        <v>16.13333333333334</v>
      </c>
      <c r="AE2" s="8">
        <f>STDEV(AC2:AC4)/SQRT(3)</f>
        <v>6.4166666666666741</v>
      </c>
      <c r="AF2" s="8">
        <v>12.099999999999987</v>
      </c>
      <c r="AG2" s="8">
        <f>AVERAGE(AF2:AF4)</f>
        <v>14.544444444444428</v>
      </c>
      <c r="AH2" s="8">
        <f>STDEV(AF2:AF4)/SQRT(3)</f>
        <v>3.402522666173907</v>
      </c>
      <c r="AI2" s="8">
        <v>12.099999999999985</v>
      </c>
      <c r="AJ2" s="8">
        <f>AVERAGE(AI2:AI4)</f>
        <v>10.266666666666643</v>
      </c>
      <c r="AK2" s="8">
        <f>STDEV(AI2:AI4)/SQRT(3)</f>
        <v>3.3050886691753267</v>
      </c>
      <c r="AL2" s="8">
        <v>11.916666666666673</v>
      </c>
      <c r="AM2" s="8">
        <f>AVERAGE(AL2:AL4)</f>
        <v>18.33333333333335</v>
      </c>
      <c r="AN2" s="8">
        <f>STDEV(AL2:AL4)/SQRT(3)</f>
        <v>6.416666666666675</v>
      </c>
    </row>
    <row r="3" spans="1:40" x14ac:dyDescent="0.25">
      <c r="A3" s="1"/>
      <c r="B3" s="8">
        <v>44.000000000000043</v>
      </c>
      <c r="C3" s="8"/>
      <c r="D3" s="8"/>
      <c r="E3" s="10">
        <v>-43.999999999999943</v>
      </c>
      <c r="F3" s="10"/>
      <c r="G3" s="10"/>
      <c r="H3" s="8">
        <v>15</v>
      </c>
      <c r="I3" s="8"/>
      <c r="J3" s="8"/>
      <c r="K3" s="8">
        <v>8.8000000000000096</v>
      </c>
      <c r="L3" s="8"/>
      <c r="M3" s="8"/>
      <c r="N3" s="8">
        <v>24.750000000000007</v>
      </c>
      <c r="O3" s="8"/>
      <c r="P3" s="8"/>
      <c r="Q3" s="8">
        <v>28.966666666666701</v>
      </c>
      <c r="R3" s="8"/>
      <c r="S3" s="8"/>
      <c r="T3" s="8">
        <v>12.466666666666665</v>
      </c>
      <c r="U3" s="8"/>
      <c r="V3" s="8"/>
      <c r="W3" s="8">
        <v>39.04999999999999</v>
      </c>
      <c r="X3" s="8"/>
      <c r="Y3" s="8"/>
      <c r="Z3" s="8">
        <v>24.750000000000007</v>
      </c>
      <c r="AA3" s="8"/>
      <c r="AB3" s="8"/>
      <c r="AC3" s="8">
        <v>6.0499999999999927</v>
      </c>
      <c r="AD3" s="8"/>
      <c r="AE3" s="8"/>
      <c r="AF3" s="8">
        <v>10.266666666666644</v>
      </c>
      <c r="AG3" s="8"/>
      <c r="AH3" s="8"/>
      <c r="AI3" s="8">
        <v>3.8499999999999672</v>
      </c>
      <c r="AJ3" s="8"/>
      <c r="AK3" s="8"/>
      <c r="AL3" s="8">
        <v>31.166666666666703</v>
      </c>
      <c r="AM3" s="8"/>
      <c r="AN3" s="8"/>
    </row>
    <row r="4" spans="1:40" x14ac:dyDescent="0.25">
      <c r="A4" s="1"/>
      <c r="B4" s="8">
        <v>22.000000000000021</v>
      </c>
      <c r="C4" s="8"/>
      <c r="D4" s="8"/>
      <c r="E4" s="10">
        <v>11.00000000000006</v>
      </c>
      <c r="F4" s="10"/>
      <c r="G4" s="10"/>
      <c r="H4" s="8">
        <v>22.36</v>
      </c>
      <c r="I4" s="8"/>
      <c r="J4" s="8"/>
      <c r="K4" s="8">
        <v>14.29999999999999</v>
      </c>
      <c r="L4" s="8"/>
      <c r="M4" s="8"/>
      <c r="N4" s="8">
        <v>35.749999999999979</v>
      </c>
      <c r="O4" s="8"/>
      <c r="P4" s="8"/>
      <c r="Q4" s="8">
        <v>32.633333333333368</v>
      </c>
      <c r="R4" s="8"/>
      <c r="S4" s="8"/>
      <c r="T4" s="8">
        <v>23.466666666666672</v>
      </c>
      <c r="U4" s="8"/>
      <c r="V4" s="8"/>
      <c r="W4" s="8">
        <v>15.674999999999985</v>
      </c>
      <c r="X4" s="8"/>
      <c r="Y4" s="8"/>
      <c r="Z4" s="8">
        <v>24.750000000000007</v>
      </c>
      <c r="AA4" s="8"/>
      <c r="AB4" s="8"/>
      <c r="AC4" s="8">
        <v>14.300000000000013</v>
      </c>
      <c r="AD4" s="8"/>
      <c r="AE4" s="8"/>
      <c r="AF4" s="8">
        <v>21.266666666666655</v>
      </c>
      <c r="AG4" s="8"/>
      <c r="AH4" s="8"/>
      <c r="AI4" s="8">
        <v>14.849999999999977</v>
      </c>
      <c r="AJ4" s="8"/>
      <c r="AK4" s="8"/>
      <c r="AL4" s="8">
        <v>11.916666666666673</v>
      </c>
      <c r="AM4" s="8"/>
      <c r="AN4" s="8"/>
    </row>
    <row r="5" spans="1:40" x14ac:dyDescent="0.25">
      <c r="A5" s="1" t="s">
        <v>10</v>
      </c>
      <c r="B5" s="8">
        <v>280.5</v>
      </c>
      <c r="C5" s="8">
        <f>AVERAGE(B5:B7)</f>
        <v>276.83333333333331</v>
      </c>
      <c r="D5" s="8">
        <f>STDEV(B5:B7)/SQRT(3)</f>
        <v>3.666666666666667</v>
      </c>
      <c r="E5" s="10">
        <v>528.00000000000011</v>
      </c>
      <c r="F5" s="10">
        <f>AVERAGE(E5:E7)</f>
        <v>429.00000000000006</v>
      </c>
      <c r="G5" s="10">
        <f>STDEV(E5:E7)/SQRT(3)</f>
        <v>60.583276020147125</v>
      </c>
      <c r="H5" s="8">
        <v>125.95</v>
      </c>
      <c r="I5" s="8">
        <f>AVERAGE(H5:H7)</f>
        <v>120.142</v>
      </c>
      <c r="J5" s="8">
        <f>STDEV(H5:H7)/SQRT(3)</f>
        <v>3.0100959010193247</v>
      </c>
      <c r="K5" s="8">
        <v>107.80000000000001</v>
      </c>
      <c r="L5" s="8">
        <f>AVERAGE(K5:K7)</f>
        <v>119.7166666666667</v>
      </c>
      <c r="M5" s="8">
        <f>STDEV(K5:K7)/SQRT(3)</f>
        <v>6.4166666666666741</v>
      </c>
      <c r="N5" s="8">
        <v>77</v>
      </c>
      <c r="O5" s="8">
        <f>AVERAGE(N5:N7)</f>
        <v>71.5</v>
      </c>
      <c r="P5" s="8">
        <f>STDEV(N5:N7)/SQRT(3)</f>
        <v>4.2006943870428568</v>
      </c>
      <c r="Q5" s="8">
        <v>96.800000000000054</v>
      </c>
      <c r="R5" s="8">
        <f>AVERAGE(Q5:Q7)</f>
        <v>101.68888888888894</v>
      </c>
      <c r="S5" s="8">
        <f>STDEV(Q5:Q7)/SQRT(3)</f>
        <v>8.8135697844675196</v>
      </c>
      <c r="T5" s="8">
        <v>85.799999999999983</v>
      </c>
      <c r="U5" s="8">
        <f>AVERAGE(T5:T7)</f>
        <v>74.8</v>
      </c>
      <c r="V5" s="8">
        <f>STDEV(T5:T7)/SQRT(3)</f>
        <v>8.401388774085671</v>
      </c>
      <c r="W5" s="8">
        <v>50.049999999999983</v>
      </c>
      <c r="X5" s="8">
        <f>AVERAGE(W5:W7)</f>
        <v>42.716666666666647</v>
      </c>
      <c r="Y5" s="8">
        <f>STDEV(W5:W7)/SQRT(3)</f>
        <v>7.3333333333333366</v>
      </c>
      <c r="Z5" s="8">
        <v>77.000000000000028</v>
      </c>
      <c r="AA5" s="8">
        <f>AVERAGE(Z5:Z7)</f>
        <v>81.583333333333371</v>
      </c>
      <c r="AB5" s="8">
        <f>STDEV(Z5:Z7)/SQRT(3)</f>
        <v>12.126360175712717</v>
      </c>
      <c r="AC5" s="8">
        <v>47.3</v>
      </c>
      <c r="AD5" s="8">
        <f>AVERAGE(AC5:AC7)</f>
        <v>37.216666666666676</v>
      </c>
      <c r="AE5" s="8">
        <f>STDEV(AC5:AC7)/SQRT(3)</f>
        <v>5.5758656527733592</v>
      </c>
      <c r="AF5" s="8">
        <v>32.266666666666652</v>
      </c>
      <c r="AG5" s="8">
        <f>AVERAGE(AF5:AF7)</f>
        <v>42.04444444444443</v>
      </c>
      <c r="AH5" s="8">
        <f>STDEV(AF5:AF7)/SQRT(3)</f>
        <v>5.3275431532163822</v>
      </c>
      <c r="AI5" s="8">
        <v>34.099999999999994</v>
      </c>
      <c r="AJ5" s="8">
        <f t="shared" ref="AJ5:AJ26" si="0">AVERAGE(AI5:AI7)</f>
        <v>44.18333333333333</v>
      </c>
      <c r="AK5" s="8">
        <f t="shared" ref="AK5:AK26" si="1">STDEV(AI5:AI7)/SQRT(3)</f>
        <v>5.103783999260874</v>
      </c>
      <c r="AL5" s="8">
        <v>36.666666666666686</v>
      </c>
      <c r="AM5" s="8">
        <f t="shared" ref="AM5:AM26" si="2">AVERAGE(AL5:AL7)</f>
        <v>41.250000000000021</v>
      </c>
      <c r="AN5" s="8">
        <f t="shared" ref="AN5:AN26" si="3">STDEV(AL5:AL7)/SQRT(3)</f>
        <v>15.2563738956688</v>
      </c>
    </row>
    <row r="6" spans="1:40" x14ac:dyDescent="0.25">
      <c r="A6" s="1"/>
      <c r="B6" s="8">
        <v>280.5</v>
      </c>
      <c r="C6" s="8"/>
      <c r="D6" s="8"/>
      <c r="E6" s="10">
        <v>440.00000000000006</v>
      </c>
      <c r="F6" s="10"/>
      <c r="G6" s="10"/>
      <c r="H6" s="8">
        <v>115.866</v>
      </c>
      <c r="I6" s="8"/>
      <c r="J6" s="8"/>
      <c r="K6" s="8">
        <v>121.55</v>
      </c>
      <c r="L6" s="8"/>
      <c r="M6" s="8"/>
      <c r="N6" s="8">
        <v>63.249999999999986</v>
      </c>
      <c r="O6" s="8"/>
      <c r="P6" s="8"/>
      <c r="Q6" s="8">
        <v>89.466666666666697</v>
      </c>
      <c r="R6" s="8"/>
      <c r="S6" s="8"/>
      <c r="T6" s="8">
        <v>58.29999999999999</v>
      </c>
      <c r="U6" s="8"/>
      <c r="V6" s="8"/>
      <c r="W6" s="8">
        <v>50.049999999999983</v>
      </c>
      <c r="X6" s="8"/>
      <c r="Y6" s="8"/>
      <c r="Z6" s="8">
        <v>63.250000000000028</v>
      </c>
      <c r="AA6" s="8"/>
      <c r="AB6" s="8"/>
      <c r="AC6" s="8">
        <v>28.050000000000015</v>
      </c>
      <c r="AD6" s="8"/>
      <c r="AE6" s="8"/>
      <c r="AF6" s="8">
        <v>43.266666666666666</v>
      </c>
      <c r="AG6" s="8"/>
      <c r="AH6" s="8"/>
      <c r="AI6" s="8">
        <v>50.600000000000009</v>
      </c>
      <c r="AJ6" s="8"/>
      <c r="AK6" s="8"/>
      <c r="AL6" s="8">
        <v>69.666666666666671</v>
      </c>
      <c r="AM6" s="8"/>
      <c r="AN6" s="8"/>
    </row>
    <row r="7" spans="1:40" x14ac:dyDescent="0.25">
      <c r="A7" s="1"/>
      <c r="B7" s="8">
        <v>269.5</v>
      </c>
      <c r="C7" s="8"/>
      <c r="D7" s="8"/>
      <c r="E7" s="10">
        <v>319.00000000000006</v>
      </c>
      <c r="F7" s="10"/>
      <c r="G7" s="10"/>
      <c r="H7" s="8">
        <v>118.61</v>
      </c>
      <c r="I7" s="8"/>
      <c r="J7" s="8"/>
      <c r="K7" s="8">
        <v>129.80000000000004</v>
      </c>
      <c r="L7" s="8"/>
      <c r="M7" s="8"/>
      <c r="N7" s="8">
        <v>74.249999999999986</v>
      </c>
      <c r="O7" s="8"/>
      <c r="P7" s="8"/>
      <c r="Q7" s="8">
        <v>118.80000000000005</v>
      </c>
      <c r="R7" s="8"/>
      <c r="S7" s="8"/>
      <c r="T7" s="8">
        <v>80.300000000000011</v>
      </c>
      <c r="U7" s="8"/>
      <c r="V7" s="8"/>
      <c r="W7" s="8">
        <v>28.049999999999986</v>
      </c>
      <c r="X7" s="8"/>
      <c r="Y7" s="8"/>
      <c r="Z7" s="8">
        <v>104.50000000000006</v>
      </c>
      <c r="AA7" s="8"/>
      <c r="AB7" s="8"/>
      <c r="AC7" s="8">
        <v>36.300000000000011</v>
      </c>
      <c r="AD7" s="8"/>
      <c r="AE7" s="8"/>
      <c r="AF7" s="8">
        <v>50.599999999999987</v>
      </c>
      <c r="AG7" s="8"/>
      <c r="AH7" s="8"/>
      <c r="AI7" s="8">
        <v>47.84999999999998</v>
      </c>
      <c r="AJ7" s="8"/>
      <c r="AK7" s="8"/>
      <c r="AL7" s="8">
        <v>17.416666666666707</v>
      </c>
      <c r="AM7" s="8"/>
      <c r="AN7" s="8"/>
    </row>
    <row r="8" spans="1:40" x14ac:dyDescent="0.25">
      <c r="A8" s="1" t="s">
        <v>11</v>
      </c>
      <c r="B8" s="8">
        <v>5.4999999999999805</v>
      </c>
      <c r="C8" s="8">
        <f>AVERAGE(B8:B10)</f>
        <v>12.833333333333321</v>
      </c>
      <c r="D8" s="8">
        <f>STDEV(B8:B10)/SQRT(3)</f>
        <v>4.8505440702850953</v>
      </c>
      <c r="E8" s="10">
        <v>38.500000000000064</v>
      </c>
      <c r="F8" s="10">
        <f>AVERAGE(E8:E10)</f>
        <v>38.500000000000064</v>
      </c>
      <c r="G8" s="10">
        <f>STDEV(E8:E10)/SQRT(2)</f>
        <v>3.8890872965260113</v>
      </c>
      <c r="H8" s="8">
        <v>26.03</v>
      </c>
      <c r="I8" s="8">
        <f>AVERAGE(H8:H10)</f>
        <v>22.36333333333334</v>
      </c>
      <c r="J8" s="8">
        <f>STDEV(H8:H10)/SQRT(3)</f>
        <v>4.6120217306994951</v>
      </c>
      <c r="K8" s="8">
        <v>6.0500000000000176</v>
      </c>
      <c r="L8" s="8">
        <f>AVERAGE(K8:K10)</f>
        <v>9.7166666666666739</v>
      </c>
      <c r="M8" s="8">
        <f>STDEV(K8:K10)/SQRT(3)</f>
        <v>2.4252720351425343</v>
      </c>
      <c r="N8" s="8">
        <v>21.999999999999972</v>
      </c>
      <c r="O8" s="8">
        <f>AVERAGE(N8:N10)</f>
        <v>30.249999999999989</v>
      </c>
      <c r="P8" s="8">
        <f>STDEV(N8:N10)/SQRT(3)</f>
        <v>5.7245814985318786</v>
      </c>
      <c r="Q8" s="8">
        <v>39.966666666666697</v>
      </c>
      <c r="R8" s="8">
        <f>AVERAGE(Q8:Q10)</f>
        <v>39.966666666666697</v>
      </c>
      <c r="S8" s="8">
        <f>STDEV(Q8:Q10)/SQRT(3)</f>
        <v>2.1169509870286225</v>
      </c>
      <c r="T8" s="8">
        <v>14.300000000000002</v>
      </c>
      <c r="U8" s="8">
        <f>AVERAGE(T8:T10)</f>
        <v>19.8</v>
      </c>
      <c r="V8" s="8">
        <f>STDEV(T8:T10)/SQRT(3)</f>
        <v>3.175426480542948</v>
      </c>
      <c r="W8" s="8">
        <v>30.79999999999999</v>
      </c>
      <c r="X8" s="8">
        <f>AVERAGE(W8:W10)</f>
        <v>30.799999999999994</v>
      </c>
      <c r="Y8" s="8">
        <f>STDEV(W8:W10)/SQRT(3)</f>
        <v>3.9692831006786675</v>
      </c>
      <c r="Z8" s="8">
        <v>27.500000000000053</v>
      </c>
      <c r="AA8" s="8">
        <f>AVERAGE(Z8:Z10)</f>
        <v>23.833333333333361</v>
      </c>
      <c r="AB8" s="8">
        <f>STDEV(Z8:Z10)/SQRT(3)</f>
        <v>2.4252720351425601</v>
      </c>
      <c r="AC8" s="8">
        <v>6.0499999999999927</v>
      </c>
      <c r="AD8" s="8">
        <f>AVERAGE(AC8:AC10)</f>
        <v>10.633333333333335</v>
      </c>
      <c r="AE8" s="8">
        <f>STDEV(AC8:AC10)/SQRT(3)</f>
        <v>6.010985313943503</v>
      </c>
      <c r="AF8" s="8">
        <v>19.433333333333309</v>
      </c>
      <c r="AG8" s="8">
        <f>AVERAGE(AF8:AF10)</f>
        <v>22.488888888888869</v>
      </c>
      <c r="AH8" s="8">
        <f>STDEV(AF8:AF10)/SQRT(3)</f>
        <v>2.2033924461168972</v>
      </c>
      <c r="AI8" s="8">
        <v>31.349999999999994</v>
      </c>
      <c r="AJ8" s="8">
        <f t="shared" si="0"/>
        <v>16.68333333333333</v>
      </c>
      <c r="AK8" s="8">
        <f t="shared" si="1"/>
        <v>7.5032400408830782</v>
      </c>
      <c r="AL8" s="8">
        <v>9.1666666666666838</v>
      </c>
      <c r="AM8" s="8">
        <f t="shared" si="2"/>
        <v>10.083333333333348</v>
      </c>
      <c r="AN8" s="8">
        <f t="shared" si="3"/>
        <v>0.91666666666665819</v>
      </c>
    </row>
    <row r="9" spans="1:40" x14ac:dyDescent="0.25">
      <c r="A9" s="1"/>
      <c r="B9" s="8">
        <v>10.999999999999961</v>
      </c>
      <c r="C9" s="8"/>
      <c r="D9" s="8"/>
      <c r="E9" s="10">
        <v>33.000000000000078</v>
      </c>
      <c r="F9" s="10"/>
      <c r="G9" s="10"/>
      <c r="H9" s="8">
        <v>13.200000000000015</v>
      </c>
      <c r="I9" s="8"/>
      <c r="J9" s="8"/>
      <c r="K9" s="8">
        <v>14.29999999999999</v>
      </c>
      <c r="L9" s="8"/>
      <c r="M9" s="8"/>
      <c r="N9" s="8">
        <v>27.500000000000004</v>
      </c>
      <c r="O9" s="8"/>
      <c r="P9" s="8"/>
      <c r="Q9" s="8">
        <v>43.633333333333361</v>
      </c>
      <c r="R9" s="8"/>
      <c r="S9" s="8"/>
      <c r="T9" s="8">
        <v>19.8</v>
      </c>
      <c r="U9" s="8"/>
      <c r="V9" s="8"/>
      <c r="W9" s="8">
        <v>37.67499999999999</v>
      </c>
      <c r="X9" s="8"/>
      <c r="Y9" s="8"/>
      <c r="Z9" s="8">
        <v>24.750000000000007</v>
      </c>
      <c r="AA9" s="8"/>
      <c r="AB9" s="8"/>
      <c r="AC9" s="8">
        <v>22.550000000000008</v>
      </c>
      <c r="AD9" s="8"/>
      <c r="AE9" s="8"/>
      <c r="AF9" s="8">
        <v>26.766666666666652</v>
      </c>
      <c r="AG9" s="8"/>
      <c r="AH9" s="8"/>
      <c r="AI9" s="8">
        <v>12.099999999999985</v>
      </c>
      <c r="AJ9" s="8"/>
      <c r="AK9" s="8"/>
      <c r="AL9" s="8">
        <v>11.916666666666673</v>
      </c>
      <c r="AM9" s="8"/>
      <c r="AN9" s="8"/>
    </row>
    <row r="10" spans="1:40" x14ac:dyDescent="0.25">
      <c r="A10" s="1"/>
      <c r="B10" s="8">
        <v>22.000000000000021</v>
      </c>
      <c r="C10" s="8"/>
      <c r="D10" s="8"/>
      <c r="E10" s="10">
        <v>44.000000000000043</v>
      </c>
      <c r="F10" s="10"/>
      <c r="G10" s="10"/>
      <c r="H10" s="8">
        <v>27.86</v>
      </c>
      <c r="I10" s="8"/>
      <c r="J10" s="8"/>
      <c r="K10" s="8">
        <v>8.8000000000000096</v>
      </c>
      <c r="L10" s="8"/>
      <c r="M10" s="8"/>
      <c r="N10" s="8">
        <v>41.25</v>
      </c>
      <c r="O10" s="8"/>
      <c r="P10" s="8"/>
      <c r="Q10" s="8">
        <v>36.300000000000047</v>
      </c>
      <c r="R10" s="8"/>
      <c r="S10" s="8"/>
      <c r="T10" s="8">
        <v>25.300000000000004</v>
      </c>
      <c r="U10" s="8"/>
      <c r="V10" s="8"/>
      <c r="W10" s="8">
        <v>23.92499999999999</v>
      </c>
      <c r="X10" s="8"/>
      <c r="Y10" s="8"/>
      <c r="Z10" s="8">
        <v>19.250000000000032</v>
      </c>
      <c r="AA10" s="8"/>
      <c r="AB10" s="8"/>
      <c r="AC10" s="8">
        <v>3.3000000000000029</v>
      </c>
      <c r="AD10" s="8"/>
      <c r="AE10" s="8"/>
      <c r="AF10" s="8">
        <v>21.266666666666655</v>
      </c>
      <c r="AG10" s="8"/>
      <c r="AH10" s="8"/>
      <c r="AI10" s="8">
        <v>6.6000000000000059</v>
      </c>
      <c r="AJ10" s="8"/>
      <c r="AK10" s="8"/>
      <c r="AL10" s="8">
        <v>9.1666666666666838</v>
      </c>
      <c r="AM10" s="8"/>
      <c r="AN10" s="8"/>
    </row>
    <row r="11" spans="1:40" x14ac:dyDescent="0.25">
      <c r="A11" s="1" t="s">
        <v>12</v>
      </c>
      <c r="B11" s="8">
        <v>10.999999999999961</v>
      </c>
      <c r="C11" s="8">
        <f>AVERAGE(B11:B13)</f>
        <v>14.666666666666648</v>
      </c>
      <c r="D11" s="8">
        <f>STDEV(B11:B13)/SQRT(3)</f>
        <v>3.6666666666666843</v>
      </c>
      <c r="E11" s="10">
        <v>-16.499999999999947</v>
      </c>
      <c r="F11" s="10">
        <f>AVERAGE(E11:E13)</f>
        <v>11.000000000000027</v>
      </c>
      <c r="G11" s="10">
        <f>STDEV(E11:E13)/SQRT(2)</f>
        <v>16.952138508164666</v>
      </c>
      <c r="H11" s="8">
        <v>9.5299999999999994</v>
      </c>
      <c r="I11" s="8">
        <f>AVERAGE(H11:H13)</f>
        <v>5.8533333333333326</v>
      </c>
      <c r="J11" s="8">
        <f>STDEV(H11:H13)/SQRT(3)</f>
        <v>1.8383537321322156</v>
      </c>
      <c r="K11" s="8">
        <v>14.29999999999999</v>
      </c>
      <c r="L11" s="8">
        <f>AVERAGE(K11:K13)</f>
        <v>13.383333333333345</v>
      </c>
      <c r="M11" s="8">
        <f>STDEV(K11:K13)/SQRT(3)</f>
        <v>2.4252720351425405</v>
      </c>
      <c r="N11" s="8">
        <v>5.4999999999999805</v>
      </c>
      <c r="O11" s="8">
        <f>AVERAGE(N11:N13)</f>
        <v>12.833333333333321</v>
      </c>
      <c r="P11" s="8">
        <f>STDEV(N11:N13)/SQRT(3)</f>
        <v>3.9956573649122848</v>
      </c>
      <c r="Q11" s="8">
        <v>43.633333333333361</v>
      </c>
      <c r="R11" s="8">
        <f>AVERAGE(Q11:Q13)</f>
        <v>37.522222222222261</v>
      </c>
      <c r="S11" s="8">
        <f>STDEV(Q11:Q13)/SQRT(3)</f>
        <v>3.2336960468567257</v>
      </c>
      <c r="T11" s="8">
        <v>10.633333333333335</v>
      </c>
      <c r="U11" s="8">
        <f>AVERAGE(T11:T13)</f>
        <v>14.911111111111111</v>
      </c>
      <c r="V11" s="8">
        <f>STDEV(T11:T13)/SQRT(3)</f>
        <v>2.6637715766081911</v>
      </c>
      <c r="W11" s="8">
        <v>4.6749999999999865</v>
      </c>
      <c r="X11" s="8">
        <f>AVERAGE(W11:W13)</f>
        <v>10.174999999999988</v>
      </c>
      <c r="Y11" s="8">
        <f>STDEV(W11:W13)/SQRT(3)</f>
        <v>3.1754264805429417</v>
      </c>
      <c r="Z11" s="8">
        <v>8.2500000000000195</v>
      </c>
      <c r="AA11" s="8">
        <f>AVERAGE(Z11:Z13)</f>
        <v>22.916666666666682</v>
      </c>
      <c r="AB11" s="8">
        <f>STDEV(Z11:Z13)/SQRT(3)</f>
        <v>13.315352459139454</v>
      </c>
      <c r="AC11" s="8">
        <v>3.3000000000000029</v>
      </c>
      <c r="AD11" s="8">
        <f>AVERAGE(AC11:AC13)</f>
        <v>3.3000000000000029</v>
      </c>
      <c r="AE11" s="8">
        <f>STDEV(AC11:AC13)/SQRT(3)</f>
        <v>0</v>
      </c>
      <c r="AF11" s="8">
        <v>17.599999999999987</v>
      </c>
      <c r="AG11" s="8">
        <f>AVERAGE(AF11:AF13)</f>
        <v>16.377777777777759</v>
      </c>
      <c r="AH11" s="8">
        <f>STDEV(AF11:AF13)/SQRT(3)</f>
        <v>1.2222222222222203</v>
      </c>
      <c r="AI11" s="8">
        <v>20.349999999999984</v>
      </c>
      <c r="AJ11" s="8">
        <f t="shared" si="0"/>
        <v>12.099999999999978</v>
      </c>
      <c r="AK11" s="8">
        <f t="shared" si="1"/>
        <v>4.7631397208144204</v>
      </c>
      <c r="AL11" s="8">
        <v>9.1666666666666838</v>
      </c>
      <c r="AM11" s="8">
        <f t="shared" si="2"/>
        <v>9.1666666666666838</v>
      </c>
      <c r="AN11" s="8">
        <f t="shared" si="3"/>
        <v>0</v>
      </c>
    </row>
    <row r="12" spans="1:40" x14ac:dyDescent="0.25">
      <c r="A12" s="1"/>
      <c r="B12" s="8">
        <v>22.000000000000021</v>
      </c>
      <c r="C12" s="8"/>
      <c r="D12" s="8"/>
      <c r="E12" s="10">
        <v>22.000000000000021</v>
      </c>
      <c r="F12" s="10"/>
      <c r="G12" s="10"/>
      <c r="H12" s="8">
        <v>4.03</v>
      </c>
      <c r="I12" s="8"/>
      <c r="J12" s="8"/>
      <c r="K12" s="8">
        <v>8.8000000000000096</v>
      </c>
      <c r="L12" s="8"/>
      <c r="M12" s="8"/>
      <c r="N12" s="8">
        <v>13.750000000000002</v>
      </c>
      <c r="O12" s="8"/>
      <c r="P12" s="8"/>
      <c r="Q12" s="8">
        <v>32.633333333333368</v>
      </c>
      <c r="R12" s="8"/>
      <c r="S12" s="8"/>
      <c r="T12" s="8">
        <v>14.300000000000002</v>
      </c>
      <c r="U12" s="8"/>
      <c r="V12" s="8"/>
      <c r="W12" s="8">
        <v>10.174999999999992</v>
      </c>
      <c r="X12" s="8"/>
      <c r="Y12" s="8"/>
      <c r="Z12" s="8">
        <v>11.000000000000011</v>
      </c>
      <c r="AA12" s="8"/>
      <c r="AB12" s="8"/>
      <c r="AC12" s="8">
        <v>3.3000000000000029</v>
      </c>
      <c r="AD12" s="8"/>
      <c r="AE12" s="8"/>
      <c r="AF12" s="8">
        <v>17.599999999999987</v>
      </c>
      <c r="AG12" s="8"/>
      <c r="AH12" s="8"/>
      <c r="AI12" s="8">
        <v>3.8499999999999672</v>
      </c>
      <c r="AJ12" s="8"/>
      <c r="AK12" s="8"/>
      <c r="AL12" s="8">
        <v>9.1666666666666838</v>
      </c>
      <c r="AM12" s="8"/>
      <c r="AN12" s="8"/>
    </row>
    <row r="13" spans="1:40" x14ac:dyDescent="0.25">
      <c r="A13" s="1"/>
      <c r="B13" s="8">
        <v>10.999999999999961</v>
      </c>
      <c r="C13" s="8"/>
      <c r="D13" s="8"/>
      <c r="E13" s="10">
        <v>27.500000000000004</v>
      </c>
      <c r="F13" s="10"/>
      <c r="G13" s="10"/>
      <c r="H13" s="8">
        <v>4</v>
      </c>
      <c r="I13" s="8"/>
      <c r="J13" s="8"/>
      <c r="K13" s="8">
        <v>17.050000000000029</v>
      </c>
      <c r="L13" s="8"/>
      <c r="M13" s="8"/>
      <c r="N13" s="8">
        <v>19.249999999999982</v>
      </c>
      <c r="O13" s="8"/>
      <c r="P13" s="8"/>
      <c r="Q13" s="8">
        <v>36.300000000000047</v>
      </c>
      <c r="R13" s="8"/>
      <c r="S13" s="8"/>
      <c r="T13" s="8">
        <v>19.8</v>
      </c>
      <c r="U13" s="8"/>
      <c r="V13" s="8"/>
      <c r="W13" s="8">
        <v>15.674999999999985</v>
      </c>
      <c r="X13" s="8"/>
      <c r="Y13" s="8"/>
      <c r="Z13" s="8">
        <v>49.500000000000014</v>
      </c>
      <c r="AA13" s="8"/>
      <c r="AB13" s="8"/>
      <c r="AC13" s="8">
        <v>3.3000000000000029</v>
      </c>
      <c r="AD13" s="8"/>
      <c r="AE13" s="8"/>
      <c r="AF13" s="8">
        <v>13.9333333333333</v>
      </c>
      <c r="AG13" s="8"/>
      <c r="AH13" s="8"/>
      <c r="AI13" s="8">
        <v>12.099999999999985</v>
      </c>
      <c r="AJ13" s="8"/>
      <c r="AK13" s="8"/>
      <c r="AL13" s="8">
        <v>9.1666666666666838</v>
      </c>
      <c r="AM13" s="8"/>
      <c r="AN13" s="8"/>
    </row>
    <row r="14" spans="1:40" x14ac:dyDescent="0.25">
      <c r="A14" s="1" t="s">
        <v>13</v>
      </c>
      <c r="B14" s="8">
        <v>264</v>
      </c>
      <c r="C14" s="8">
        <f>AVERAGE(B14:B16)</f>
        <v>223.66666666666666</v>
      </c>
      <c r="D14" s="8">
        <f>STDEV(B14:B16)/SQRT(3)</f>
        <v>21.143031423563205</v>
      </c>
      <c r="E14" s="10">
        <v>71.500000000000043</v>
      </c>
      <c r="F14" s="10">
        <f>AVERAGE(E14:E16)</f>
        <v>73.333333333333371</v>
      </c>
      <c r="G14" s="10">
        <f>STDEV(E14:E16)/SQRT(2)</f>
        <v>13.658025723605405</v>
      </c>
      <c r="H14" s="8">
        <v>26.03</v>
      </c>
      <c r="I14" s="8">
        <f>AVERAGE(H14:H16)</f>
        <v>33.36333333333333</v>
      </c>
      <c r="J14" s="8">
        <f>STDEV(H14:H16)/SQRT(3)</f>
        <v>4.23486455247129</v>
      </c>
      <c r="K14" s="8">
        <v>8.8000000000000096</v>
      </c>
      <c r="L14" s="8">
        <f>AVERAGE(K14:K16)</f>
        <v>13.383333333333342</v>
      </c>
      <c r="M14" s="8">
        <f>STDEV(K14:K16)/SQRT(3)</f>
        <v>4.5833333333333348</v>
      </c>
      <c r="N14" s="8">
        <v>30.249999999999996</v>
      </c>
      <c r="O14" s="8">
        <f>AVERAGE(N14:N16)</f>
        <v>25.666666666666661</v>
      </c>
      <c r="P14" s="8">
        <f>STDEV(N14:N16)/SQRT(3)</f>
        <v>3.3050886691753196</v>
      </c>
      <c r="Q14" s="8">
        <v>45.466666666666704</v>
      </c>
      <c r="R14" s="8">
        <f>AVERAGE(Q14:Q16)</f>
        <v>40.577777777777811</v>
      </c>
      <c r="S14" s="8">
        <f>STDEV(Q14:Q16)/SQRT(3)</f>
        <v>2.6637715766081875</v>
      </c>
      <c r="T14" s="8">
        <v>17.966666666666676</v>
      </c>
      <c r="U14" s="8">
        <f>AVERAGE(T14:T16)</f>
        <v>34.466666666666669</v>
      </c>
      <c r="V14" s="8">
        <f>STDEV(T14:T16)/SQRT(3)</f>
        <v>16.500000000000007</v>
      </c>
      <c r="W14" s="8">
        <v>19.799999999999979</v>
      </c>
      <c r="X14" s="8">
        <f>AVERAGE(W14:W16)</f>
        <v>22.091666666666651</v>
      </c>
      <c r="Y14" s="8">
        <f>STDEV(W14:W16)/SQRT(3)</f>
        <v>3.0054926569717586</v>
      </c>
      <c r="Z14" s="8">
        <v>19.250000000000032</v>
      </c>
      <c r="AA14" s="8">
        <f>AVERAGE(Z14:Z16)</f>
        <v>24.750000000000028</v>
      </c>
      <c r="AB14" s="8">
        <f>STDEV(Z14:Z16)/SQRT(3)</f>
        <v>5.4999999999999973</v>
      </c>
      <c r="AC14" s="8">
        <v>19.799999999999997</v>
      </c>
      <c r="AD14" s="8">
        <f>AVERAGE(AC14:AC16)</f>
        <v>12.466666666666674</v>
      </c>
      <c r="AE14" s="8">
        <f>STDEV(AC14:AC16)/SQRT(3)</f>
        <v>6.0109853139434968</v>
      </c>
      <c r="AF14" s="8">
        <v>24.93333333333333</v>
      </c>
      <c r="AG14" s="8">
        <f>AVERAGE(AF14:AF16)</f>
        <v>18.211111111111101</v>
      </c>
      <c r="AH14" s="8">
        <f>STDEV(AF14:AF16)/SQRT(3)</f>
        <v>5.8296284531035569</v>
      </c>
      <c r="AI14" s="8">
        <v>23.099999999999994</v>
      </c>
      <c r="AJ14" s="8">
        <f t="shared" si="0"/>
        <v>20.349999999999991</v>
      </c>
      <c r="AK14" s="8">
        <f t="shared" si="1"/>
        <v>4.2006943870428497</v>
      </c>
      <c r="AL14" s="8">
        <v>6.4166666666666927</v>
      </c>
      <c r="AM14" s="8">
        <f t="shared" si="2"/>
        <v>31.166666666666686</v>
      </c>
      <c r="AN14" s="8">
        <f t="shared" si="3"/>
        <v>27.545795202413998</v>
      </c>
    </row>
    <row r="15" spans="1:40" x14ac:dyDescent="0.25">
      <c r="A15" s="1"/>
      <c r="B15" s="8">
        <v>192.50000000000003</v>
      </c>
      <c r="C15" s="8"/>
      <c r="D15" s="8"/>
      <c r="E15" s="10">
        <v>55.000000000000007</v>
      </c>
      <c r="F15" s="10"/>
      <c r="G15" s="10"/>
      <c r="H15" s="8">
        <v>40.699999999999996</v>
      </c>
      <c r="I15" s="8"/>
      <c r="J15" s="8"/>
      <c r="K15" s="8">
        <v>22.550000000000008</v>
      </c>
      <c r="L15" s="8"/>
      <c r="M15" s="8"/>
      <c r="N15" s="8">
        <v>27.500000000000004</v>
      </c>
      <c r="O15" s="8"/>
      <c r="P15" s="8"/>
      <c r="Q15" s="8">
        <v>39.966666666666697</v>
      </c>
      <c r="R15" s="8"/>
      <c r="S15" s="8"/>
      <c r="T15" s="8">
        <v>67.466666666666669</v>
      </c>
      <c r="U15" s="8"/>
      <c r="V15" s="8"/>
      <c r="W15" s="8">
        <v>28.049999999999986</v>
      </c>
      <c r="X15" s="8"/>
      <c r="Y15" s="8"/>
      <c r="Z15" s="8">
        <v>19.250000000000032</v>
      </c>
      <c r="AA15" s="8"/>
      <c r="AB15" s="8"/>
      <c r="AC15" s="8">
        <v>17.050000000000008</v>
      </c>
      <c r="AD15" s="8"/>
      <c r="AE15" s="8"/>
      <c r="AF15" s="8">
        <v>6.5999999999999908</v>
      </c>
      <c r="AG15" s="8"/>
      <c r="AH15" s="8"/>
      <c r="AI15" s="8">
        <v>25.849999999999991</v>
      </c>
      <c r="AJ15" s="8"/>
      <c r="AK15" s="8"/>
      <c r="AL15" s="8">
        <v>86.166666666666714</v>
      </c>
      <c r="AM15" s="8"/>
      <c r="AN15" s="8"/>
    </row>
    <row r="16" spans="1:40" x14ac:dyDescent="0.25">
      <c r="A16" s="1"/>
      <c r="B16" s="8">
        <v>214.50000000000006</v>
      </c>
      <c r="C16" s="8"/>
      <c r="D16" s="8"/>
      <c r="E16" s="10">
        <v>93.500000000000057</v>
      </c>
      <c r="F16" s="10"/>
      <c r="G16" s="10"/>
      <c r="H16" s="8">
        <v>33.36</v>
      </c>
      <c r="I16" s="8"/>
      <c r="J16" s="8"/>
      <c r="K16" s="8">
        <v>8.8000000000000096</v>
      </c>
      <c r="L16" s="8"/>
      <c r="M16" s="8"/>
      <c r="N16" s="8">
        <v>19.249999999999982</v>
      </c>
      <c r="O16" s="8"/>
      <c r="P16" s="8"/>
      <c r="Q16" s="8">
        <v>36.300000000000047</v>
      </c>
      <c r="R16" s="8"/>
      <c r="S16" s="8"/>
      <c r="T16" s="8">
        <v>17.966666666666676</v>
      </c>
      <c r="U16" s="8"/>
      <c r="V16" s="8"/>
      <c r="W16" s="8">
        <v>18.42499999999999</v>
      </c>
      <c r="X16" s="8"/>
      <c r="Y16" s="8"/>
      <c r="Z16" s="8">
        <v>35.750000000000021</v>
      </c>
      <c r="AA16" s="8"/>
      <c r="AB16" s="8"/>
      <c r="AC16" s="8">
        <v>0.5500000000000127</v>
      </c>
      <c r="AD16" s="8"/>
      <c r="AE16" s="8"/>
      <c r="AF16" s="8">
        <v>23.099999999999984</v>
      </c>
      <c r="AG16" s="8"/>
      <c r="AH16" s="8"/>
      <c r="AI16" s="8">
        <v>12.099999999999985</v>
      </c>
      <c r="AJ16" s="8"/>
      <c r="AK16" s="8"/>
      <c r="AL16" s="8">
        <v>0.91666666666666352</v>
      </c>
      <c r="AM16" s="8"/>
      <c r="AN16" s="8"/>
    </row>
    <row r="17" spans="1:40" x14ac:dyDescent="0.25">
      <c r="A17" s="1" t="s">
        <v>16</v>
      </c>
      <c r="B17" s="8">
        <v>352.00000000000006</v>
      </c>
      <c r="C17" s="8">
        <f>AVERAGE(B17:B19)</f>
        <v>319.00000000000006</v>
      </c>
      <c r="D17" s="8">
        <f>STDEV(B17:B19)/SQRT(3)</f>
        <v>19.05255888325765</v>
      </c>
      <c r="E17" s="10">
        <v>456.50000000000006</v>
      </c>
      <c r="F17" s="10">
        <f>AVERAGE(E17:E19)</f>
        <v>484.00000000000006</v>
      </c>
      <c r="G17" s="10">
        <f>STDEV(E17:E19)/SQRT(2)</f>
        <v>44.171540611575111</v>
      </c>
      <c r="H17" s="8">
        <v>122.28</v>
      </c>
      <c r="I17" s="8">
        <f>AVERAGE(H17:H19)</f>
        <v>124.11333333333334</v>
      </c>
      <c r="J17" s="8">
        <f>STDEV(H17:H19)/SQRT(3)</f>
        <v>1.0594390549300665</v>
      </c>
      <c r="K17" s="8">
        <v>110.55000000000001</v>
      </c>
      <c r="L17" s="8">
        <f>AVERAGE(K17:K19)</f>
        <v>123.38333333333334</v>
      </c>
      <c r="M17" s="8">
        <f>STDEV(K17:K19)/SQRT(3)</f>
        <v>6.610177338350649</v>
      </c>
      <c r="N17" s="8">
        <v>101.75</v>
      </c>
      <c r="O17" s="8">
        <f>AVERAGE(N17:N19)</f>
        <v>88.916666666666671</v>
      </c>
      <c r="P17" s="8">
        <f>STDEV(N17:N19)/SQRT(3)</f>
        <v>7.9913147298245821</v>
      </c>
      <c r="Q17" s="8">
        <v>85.800000000000026</v>
      </c>
      <c r="R17" s="8">
        <f>AVERAGE(Q17:Q19)</f>
        <v>93.744444444444483</v>
      </c>
      <c r="S17" s="8">
        <f>STDEV(Q17:Q19)/SQRT(3)</f>
        <v>5.431674366137301</v>
      </c>
      <c r="T17" s="8">
        <v>67.466666666666669</v>
      </c>
      <c r="U17" s="8">
        <f>AVERAGE(T17:T19)</f>
        <v>73.577777777777797</v>
      </c>
      <c r="V17" s="8">
        <f>STDEV(T17:T19)/SQRT(3)</f>
        <v>3.2336960468567271</v>
      </c>
      <c r="W17" s="8">
        <v>70.674999999999983</v>
      </c>
      <c r="X17" s="8">
        <f>AVERAGE(W17:W19)</f>
        <v>71.133333333333326</v>
      </c>
      <c r="Y17" s="8">
        <f>STDEV(W17:W19)/SQRT(3)</f>
        <v>1.9978286824561426</v>
      </c>
      <c r="Z17" s="8">
        <v>74.250000000000043</v>
      </c>
      <c r="AA17" s="8">
        <f>AVERAGE(Z17:Z19)</f>
        <v>78.833333333333371</v>
      </c>
      <c r="AB17" s="8">
        <f>STDEV(Z17:Z19)/SQRT(3)</f>
        <v>4.5833333333333286</v>
      </c>
      <c r="AC17" s="8">
        <v>47.3</v>
      </c>
      <c r="AD17" s="8">
        <f>AVERAGE(AC17:AC19)</f>
        <v>39.050000000000004</v>
      </c>
      <c r="AE17" s="8">
        <f>STDEV(AC17:AC19)/SQRT(3)</f>
        <v>4.2006943870428355</v>
      </c>
      <c r="AF17" s="8">
        <v>34.099999999999994</v>
      </c>
      <c r="AG17" s="8">
        <f>AVERAGE(AF17:AF19)</f>
        <v>38.988888888888887</v>
      </c>
      <c r="AH17" s="8">
        <f>STDEV(AF17:AF19)/SQRT(3)</f>
        <v>2.6637715766081906</v>
      </c>
      <c r="AI17" s="8">
        <v>34.099999999999994</v>
      </c>
      <c r="AJ17" s="8">
        <f t="shared" si="0"/>
        <v>39.599999999999987</v>
      </c>
      <c r="AK17" s="8">
        <f t="shared" si="1"/>
        <v>2.7499999999999956</v>
      </c>
      <c r="AL17" s="8">
        <v>64.166666666666686</v>
      </c>
      <c r="AM17" s="8">
        <f t="shared" si="2"/>
        <v>46.750000000000021</v>
      </c>
      <c r="AN17" s="8">
        <f t="shared" si="3"/>
        <v>17.416666666666668</v>
      </c>
    </row>
    <row r="18" spans="1:40" x14ac:dyDescent="0.25">
      <c r="A18" s="1"/>
      <c r="B18" s="8">
        <v>286.00000000000006</v>
      </c>
      <c r="C18" s="8"/>
      <c r="D18" s="8"/>
      <c r="E18" s="10">
        <v>555.50000000000011</v>
      </c>
      <c r="F18" s="10"/>
      <c r="G18" s="10"/>
      <c r="H18" s="8">
        <v>125.95</v>
      </c>
      <c r="I18" s="8"/>
      <c r="J18" s="8"/>
      <c r="K18" s="8">
        <v>132.55000000000001</v>
      </c>
      <c r="L18" s="8"/>
      <c r="M18" s="8"/>
      <c r="N18" s="8">
        <v>74.249999999999986</v>
      </c>
      <c r="O18" s="8"/>
      <c r="P18" s="8"/>
      <c r="Q18" s="8">
        <v>104.13333333333335</v>
      </c>
      <c r="R18" s="8"/>
      <c r="S18" s="8"/>
      <c r="T18" s="8">
        <v>74.800000000000026</v>
      </c>
      <c r="U18" s="8"/>
      <c r="V18" s="8"/>
      <c r="W18" s="8">
        <v>67.924999999999997</v>
      </c>
      <c r="X18" s="8"/>
      <c r="Y18" s="8"/>
      <c r="Z18" s="8">
        <v>88.000000000000028</v>
      </c>
      <c r="AA18" s="8"/>
      <c r="AB18" s="8"/>
      <c r="AC18" s="8">
        <v>33.549999999999997</v>
      </c>
      <c r="AD18" s="8"/>
      <c r="AE18" s="8"/>
      <c r="AF18" s="8">
        <v>39.599999999999987</v>
      </c>
      <c r="AG18" s="8"/>
      <c r="AH18" s="8"/>
      <c r="AI18" s="8">
        <v>42.34999999999998</v>
      </c>
      <c r="AJ18" s="8"/>
      <c r="AK18" s="8"/>
      <c r="AL18" s="8">
        <v>11.916666666666673</v>
      </c>
      <c r="AM18" s="8"/>
      <c r="AN18" s="8"/>
    </row>
    <row r="19" spans="1:40" x14ac:dyDescent="0.25">
      <c r="A19" s="1"/>
      <c r="B19" s="8">
        <v>319</v>
      </c>
      <c r="C19" s="8"/>
      <c r="D19" s="8"/>
      <c r="E19" s="10">
        <v>440.00000000000006</v>
      </c>
      <c r="F19" s="10"/>
      <c r="G19" s="10"/>
      <c r="H19" s="8">
        <v>124.11</v>
      </c>
      <c r="I19" s="8"/>
      <c r="J19" s="8"/>
      <c r="K19" s="8">
        <v>127.05000000000003</v>
      </c>
      <c r="L19" s="8"/>
      <c r="M19" s="8"/>
      <c r="N19" s="8">
        <v>90.75</v>
      </c>
      <c r="O19" s="8"/>
      <c r="P19" s="8"/>
      <c r="Q19" s="8">
        <v>91.300000000000054</v>
      </c>
      <c r="R19" s="8"/>
      <c r="S19" s="8"/>
      <c r="T19" s="8">
        <v>78.466666666666683</v>
      </c>
      <c r="U19" s="8"/>
      <c r="V19" s="8"/>
      <c r="W19" s="8">
        <v>74.8</v>
      </c>
      <c r="X19" s="8"/>
      <c r="Y19" s="8"/>
      <c r="Z19" s="8">
        <v>74.250000000000043</v>
      </c>
      <c r="AA19" s="8"/>
      <c r="AB19" s="8"/>
      <c r="AC19" s="8">
        <v>36.300000000000011</v>
      </c>
      <c r="AD19" s="8"/>
      <c r="AE19" s="8"/>
      <c r="AF19" s="8">
        <v>43.266666666666666</v>
      </c>
      <c r="AG19" s="8"/>
      <c r="AH19" s="8"/>
      <c r="AI19" s="8">
        <v>42.34999999999998</v>
      </c>
      <c r="AJ19" s="8"/>
      <c r="AK19" s="8"/>
      <c r="AL19" s="8">
        <v>64.166666666666686</v>
      </c>
      <c r="AM19" s="8"/>
      <c r="AN19" s="8"/>
    </row>
    <row r="20" spans="1:40" x14ac:dyDescent="0.25">
      <c r="A20" s="1" t="s">
        <v>14</v>
      </c>
      <c r="B20" s="8">
        <v>286.00000000000006</v>
      </c>
      <c r="C20" s="8">
        <f>AVERAGE(B20:B22)</f>
        <v>286.00000000000006</v>
      </c>
      <c r="D20" s="8">
        <f>STDEV(B20:B22)/SQRT(3)</f>
        <v>15.877132402714693</v>
      </c>
      <c r="E20" s="10">
        <v>363.00000000000006</v>
      </c>
      <c r="F20" s="10">
        <f>AVERAGE(E20:E22)</f>
        <v>408.83333333333343</v>
      </c>
      <c r="G20" s="10">
        <f>STDEV(E20:E22)/SQRT(2)</f>
        <v>62.990409322901577</v>
      </c>
      <c r="H20" s="8">
        <v>120.45000000000002</v>
      </c>
      <c r="I20" s="8">
        <f>AVERAGE(H20:H22)</f>
        <v>123.2</v>
      </c>
      <c r="J20" s="8">
        <f>STDEV(H20:H22)/SQRT(3)</f>
        <v>2.75</v>
      </c>
      <c r="K20" s="8">
        <v>124.30000000000004</v>
      </c>
      <c r="L20" s="8">
        <f>AVERAGE(K20:K22)</f>
        <v>125.2166666666667</v>
      </c>
      <c r="M20" s="8">
        <f>STDEV(K20:K22)/SQRT(3)</f>
        <v>2.4252720351425521</v>
      </c>
      <c r="N20" s="8">
        <v>99</v>
      </c>
      <c r="O20" s="8">
        <f>AVERAGE(N20:N22)</f>
        <v>89.833333333333329</v>
      </c>
      <c r="P20" s="8">
        <f>STDEV(N20:N22)/SQRT(3)</f>
        <v>6.6101773383506632</v>
      </c>
      <c r="Q20" s="8">
        <v>109.63333333333337</v>
      </c>
      <c r="R20" s="8">
        <f>AVERAGE(Q20:Q22)</f>
        <v>99.855555555555611</v>
      </c>
      <c r="S20" s="8">
        <f>STDEV(Q20:Q22)/SQRT(3)</f>
        <v>6.4673920937134408</v>
      </c>
      <c r="T20" s="8">
        <v>76.63333333333334</v>
      </c>
      <c r="U20" s="8">
        <f>AVERAGE(T20:T22)</f>
        <v>77.855555555555569</v>
      </c>
      <c r="V20" s="8">
        <f>STDEV(T20:T22)/SQRT(3)</f>
        <v>2.2033924461168826</v>
      </c>
      <c r="W20" s="8">
        <v>72.049999999999983</v>
      </c>
      <c r="X20" s="8">
        <f>AVERAGE(W20:W22)</f>
        <v>74.341666666666654</v>
      </c>
      <c r="Y20" s="8">
        <f>STDEV(W20:W22)/SQRT(3)</f>
        <v>1.2126360175712754</v>
      </c>
      <c r="Z20" s="8">
        <v>82.500000000000057</v>
      </c>
      <c r="AA20" s="8">
        <f>AVERAGE(Z20:Z22)</f>
        <v>80.666666666666728</v>
      </c>
      <c r="AB20" s="8">
        <f>STDEV(Z20:Z22)/SQRT(3)</f>
        <v>14.318791072495541</v>
      </c>
      <c r="AC20" s="8">
        <v>50.050000000000018</v>
      </c>
      <c r="AD20" s="8">
        <f>AVERAGE(AC20:AC22)</f>
        <v>41.800000000000004</v>
      </c>
      <c r="AE20" s="8">
        <f>STDEV(AC20:AC22)/SQRT(3)</f>
        <v>5.7245814985318653</v>
      </c>
      <c r="AF20" s="8">
        <v>45.09999999999998</v>
      </c>
      <c r="AG20" s="8">
        <f>AVERAGE(AF20:AF22)</f>
        <v>44.488888888888873</v>
      </c>
      <c r="AH20" s="8">
        <f>STDEV(AF20:AF22)/SQRT(3)</f>
        <v>1.6168480234283629</v>
      </c>
      <c r="AI20" s="8">
        <v>64.349999999999994</v>
      </c>
      <c r="AJ20" s="8">
        <f t="shared" si="0"/>
        <v>57.016666666666652</v>
      </c>
      <c r="AK20" s="8">
        <f t="shared" si="1"/>
        <v>3.9956573649122813</v>
      </c>
      <c r="AL20" s="8">
        <v>9.1666666666666838</v>
      </c>
      <c r="AM20" s="8">
        <f t="shared" si="2"/>
        <v>13.750000000000016</v>
      </c>
      <c r="AN20" s="8">
        <f t="shared" si="3"/>
        <v>3.3050886691753285</v>
      </c>
    </row>
    <row r="21" spans="1:40" x14ac:dyDescent="0.25">
      <c r="A21" s="1"/>
      <c r="B21" s="8">
        <v>258.50000000000006</v>
      </c>
      <c r="C21" s="8"/>
      <c r="D21" s="8"/>
      <c r="E21" s="10">
        <v>352.00000000000006</v>
      </c>
      <c r="F21" s="10"/>
      <c r="G21" s="10"/>
      <c r="H21" s="8">
        <v>128.70000000000002</v>
      </c>
      <c r="I21" s="8"/>
      <c r="J21" s="8"/>
      <c r="K21" s="8">
        <v>121.55</v>
      </c>
      <c r="L21" s="8"/>
      <c r="M21" s="8"/>
      <c r="N21" s="8">
        <v>93.5</v>
      </c>
      <c r="O21" s="8"/>
      <c r="P21" s="8"/>
      <c r="Q21" s="8">
        <v>102.30000000000005</v>
      </c>
      <c r="R21" s="8"/>
      <c r="S21" s="8"/>
      <c r="T21" s="8">
        <v>82.133333333333354</v>
      </c>
      <c r="U21" s="8"/>
      <c r="V21" s="8"/>
      <c r="W21" s="8">
        <v>76.174999999999997</v>
      </c>
      <c r="X21" s="8"/>
      <c r="Y21" s="8"/>
      <c r="Z21" s="8">
        <v>55.000000000000057</v>
      </c>
      <c r="AA21" s="8"/>
      <c r="AB21" s="8"/>
      <c r="AC21" s="8">
        <v>30.800000000000004</v>
      </c>
      <c r="AD21" s="8"/>
      <c r="AE21" s="8"/>
      <c r="AF21" s="8">
        <v>46.933333333333323</v>
      </c>
      <c r="AG21" s="8"/>
      <c r="AH21" s="8"/>
      <c r="AI21" s="8">
        <v>56.099999999999973</v>
      </c>
      <c r="AJ21" s="8"/>
      <c r="AK21" s="8"/>
      <c r="AL21" s="8">
        <v>20.166666666666693</v>
      </c>
      <c r="AM21" s="8"/>
      <c r="AN21" s="8"/>
    </row>
    <row r="22" spans="1:40" x14ac:dyDescent="0.25">
      <c r="A22" s="1"/>
      <c r="B22" s="8">
        <v>313.5</v>
      </c>
      <c r="C22" s="8"/>
      <c r="D22" s="8"/>
      <c r="E22" s="10">
        <v>511.50000000000017</v>
      </c>
      <c r="F22" s="10"/>
      <c r="G22" s="10"/>
      <c r="H22" s="8">
        <v>120.45000000000002</v>
      </c>
      <c r="I22" s="8"/>
      <c r="J22" s="8"/>
      <c r="K22" s="8">
        <v>129.80000000000004</v>
      </c>
      <c r="L22" s="8"/>
      <c r="M22" s="8"/>
      <c r="N22" s="8">
        <v>77</v>
      </c>
      <c r="O22" s="8"/>
      <c r="P22" s="8"/>
      <c r="Q22" s="8">
        <v>87.633333333333383</v>
      </c>
      <c r="R22" s="8"/>
      <c r="S22" s="8"/>
      <c r="T22" s="8">
        <v>74.800000000000026</v>
      </c>
      <c r="U22" s="8"/>
      <c r="V22" s="8"/>
      <c r="W22" s="8">
        <v>74.8</v>
      </c>
      <c r="X22" s="8"/>
      <c r="Y22" s="8"/>
      <c r="Z22" s="8">
        <v>104.50000000000006</v>
      </c>
      <c r="AA22" s="8"/>
      <c r="AB22" s="8"/>
      <c r="AC22" s="8">
        <v>44.55</v>
      </c>
      <c r="AD22" s="8"/>
      <c r="AE22" s="8"/>
      <c r="AF22" s="8">
        <v>41.433333333333316</v>
      </c>
      <c r="AG22" s="8"/>
      <c r="AH22" s="8"/>
      <c r="AI22" s="8">
        <v>50.600000000000009</v>
      </c>
      <c r="AJ22" s="8"/>
      <c r="AK22" s="8"/>
      <c r="AL22" s="8">
        <v>11.916666666666673</v>
      </c>
      <c r="AM22" s="8"/>
      <c r="AN22" s="8"/>
    </row>
    <row r="23" spans="1:40" x14ac:dyDescent="0.25">
      <c r="A23" s="1" t="s">
        <v>15</v>
      </c>
      <c r="B23" s="8">
        <v>533.5</v>
      </c>
      <c r="C23" s="8">
        <f>AVERAGE(B23:B25)</f>
        <v>509.66666666666669</v>
      </c>
      <c r="D23" s="8">
        <f>STDEV(B23:B25)/SQRT(3)</f>
        <v>38.412599206221017</v>
      </c>
      <c r="E23" s="10">
        <v>528.00000000000011</v>
      </c>
      <c r="F23" s="10">
        <f>AVERAGE(E23:E25)</f>
        <v>485.83333333333348</v>
      </c>
      <c r="G23" s="10">
        <f>STDEV(E23:E25)/SQRT(2)</f>
        <v>26.472469976688373</v>
      </c>
      <c r="H23" s="8">
        <v>132.36000000000001</v>
      </c>
      <c r="I23" s="8">
        <f>AVERAGE(H23:H25)</f>
        <v>132.05666666666664</v>
      </c>
      <c r="J23" s="8">
        <f>STDEV(H23:H25)/SQRT(3)</f>
        <v>2.3863943047572378</v>
      </c>
      <c r="K23" s="8">
        <v>132.55000000000001</v>
      </c>
      <c r="L23" s="8">
        <f>AVERAGE(K23:K25)</f>
        <v>148.13333333333335</v>
      </c>
      <c r="M23" s="8">
        <f>STDEV(K23:K25)/SQRT(3)</f>
        <v>7.8320034332077437</v>
      </c>
      <c r="N23" s="8">
        <v>93.5</v>
      </c>
      <c r="O23" s="8">
        <f>AVERAGE(N23:N25)</f>
        <v>109.08333333333333</v>
      </c>
      <c r="P23" s="8">
        <f>STDEV(N23:N25)/SQRT(3)</f>
        <v>8.7444426796553127</v>
      </c>
      <c r="Q23" s="8">
        <v>116.96666666666673</v>
      </c>
      <c r="R23" s="8">
        <f>AVERAGE(Q23:Q25)</f>
        <v>133.46666666666673</v>
      </c>
      <c r="S23" s="8">
        <f>STDEV(Q23:Q25)/SQRT(3)</f>
        <v>11.449162997063731</v>
      </c>
      <c r="T23" s="8">
        <v>98.633333333333354</v>
      </c>
      <c r="U23" s="8">
        <f>AVERAGE(T23:T25)</f>
        <v>93.744444444444468</v>
      </c>
      <c r="V23" s="8">
        <f>STDEV(T23:T25)/SQRT(3)</f>
        <v>3.2336960468567262</v>
      </c>
      <c r="W23" s="8">
        <v>67.924999999999997</v>
      </c>
      <c r="X23" s="8">
        <f>AVERAGE(W23:W25)</f>
        <v>71.591666666666654</v>
      </c>
      <c r="Y23" s="8">
        <f>STDEV(W23:W25)/SQRT(3)</f>
        <v>1.9978286824561415</v>
      </c>
      <c r="Z23" s="8">
        <v>85.250000000000028</v>
      </c>
      <c r="AA23" s="8">
        <f>AVERAGE(Z23:Z25)</f>
        <v>93.500000000000014</v>
      </c>
      <c r="AB23" s="8">
        <f>STDEV(Z23:Z25)/SQRT(3)</f>
        <v>4.7631397208144088</v>
      </c>
      <c r="AC23" s="8">
        <v>33.549999999999997</v>
      </c>
      <c r="AD23" s="8">
        <f>AVERAGE(AC23:AC25)</f>
        <v>46.383333333333326</v>
      </c>
      <c r="AE23" s="8">
        <f>STDEV(AC23:AC25)/SQRT(3)</f>
        <v>7.159395536247791</v>
      </c>
      <c r="AF23" s="8">
        <v>59.766666666666659</v>
      </c>
      <c r="AG23" s="8">
        <f>AVERAGE(AF23:AF25)</f>
        <v>46.322222222222202</v>
      </c>
      <c r="AH23" s="8">
        <f>STDEV(AF23:AF25)/SQRT(3)</f>
        <v>6.8050453323478202</v>
      </c>
      <c r="AI23" s="8">
        <v>36.85</v>
      </c>
      <c r="AJ23" s="8">
        <f t="shared" si="0"/>
        <v>50.599999999999994</v>
      </c>
      <c r="AK23" s="8">
        <f t="shared" si="1"/>
        <v>9.9152660075259718</v>
      </c>
      <c r="AL23" s="8">
        <v>17.416666666666707</v>
      </c>
      <c r="AM23" s="8">
        <f t="shared" si="2"/>
        <v>17.416666666666689</v>
      </c>
      <c r="AN23" s="8">
        <f t="shared" si="3"/>
        <v>1.5877132402714709</v>
      </c>
    </row>
    <row r="24" spans="1:40" x14ac:dyDescent="0.25">
      <c r="A24" s="1"/>
      <c r="B24" s="8">
        <v>434.50000000000006</v>
      </c>
      <c r="C24" s="8"/>
      <c r="D24" s="8"/>
      <c r="E24" s="10">
        <v>456.50000000000006</v>
      </c>
      <c r="F24" s="10"/>
      <c r="G24" s="10"/>
      <c r="H24" s="8">
        <v>127.78</v>
      </c>
      <c r="I24" s="8"/>
      <c r="J24" s="8"/>
      <c r="K24" s="8">
        <v>154.55000000000001</v>
      </c>
      <c r="L24" s="8"/>
      <c r="M24" s="8"/>
      <c r="N24" s="8">
        <v>123.75</v>
      </c>
      <c r="O24" s="8"/>
      <c r="P24" s="8"/>
      <c r="Q24" s="8">
        <v>127.9666666666667</v>
      </c>
      <c r="R24" s="8"/>
      <c r="S24" s="8"/>
      <c r="T24" s="8">
        <v>87.63333333333334</v>
      </c>
      <c r="U24" s="8"/>
      <c r="V24" s="8"/>
      <c r="W24" s="8">
        <v>74.8</v>
      </c>
      <c r="X24" s="8"/>
      <c r="Y24" s="8"/>
      <c r="Z24" s="8">
        <v>93.500000000000014</v>
      </c>
      <c r="AA24" s="8"/>
      <c r="AB24" s="8"/>
      <c r="AC24" s="8">
        <v>47.3</v>
      </c>
      <c r="AD24" s="8"/>
      <c r="AE24" s="8"/>
      <c r="AF24" s="8">
        <v>37.766666666666652</v>
      </c>
      <c r="AG24" s="8"/>
      <c r="AH24" s="8"/>
      <c r="AI24" s="8">
        <v>45.1</v>
      </c>
      <c r="AJ24" s="8"/>
      <c r="AK24" s="8"/>
      <c r="AL24" s="8">
        <v>14.666666666666663</v>
      </c>
      <c r="AM24" s="8"/>
      <c r="AN24" s="8"/>
    </row>
    <row r="25" spans="1:40" x14ac:dyDescent="0.25">
      <c r="A25" s="1"/>
      <c r="B25" s="8">
        <v>561</v>
      </c>
      <c r="C25" s="8"/>
      <c r="D25" s="8"/>
      <c r="E25" s="10">
        <v>473.00000000000011</v>
      </c>
      <c r="F25" s="10"/>
      <c r="G25" s="10"/>
      <c r="H25" s="8">
        <v>136.03</v>
      </c>
      <c r="I25" s="8"/>
      <c r="J25" s="8"/>
      <c r="K25" s="8">
        <v>157.30000000000004</v>
      </c>
      <c r="L25" s="8"/>
      <c r="M25" s="8"/>
      <c r="N25" s="8">
        <v>110.00000000000001</v>
      </c>
      <c r="O25" s="8"/>
      <c r="P25" s="8"/>
      <c r="Q25" s="8">
        <v>155.46666666666673</v>
      </c>
      <c r="R25" s="8"/>
      <c r="S25" s="8"/>
      <c r="T25" s="8">
        <v>94.966666666666683</v>
      </c>
      <c r="U25" s="8"/>
      <c r="V25" s="8"/>
      <c r="W25" s="8">
        <v>72.049999999999983</v>
      </c>
      <c r="X25" s="8"/>
      <c r="Y25" s="8"/>
      <c r="Z25" s="8">
        <v>101.75000000000001</v>
      </c>
      <c r="AA25" s="8"/>
      <c r="AB25" s="8"/>
      <c r="AC25" s="8">
        <v>58.3</v>
      </c>
      <c r="AD25" s="8"/>
      <c r="AE25" s="8"/>
      <c r="AF25" s="8">
        <v>41.433333333333316</v>
      </c>
      <c r="AG25" s="8"/>
      <c r="AH25" s="8"/>
      <c r="AI25" s="8">
        <v>69.84999999999998</v>
      </c>
      <c r="AJ25" s="8"/>
      <c r="AK25" s="8"/>
      <c r="AL25" s="8">
        <v>20.166666666666693</v>
      </c>
      <c r="AM25" s="8"/>
      <c r="AN25" s="8"/>
    </row>
    <row r="26" spans="1:40" x14ac:dyDescent="0.25">
      <c r="A26" s="1" t="s">
        <v>17</v>
      </c>
      <c r="B26" s="8">
        <v>60.499999999999993</v>
      </c>
      <c r="C26" s="8">
        <f>AVERAGE(B27:B29)</f>
        <v>55</v>
      </c>
      <c r="D26" s="8">
        <f>STDEV(B26:B28)/SQRT(3)</f>
        <v>9.7010881405701923</v>
      </c>
      <c r="E26" s="10">
        <v>5.5000000000000782</v>
      </c>
      <c r="F26" s="10">
        <f>AVERAGE(E27:E29)</f>
        <v>16.500000000000043</v>
      </c>
      <c r="G26" s="10">
        <f>STDEV(E26:E28)/SQRT(2)</f>
        <v>8.9814623902049568</v>
      </c>
      <c r="H26" s="8">
        <v>18.699999999999992</v>
      </c>
      <c r="I26" s="8">
        <f>AVERAGE(H27:H29)</f>
        <v>25.115000000000006</v>
      </c>
      <c r="J26" s="8">
        <f>STDEV(H26:H28)/SQRT(3)</f>
        <v>2.2026221746918906</v>
      </c>
      <c r="K26" s="8">
        <v>19.800000000000022</v>
      </c>
      <c r="L26" s="8">
        <f>AVERAGE(K26:K28)</f>
        <v>17.966666666666679</v>
      </c>
      <c r="M26" s="8">
        <f>STDEV(K26:K28)/SQRT(3)</f>
        <v>1.8333333333333472</v>
      </c>
      <c r="N26" s="8">
        <v>13.750000000000002</v>
      </c>
      <c r="O26" s="8">
        <f>AVERAGE(N27:N29)</f>
        <v>15.124999999999972</v>
      </c>
      <c r="P26" s="8">
        <f>STDEV(N26:N28)/SQRT(3)</f>
        <v>3.9956573649122857</v>
      </c>
      <c r="Q26" s="8">
        <v>38.133333333333368</v>
      </c>
      <c r="R26" s="8">
        <f>AVERAGE(Q27:Q29)</f>
        <v>32.633333333333368</v>
      </c>
      <c r="S26" s="8">
        <f>STDEV(Q26:Q28)/SQRT(3)</f>
        <v>2.1169509870286287</v>
      </c>
      <c r="T26" s="8">
        <v>17.966666666666676</v>
      </c>
      <c r="U26" s="8">
        <f>AVERAGE(T27:T29)</f>
        <v>12.466666666666665</v>
      </c>
      <c r="V26" s="8">
        <f>STDEV(T26:T28)/SQRT(3)</f>
        <v>1.8333333333333368</v>
      </c>
      <c r="W26" s="8">
        <v>7.4249999999999883</v>
      </c>
      <c r="X26" s="8">
        <f>AVERAGE(W27:W29)</f>
        <v>16.36249999999999</v>
      </c>
      <c r="Y26" s="8">
        <f>STDEV(W26:W28)/SQRT(3)</f>
        <v>3.2083333333333357</v>
      </c>
      <c r="Z26" s="8">
        <v>16.500000000000039</v>
      </c>
      <c r="AA26" s="8">
        <f>AVERAGE(Z27:Z29)</f>
        <v>19.250000000000028</v>
      </c>
      <c r="AB26" s="8">
        <f>STDEV(Z26:Z28)/SQRT(3)</f>
        <v>1.8333333333333317</v>
      </c>
      <c r="AC26" s="8">
        <v>17.050000000000008</v>
      </c>
      <c r="AD26" s="8">
        <f>AVERAGE(AC26:AC28)</f>
        <v>6.9666666666666748</v>
      </c>
      <c r="AE26" s="8">
        <f>STDEV(AC26:AC28)/SQRT(3)</f>
        <v>5.1037839992608536</v>
      </c>
      <c r="AF26" s="8">
        <v>4.7666666666666462</v>
      </c>
      <c r="AG26" s="8">
        <f>AVERAGE(AF26:AF28)</f>
        <v>11.488888888888871</v>
      </c>
      <c r="AH26" s="8">
        <f>STDEV(AF26:AF28)/SQRT(3)</f>
        <v>3.4025226661739061</v>
      </c>
      <c r="AI26" s="8">
        <v>9.35</v>
      </c>
      <c r="AJ26" s="8">
        <f t="shared" si="0"/>
        <v>11.183333333333325</v>
      </c>
      <c r="AK26" s="8">
        <f t="shared" si="1"/>
        <v>1.8333333333333266</v>
      </c>
      <c r="AL26" s="8">
        <v>6.4166666666666927</v>
      </c>
      <c r="AM26" s="8">
        <f t="shared" si="2"/>
        <v>11.916666666666691</v>
      </c>
      <c r="AN26" s="8">
        <f t="shared" si="3"/>
        <v>5.4999999999999982</v>
      </c>
    </row>
    <row r="27" spans="1:40" x14ac:dyDescent="0.25">
      <c r="A27" s="1"/>
      <c r="B27" s="8">
        <v>71.500000000000043</v>
      </c>
      <c r="D27" s="8"/>
      <c r="E27" s="10">
        <v>5.5000000000000782</v>
      </c>
      <c r="F27" s="10"/>
      <c r="G27" s="10"/>
      <c r="H27" s="8">
        <v>26.03</v>
      </c>
      <c r="I27" s="8"/>
      <c r="J27" s="8"/>
      <c r="K27" s="8">
        <v>14.29999999999999</v>
      </c>
      <c r="L27" s="8"/>
      <c r="M27" s="8"/>
      <c r="N27" s="8">
        <v>8.2499999999999734</v>
      </c>
      <c r="O27" s="8"/>
      <c r="P27" s="8"/>
      <c r="Q27" s="8">
        <v>34.466666666666697</v>
      </c>
      <c r="R27" s="8"/>
      <c r="S27" s="8"/>
      <c r="T27" s="8">
        <v>12.466666666666665</v>
      </c>
      <c r="U27" s="8"/>
      <c r="V27" s="8"/>
      <c r="W27" s="8">
        <v>18.42499999999999</v>
      </c>
      <c r="X27" s="8"/>
      <c r="Y27" s="8"/>
      <c r="Z27" s="8">
        <v>16.500000000000039</v>
      </c>
      <c r="AB27" s="8"/>
      <c r="AC27" s="8">
        <v>0.5500000000000127</v>
      </c>
      <c r="AD27" s="8"/>
      <c r="AE27" s="8"/>
      <c r="AF27" s="8">
        <v>13.933333333333314</v>
      </c>
      <c r="AG27" s="8"/>
      <c r="AH27" s="8"/>
      <c r="AI27" s="8">
        <v>14.849999999999977</v>
      </c>
      <c r="AJ27" s="8"/>
      <c r="AK27" s="8"/>
      <c r="AL27" s="8">
        <v>22.916666666666686</v>
      </c>
      <c r="AM27" s="8"/>
      <c r="AN27" s="8"/>
    </row>
    <row r="28" spans="1:40" x14ac:dyDescent="0.25">
      <c r="A28" s="1"/>
      <c r="B28" s="8">
        <v>38.499999999999964</v>
      </c>
      <c r="C28" s="8"/>
      <c r="D28" s="8"/>
      <c r="E28" s="10">
        <v>27.500000000000004</v>
      </c>
      <c r="F28" s="10"/>
      <c r="G28" s="10"/>
      <c r="H28" s="8">
        <v>24.20000000000001</v>
      </c>
      <c r="I28" s="8"/>
      <c r="J28" s="8"/>
      <c r="K28" s="8">
        <v>19.800000000000022</v>
      </c>
      <c r="L28" s="8"/>
      <c r="M28" s="8"/>
      <c r="N28" s="8">
        <v>21.999999999999972</v>
      </c>
      <c r="O28" s="8"/>
      <c r="P28" s="8"/>
      <c r="Q28" s="8">
        <v>30.800000000000033</v>
      </c>
      <c r="R28" s="8"/>
      <c r="S28" s="8"/>
      <c r="T28" s="8">
        <v>12.466666666666665</v>
      </c>
      <c r="U28" s="8"/>
      <c r="V28" s="8"/>
      <c r="W28" s="8">
        <v>14.29999999999999</v>
      </c>
      <c r="X28" s="8"/>
      <c r="Y28" s="8"/>
      <c r="Z28" s="8">
        <v>22.000000000000021</v>
      </c>
      <c r="AB28" s="8"/>
      <c r="AC28" s="8">
        <v>3.3000000000000029</v>
      </c>
      <c r="AD28" s="8"/>
      <c r="AE28" s="8"/>
      <c r="AF28" s="8">
        <v>15.766666666666655</v>
      </c>
      <c r="AG28" s="8"/>
      <c r="AH28" s="8"/>
      <c r="AI28" s="8">
        <v>9.35</v>
      </c>
      <c r="AJ28" s="8"/>
      <c r="AK28" s="8"/>
      <c r="AL28" s="8">
        <v>6.4166666666666927</v>
      </c>
      <c r="AM28" s="8"/>
      <c r="AN28" s="8"/>
    </row>
    <row r="29" spans="1:40" x14ac:dyDescent="0.25">
      <c r="A29" s="1"/>
      <c r="AD29" s="8"/>
      <c r="AE29" s="8"/>
      <c r="AI29" s="8"/>
      <c r="AJ29" s="8"/>
      <c r="AK29" s="8"/>
      <c r="AL29" s="8"/>
      <c r="AM29" s="8"/>
      <c r="AN29" s="8"/>
    </row>
    <row r="30" spans="1:40" x14ac:dyDescent="0.25">
      <c r="AI30" s="8"/>
      <c r="AJ30" s="8"/>
      <c r="AK30" s="8"/>
      <c r="AL30" s="8"/>
      <c r="AM30" s="8"/>
      <c r="AN30" s="8"/>
    </row>
    <row r="31" spans="1:40" x14ac:dyDescent="0.25">
      <c r="AI31" s="8"/>
      <c r="AJ31" s="8"/>
      <c r="AK31" s="8"/>
      <c r="AL31" s="8"/>
      <c r="AM31" s="8"/>
      <c r="AN31" s="8"/>
    </row>
    <row r="32" spans="1:40" x14ac:dyDescent="0.25">
      <c r="AI32" s="8"/>
      <c r="AJ32" s="8"/>
      <c r="AK32" s="8"/>
      <c r="AL32" s="8"/>
      <c r="AM32" s="8"/>
      <c r="AN32" s="8"/>
    </row>
    <row r="33" spans="35:40" x14ac:dyDescent="0.25">
      <c r="AI33" s="8"/>
      <c r="AJ33" s="8"/>
      <c r="AK33" s="8"/>
      <c r="AL33" s="8"/>
      <c r="AM33" s="8"/>
      <c r="AN33" s="8"/>
    </row>
    <row r="34" spans="35:40" x14ac:dyDescent="0.25">
      <c r="AI34" s="8"/>
      <c r="AJ34" s="8"/>
      <c r="AK34" s="8"/>
      <c r="AL34" s="8"/>
      <c r="AM34" s="8"/>
      <c r="AN34" s="8"/>
    </row>
    <row r="35" spans="35:40" x14ac:dyDescent="0.25">
      <c r="AI35" s="8"/>
      <c r="AJ35" s="8"/>
      <c r="AK35" s="8"/>
      <c r="AL35" s="8"/>
      <c r="AM35" s="8"/>
      <c r="AN35" s="8"/>
    </row>
  </sheetData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56"/>
  <sheetViews>
    <sheetView tabSelected="1" topLeftCell="Q3" zoomScale="80" zoomScaleNormal="80" workbookViewId="0">
      <selection activeCell="AJ4" sqref="AJ4:AJ13"/>
    </sheetView>
  </sheetViews>
  <sheetFormatPr defaultRowHeight="15" x14ac:dyDescent="0.25"/>
  <cols>
    <col min="1" max="1" width="23.85546875" customWidth="1"/>
    <col min="2" max="2" width="14.28515625" customWidth="1"/>
    <col min="3" max="4" width="9.140625" style="33"/>
    <col min="5" max="5" width="9.140625" style="31"/>
    <col min="6" max="6" width="9.140625" style="35"/>
    <col min="8" max="8" width="9.140625" style="35"/>
    <col min="10" max="10" width="9.140625" style="35"/>
    <col min="12" max="12" width="9.140625" style="35"/>
    <col min="14" max="14" width="9.140625" style="35"/>
    <col min="16" max="16" width="9.140625" style="35"/>
    <col min="18" max="18" width="9.140625" style="35"/>
    <col min="20" max="20" width="9.140625" style="35"/>
    <col min="22" max="22" width="9.140625" style="35"/>
    <col min="24" max="24" width="9.140625" style="35"/>
    <col min="26" max="26" width="9.140625" style="43"/>
    <col min="27" max="27" width="22.140625" style="6" customWidth="1"/>
    <col min="31" max="31" width="19.28515625" customWidth="1"/>
    <col min="79" max="79" width="15.42578125" customWidth="1"/>
  </cols>
  <sheetData>
    <row r="1" spans="1:80" ht="15.75" x14ac:dyDescent="0.25">
      <c r="A1" s="47" t="s">
        <v>147</v>
      </c>
    </row>
    <row r="2" spans="1:80" x14ac:dyDescent="0.25">
      <c r="B2" t="s">
        <v>47</v>
      </c>
      <c r="C2" s="33" t="s">
        <v>48</v>
      </c>
      <c r="D2" s="33" t="s">
        <v>49</v>
      </c>
      <c r="E2" s="31" t="s">
        <v>123</v>
      </c>
      <c r="F2" s="35" t="s">
        <v>51</v>
      </c>
      <c r="G2" s="31" t="s">
        <v>124</v>
      </c>
      <c r="H2" s="35" t="s">
        <v>53</v>
      </c>
      <c r="I2" s="31" t="s">
        <v>125</v>
      </c>
      <c r="J2" s="35" t="s">
        <v>55</v>
      </c>
      <c r="K2" s="31" t="s">
        <v>126</v>
      </c>
      <c r="L2" s="35" t="s">
        <v>62</v>
      </c>
      <c r="M2" s="31" t="s">
        <v>127</v>
      </c>
      <c r="N2" s="35" t="s">
        <v>63</v>
      </c>
      <c r="O2" s="31" t="s">
        <v>128</v>
      </c>
      <c r="P2" s="35" t="s">
        <v>64</v>
      </c>
      <c r="Q2" s="31" t="s">
        <v>129</v>
      </c>
      <c r="R2" s="35" t="s">
        <v>65</v>
      </c>
      <c r="S2" s="31" t="s">
        <v>130</v>
      </c>
      <c r="T2" s="35" t="s">
        <v>57</v>
      </c>
      <c r="U2" s="31" t="s">
        <v>131</v>
      </c>
      <c r="V2" s="35" t="s">
        <v>59</v>
      </c>
      <c r="W2" s="31" t="s">
        <v>132</v>
      </c>
      <c r="X2" s="35" t="s">
        <v>66</v>
      </c>
      <c r="Y2" s="31" t="s">
        <v>133</v>
      </c>
      <c r="Z2" s="43" t="s">
        <v>134</v>
      </c>
      <c r="AA2" s="6" t="s">
        <v>140</v>
      </c>
      <c r="AB2" s="28" t="s">
        <v>142</v>
      </c>
      <c r="AC2" s="28"/>
      <c r="AD2" s="28" t="s">
        <v>142</v>
      </c>
      <c r="AE2" s="28"/>
    </row>
    <row r="3" spans="1:80" s="1" customFormat="1" ht="18.75" x14ac:dyDescent="0.3">
      <c r="A3" s="1" t="s">
        <v>77</v>
      </c>
      <c r="B3" s="37"/>
      <c r="C3" s="38">
        <v>1</v>
      </c>
      <c r="D3" s="38">
        <v>4</v>
      </c>
      <c r="E3" s="39"/>
      <c r="F3" s="40">
        <v>6</v>
      </c>
      <c r="G3" s="39"/>
      <c r="H3" s="40">
        <v>8</v>
      </c>
      <c r="I3" s="39"/>
      <c r="J3" s="40">
        <v>11</v>
      </c>
      <c r="K3" s="39"/>
      <c r="L3" s="40">
        <v>14</v>
      </c>
      <c r="M3" s="39"/>
      <c r="N3" s="40">
        <v>18</v>
      </c>
      <c r="O3" s="39"/>
      <c r="P3" s="40">
        <v>20</v>
      </c>
      <c r="Q3" s="39"/>
      <c r="R3" s="40">
        <v>22</v>
      </c>
      <c r="S3" s="39"/>
      <c r="T3" s="40">
        <v>25</v>
      </c>
      <c r="U3" s="39"/>
      <c r="V3" s="40">
        <v>27</v>
      </c>
      <c r="W3" s="39"/>
      <c r="X3" s="40">
        <v>29</v>
      </c>
      <c r="Y3" s="39"/>
      <c r="Z3" s="42"/>
      <c r="AA3" s="45"/>
      <c r="AB3" t="s">
        <v>143</v>
      </c>
      <c r="AC3" t="s">
        <v>144</v>
      </c>
      <c r="AD3" t="s">
        <v>145</v>
      </c>
      <c r="AE3" t="s">
        <v>146</v>
      </c>
      <c r="AF3" t="s">
        <v>143</v>
      </c>
      <c r="AG3"/>
      <c r="AH3" t="s">
        <v>144</v>
      </c>
      <c r="AI3" t="s">
        <v>145</v>
      </c>
      <c r="AJ3"/>
      <c r="AK3" t="s">
        <v>146</v>
      </c>
      <c r="CA3"/>
      <c r="CB3"/>
    </row>
    <row r="4" spans="1:80" x14ac:dyDescent="0.25">
      <c r="A4" t="s">
        <v>9</v>
      </c>
      <c r="B4" s="1" t="s">
        <v>0</v>
      </c>
      <c r="C4" s="34">
        <f>Sheet1!G6</f>
        <v>203.5</v>
      </c>
      <c r="D4" s="34">
        <f>Sheet3!G6</f>
        <v>61.600000000000009</v>
      </c>
      <c r="E4" s="32">
        <f>SUM(C4:D4)</f>
        <v>265.10000000000002</v>
      </c>
      <c r="F4" s="36">
        <f>Sheet4!G6</f>
        <v>12.100000000000035</v>
      </c>
      <c r="G4" s="32">
        <f>SUM(E4:F4)</f>
        <v>277.20000000000005</v>
      </c>
      <c r="H4" s="36">
        <f>Sheet5!G6</f>
        <v>65.999999999999972</v>
      </c>
      <c r="I4" s="32">
        <f>SUM(G4:H4)</f>
        <v>343.20000000000005</v>
      </c>
      <c r="J4" s="36">
        <f>Sheet6!G6</f>
        <v>86.900000000000105</v>
      </c>
      <c r="K4" s="32">
        <f>SUM(I4:J4)</f>
        <v>430.10000000000014</v>
      </c>
      <c r="L4" s="36">
        <f>Sheet7!G6</f>
        <v>81.400000000000048</v>
      </c>
      <c r="M4" s="32">
        <f>SUM(K4:L4)</f>
        <v>511.50000000000017</v>
      </c>
      <c r="N4" s="36">
        <f>Sheet8!G6</f>
        <v>84.69999999999996</v>
      </c>
      <c r="O4" s="32">
        <f>SUM(M4:N4)</f>
        <v>596.20000000000016</v>
      </c>
      <c r="P4" s="36">
        <f>Sheet9!G6</f>
        <v>16.500000000000039</v>
      </c>
      <c r="Q4" s="32">
        <f>SUM(O4:P4)</f>
        <v>612.70000000000016</v>
      </c>
      <c r="R4" s="36">
        <f>'10'!G6</f>
        <v>56.10000000000003</v>
      </c>
      <c r="S4" s="32">
        <f>SUM(Q4:R4)</f>
        <v>668.80000000000018</v>
      </c>
      <c r="T4" s="36">
        <f>'11'!G6</f>
        <v>36.299999999999962</v>
      </c>
      <c r="U4" s="32">
        <f>SUM(S4:T4)</f>
        <v>705.10000000000014</v>
      </c>
      <c r="V4" s="36">
        <f>'12'!G6</f>
        <v>24.199999999999971</v>
      </c>
      <c r="W4" s="32">
        <f>SUM(U4:V4)</f>
        <v>729.30000000000007</v>
      </c>
      <c r="X4" s="36">
        <f>'13'!G6</f>
        <v>23.833333333333346</v>
      </c>
      <c r="Y4" s="32">
        <f>SUM(W4:X4)</f>
        <v>753.13333333333344</v>
      </c>
      <c r="Z4" s="44" t="s">
        <v>78</v>
      </c>
      <c r="AA4" s="46" t="s">
        <v>141</v>
      </c>
      <c r="AB4">
        <v>753.13333333333344</v>
      </c>
      <c r="AC4" t="s">
        <v>78</v>
      </c>
      <c r="AD4">
        <v>753.13333333333344</v>
      </c>
      <c r="AE4" t="s">
        <v>78</v>
      </c>
      <c r="AF4" s="8">
        <f>AVERAGE(AB4:AB6)</f>
        <v>655.9666666666667</v>
      </c>
      <c r="AG4" s="8">
        <f>STDEV(AB4:AB6)/SQRT(3)</f>
        <v>48.816265504212346</v>
      </c>
      <c r="AH4" t="s">
        <v>78</v>
      </c>
      <c r="AI4" s="8">
        <f>AVERAGE(AD4:AD6)</f>
        <v>655.9666666666667</v>
      </c>
      <c r="AJ4" s="8">
        <f>STDEV(AD4:AD6)/SQRT(3)</f>
        <v>48.816265504212346</v>
      </c>
      <c r="AK4" t="s">
        <v>78</v>
      </c>
      <c r="AL4" s="8"/>
      <c r="AM4" s="8"/>
      <c r="AN4" s="8"/>
      <c r="AO4" s="8"/>
      <c r="AP4" s="8"/>
      <c r="AQ4" s="8"/>
      <c r="AR4" s="8"/>
      <c r="AS4" s="8"/>
      <c r="AT4" s="26"/>
      <c r="AU4" s="8"/>
      <c r="AV4" s="8"/>
      <c r="AW4" s="8"/>
      <c r="AX4" s="26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</row>
    <row r="5" spans="1:80" x14ac:dyDescent="0.25">
      <c r="B5" s="1"/>
      <c r="C5" s="34">
        <f>Sheet1!G7</f>
        <v>44.000000000000043</v>
      </c>
      <c r="D5" s="34">
        <f>Sheet3!G7</f>
        <v>45.100000000000016</v>
      </c>
      <c r="E5" s="32">
        <f t="shared" ref="E5:Y30" si="0">SUM(C5:D5)</f>
        <v>89.100000000000051</v>
      </c>
      <c r="F5" s="36">
        <f>Sheet4!G7</f>
        <v>17.600000000000019</v>
      </c>
      <c r="G5" s="32">
        <f t="shared" si="0"/>
        <v>106.70000000000007</v>
      </c>
      <c r="H5" s="36">
        <f>Sheet5!G7</f>
        <v>49.500000000000014</v>
      </c>
      <c r="I5" s="32">
        <f t="shared" si="0"/>
        <v>156.2000000000001</v>
      </c>
      <c r="J5" s="36">
        <f>Sheet6!G7</f>
        <v>86.900000000000105</v>
      </c>
      <c r="K5" s="32">
        <f t="shared" si="0"/>
        <v>243.10000000000019</v>
      </c>
      <c r="L5" s="36">
        <f>Sheet7!G7</f>
        <v>37.4</v>
      </c>
      <c r="M5" s="32">
        <f t="shared" si="0"/>
        <v>280.50000000000017</v>
      </c>
      <c r="N5" s="36">
        <f>Sheet8!G7</f>
        <v>156.19999999999996</v>
      </c>
      <c r="O5" s="32">
        <f t="shared" si="0"/>
        <v>436.70000000000016</v>
      </c>
      <c r="P5" s="36">
        <f>Sheet9!G7</f>
        <v>49.500000000000014</v>
      </c>
      <c r="Q5" s="32">
        <f t="shared" si="0"/>
        <v>486.20000000000016</v>
      </c>
      <c r="R5" s="36">
        <f>'10'!G7</f>
        <v>12.099999999999985</v>
      </c>
      <c r="S5" s="32">
        <f t="shared" si="0"/>
        <v>498.30000000000013</v>
      </c>
      <c r="T5" s="36">
        <f>'11'!G7</f>
        <v>30.799999999999937</v>
      </c>
      <c r="U5" s="32">
        <f t="shared" si="0"/>
        <v>529.1</v>
      </c>
      <c r="V5" s="36">
        <f>'12'!G7</f>
        <v>7.6999999999999345</v>
      </c>
      <c r="W5" s="32">
        <f t="shared" si="0"/>
        <v>536.79999999999995</v>
      </c>
      <c r="X5" s="36">
        <f>'13'!G7</f>
        <v>62.333333333333407</v>
      </c>
      <c r="Y5" s="32">
        <f>SUM(W5:X5)</f>
        <v>599.13333333333333</v>
      </c>
      <c r="Z5" s="44" t="s">
        <v>78</v>
      </c>
      <c r="AA5" s="46" t="s">
        <v>141</v>
      </c>
      <c r="AB5">
        <v>599.13333333333333</v>
      </c>
      <c r="AC5" t="s">
        <v>78</v>
      </c>
      <c r="AD5">
        <v>599.13333333333333</v>
      </c>
      <c r="AE5" t="s">
        <v>78</v>
      </c>
      <c r="AF5" s="8"/>
      <c r="AG5" s="8"/>
      <c r="AH5" t="s">
        <v>78</v>
      </c>
      <c r="AI5" s="8"/>
      <c r="AJ5" s="8"/>
      <c r="AK5" t="s">
        <v>78</v>
      </c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</row>
    <row r="6" spans="1:80" x14ac:dyDescent="0.25">
      <c r="B6" s="1"/>
      <c r="C6" s="34">
        <f>Sheet1!G8</f>
        <v>22.000000000000021</v>
      </c>
      <c r="D6" s="34">
        <f>Sheet3!G8</f>
        <v>67.099999999999994</v>
      </c>
      <c r="E6" s="32">
        <f t="shared" si="0"/>
        <v>89.100000000000023</v>
      </c>
      <c r="F6" s="36">
        <f>Sheet4!G8</f>
        <v>28.59999999999998</v>
      </c>
      <c r="G6" s="32">
        <f t="shared" si="0"/>
        <v>117.7</v>
      </c>
      <c r="H6" s="36">
        <f>Sheet5!G8</f>
        <v>71.499999999999957</v>
      </c>
      <c r="I6" s="32">
        <f t="shared" si="0"/>
        <v>189.19999999999996</v>
      </c>
      <c r="J6" s="36">
        <f>Sheet6!G8</f>
        <v>97.900000000000105</v>
      </c>
      <c r="K6" s="32">
        <f t="shared" si="0"/>
        <v>287.10000000000008</v>
      </c>
      <c r="L6" s="36">
        <f>Sheet7!G8</f>
        <v>70.40000000000002</v>
      </c>
      <c r="M6" s="32">
        <f t="shared" si="0"/>
        <v>357.50000000000011</v>
      </c>
      <c r="N6" s="36">
        <f>Sheet8!G8</f>
        <v>62.699999999999939</v>
      </c>
      <c r="O6" s="32">
        <f t="shared" si="0"/>
        <v>420.20000000000005</v>
      </c>
      <c r="P6" s="36">
        <f>Sheet9!G8</f>
        <v>49.500000000000014</v>
      </c>
      <c r="Q6" s="32">
        <f t="shared" si="0"/>
        <v>469.70000000000005</v>
      </c>
      <c r="R6" s="36">
        <f>'10'!G8</f>
        <v>28.600000000000026</v>
      </c>
      <c r="S6" s="32">
        <f t="shared" si="0"/>
        <v>498.30000000000007</v>
      </c>
      <c r="T6" s="36">
        <f>'11'!G8</f>
        <v>63.799999999999969</v>
      </c>
      <c r="U6" s="32">
        <f t="shared" si="0"/>
        <v>562.1</v>
      </c>
      <c r="V6" s="36">
        <f>'12'!G8</f>
        <v>29.699999999999953</v>
      </c>
      <c r="W6" s="32">
        <f t="shared" si="0"/>
        <v>591.79999999999995</v>
      </c>
      <c r="X6" s="36">
        <f>'13'!G8</f>
        <v>23.833333333333346</v>
      </c>
      <c r="Y6" s="32">
        <f t="shared" si="0"/>
        <v>615.63333333333333</v>
      </c>
      <c r="Z6" s="44" t="s">
        <v>78</v>
      </c>
      <c r="AA6" s="46" t="s">
        <v>141</v>
      </c>
      <c r="AB6">
        <v>615.63333333333333</v>
      </c>
      <c r="AC6" t="s">
        <v>78</v>
      </c>
      <c r="AD6">
        <v>615.63333333333333</v>
      </c>
      <c r="AE6" t="s">
        <v>78</v>
      </c>
      <c r="AF6" s="8"/>
      <c r="AG6" s="8"/>
      <c r="AH6" t="s">
        <v>78</v>
      </c>
      <c r="AI6" s="8"/>
      <c r="AJ6" s="8"/>
      <c r="AK6" t="s">
        <v>78</v>
      </c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</row>
    <row r="7" spans="1:80" x14ac:dyDescent="0.25">
      <c r="A7" t="s">
        <v>10</v>
      </c>
      <c r="B7" s="1" t="s">
        <v>1</v>
      </c>
      <c r="C7" s="34">
        <f>Sheet1!G9</f>
        <v>280.5</v>
      </c>
      <c r="D7" s="34">
        <f>Sheet3!G9</f>
        <v>377.85</v>
      </c>
      <c r="E7" s="32">
        <f t="shared" si="0"/>
        <v>658.35</v>
      </c>
      <c r="F7" s="36">
        <f>Sheet4!G9</f>
        <v>215.60000000000002</v>
      </c>
      <c r="G7" s="32">
        <f t="shared" si="0"/>
        <v>873.95</v>
      </c>
      <c r="H7" s="36">
        <f>Sheet5!G9</f>
        <v>154</v>
      </c>
      <c r="I7" s="32">
        <f t="shared" si="0"/>
        <v>1027.95</v>
      </c>
      <c r="J7" s="36">
        <f>Sheet6!G9</f>
        <v>290.40000000000015</v>
      </c>
      <c r="K7" s="32">
        <f t="shared" si="0"/>
        <v>1318.3500000000001</v>
      </c>
      <c r="L7" s="36">
        <f>Sheet7!G9</f>
        <v>257.39999999999998</v>
      </c>
      <c r="M7" s="32">
        <f t="shared" si="0"/>
        <v>1575.75</v>
      </c>
      <c r="N7" s="36">
        <f>Sheet8!G9</f>
        <v>200.19999999999993</v>
      </c>
      <c r="O7" s="32">
        <f t="shared" si="0"/>
        <v>1775.9499999999998</v>
      </c>
      <c r="P7" s="36">
        <f>Sheet9!G9</f>
        <v>154.00000000000006</v>
      </c>
      <c r="Q7" s="32">
        <f t="shared" si="0"/>
        <v>1929.9499999999998</v>
      </c>
      <c r="R7" s="36">
        <f>'10'!G9</f>
        <v>94.6</v>
      </c>
      <c r="S7" s="32">
        <f t="shared" si="0"/>
        <v>2024.5499999999997</v>
      </c>
      <c r="T7" s="36">
        <f>'11'!G9</f>
        <v>96.799999999999955</v>
      </c>
      <c r="U7" s="32">
        <f t="shared" si="0"/>
        <v>2121.3499999999995</v>
      </c>
      <c r="V7" s="36">
        <f>'12'!G9</f>
        <v>68.199999999999989</v>
      </c>
      <c r="W7" s="32">
        <f t="shared" si="0"/>
        <v>2189.5499999999993</v>
      </c>
      <c r="X7" s="36">
        <f>'13'!G9</f>
        <v>73.333333333333371</v>
      </c>
      <c r="Y7" s="32">
        <f>SUM(W7:X7)</f>
        <v>2262.8833333333328</v>
      </c>
      <c r="Z7" s="44" t="s">
        <v>79</v>
      </c>
      <c r="AA7" s="46" t="s">
        <v>0</v>
      </c>
      <c r="AB7">
        <v>632.13333333333333</v>
      </c>
      <c r="AC7" t="s">
        <v>99</v>
      </c>
      <c r="AD7">
        <v>2262.8833333333328</v>
      </c>
      <c r="AE7" t="s">
        <v>79</v>
      </c>
      <c r="AF7" s="8">
        <f t="shared" ref="AF7" si="1">AVERAGE(AB7:AB9)</f>
        <v>652.30000000000007</v>
      </c>
      <c r="AG7" s="8">
        <f t="shared" ref="AG7" si="2">STDEV(AB7:AB9)/SQRT(3)</f>
        <v>22.971600824593015</v>
      </c>
      <c r="AH7" t="s">
        <v>99</v>
      </c>
      <c r="AI7" s="8">
        <f t="shared" ref="AI7" si="3">AVERAGE(AD7:AD9)</f>
        <v>2254.6333333333332</v>
      </c>
      <c r="AJ7" s="8">
        <f t="shared" ref="AJ7" si="4">STDEV(AD7:AD9)/SQRT(3)</f>
        <v>32.808471974984307</v>
      </c>
      <c r="AK7" t="s">
        <v>79</v>
      </c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</row>
    <row r="8" spans="1:80" x14ac:dyDescent="0.25">
      <c r="B8" s="1"/>
      <c r="C8" s="34">
        <f>Sheet1!G10</f>
        <v>280.5</v>
      </c>
      <c r="D8" s="34">
        <f>Sheet3!G10</f>
        <v>347.60000000000008</v>
      </c>
      <c r="E8" s="32">
        <f t="shared" si="0"/>
        <v>628.10000000000014</v>
      </c>
      <c r="F8" s="36">
        <f>Sheet4!G10</f>
        <v>243.1</v>
      </c>
      <c r="G8" s="32">
        <f>SUM(E8:F8)</f>
        <v>871.20000000000016</v>
      </c>
      <c r="H8" s="36">
        <f>Sheet5!G10</f>
        <v>126.49999999999997</v>
      </c>
      <c r="I8" s="32">
        <f>SUM(G8:H8)</f>
        <v>997.70000000000016</v>
      </c>
      <c r="J8" s="36">
        <f>Sheet6!G10</f>
        <v>268.40000000000009</v>
      </c>
      <c r="K8" s="32">
        <f>SUM(I8:J8)</f>
        <v>1266.1000000000004</v>
      </c>
      <c r="L8" s="36">
        <f>Sheet7!G10</f>
        <v>174.89999999999998</v>
      </c>
      <c r="M8" s="32">
        <f>SUM(K8:L8)</f>
        <v>1441.0000000000005</v>
      </c>
      <c r="N8" s="36">
        <f>Sheet8!G10</f>
        <v>200.19999999999993</v>
      </c>
      <c r="O8" s="32">
        <f>SUM(M8:N8)</f>
        <v>1641.2000000000003</v>
      </c>
      <c r="P8" s="36">
        <f>Sheet9!G10</f>
        <v>126.50000000000006</v>
      </c>
      <c r="Q8" s="32">
        <f>SUM(O8:P8)</f>
        <v>1767.7000000000003</v>
      </c>
      <c r="R8" s="36">
        <f>'10'!G10</f>
        <v>56.10000000000003</v>
      </c>
      <c r="S8" s="32">
        <f>SUM(Q8:R8)</f>
        <v>1823.8000000000004</v>
      </c>
      <c r="T8" s="36">
        <f>'11'!G10</f>
        <v>129.80000000000001</v>
      </c>
      <c r="U8" s="32">
        <f>SUM(S8:T8)</f>
        <v>1953.6000000000004</v>
      </c>
      <c r="V8" s="36">
        <f>'12'!G10</f>
        <v>101.20000000000002</v>
      </c>
      <c r="W8" s="32">
        <f>SUM(U8:V8)</f>
        <v>2054.8000000000002</v>
      </c>
      <c r="X8" s="36">
        <f>'13'!G10</f>
        <v>139.33333333333334</v>
      </c>
      <c r="Y8" s="32">
        <f>SUM(W8:X8)</f>
        <v>2194.1333333333337</v>
      </c>
      <c r="Z8" s="44" t="s">
        <v>79</v>
      </c>
      <c r="AA8" s="46" t="s">
        <v>0</v>
      </c>
      <c r="AB8">
        <v>698.13333333333333</v>
      </c>
      <c r="AC8" t="s">
        <v>99</v>
      </c>
      <c r="AD8">
        <v>2194.1333333333337</v>
      </c>
      <c r="AE8" t="s">
        <v>79</v>
      </c>
      <c r="AF8" s="8"/>
      <c r="AG8" s="8"/>
      <c r="AH8" t="s">
        <v>99</v>
      </c>
      <c r="AI8" s="8"/>
      <c r="AJ8" s="8"/>
      <c r="AK8" t="s">
        <v>79</v>
      </c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</row>
    <row r="9" spans="1:80" x14ac:dyDescent="0.25">
      <c r="B9" s="1"/>
      <c r="C9" s="34">
        <f>Sheet1!G11</f>
        <v>269.5</v>
      </c>
      <c r="D9" s="34">
        <f>Sheet3!G11</f>
        <v>355.85</v>
      </c>
      <c r="E9" s="32">
        <f t="shared" si="0"/>
        <v>625.35</v>
      </c>
      <c r="F9" s="36">
        <f>Sheet4!G11</f>
        <v>259.60000000000008</v>
      </c>
      <c r="G9" s="32">
        <f t="shared" si="0"/>
        <v>884.95</v>
      </c>
      <c r="H9" s="36">
        <f>Sheet5!G11</f>
        <v>148.49999999999997</v>
      </c>
      <c r="I9" s="32">
        <f t="shared" si="0"/>
        <v>1033.45</v>
      </c>
      <c r="J9" s="36">
        <f>Sheet6!G11</f>
        <v>356.40000000000015</v>
      </c>
      <c r="K9" s="32">
        <f t="shared" si="0"/>
        <v>1389.8500000000001</v>
      </c>
      <c r="L9" s="36">
        <f>Sheet7!G11</f>
        <v>240.90000000000003</v>
      </c>
      <c r="M9" s="32">
        <f t="shared" si="0"/>
        <v>1630.7500000000002</v>
      </c>
      <c r="N9" s="36">
        <f>Sheet8!G11</f>
        <v>112.19999999999995</v>
      </c>
      <c r="O9" s="32">
        <f t="shared" si="0"/>
        <v>1742.9500000000003</v>
      </c>
      <c r="P9" s="36">
        <f>Sheet9!G11</f>
        <v>209.00000000000011</v>
      </c>
      <c r="Q9" s="32">
        <f t="shared" si="0"/>
        <v>1951.9500000000003</v>
      </c>
      <c r="R9" s="36">
        <f>'10'!G11</f>
        <v>72.600000000000023</v>
      </c>
      <c r="S9" s="32">
        <f t="shared" si="0"/>
        <v>2024.5500000000002</v>
      </c>
      <c r="T9" s="36">
        <f>'11'!G11</f>
        <v>151.79999999999995</v>
      </c>
      <c r="U9" s="32">
        <f t="shared" si="0"/>
        <v>2176.3500000000004</v>
      </c>
      <c r="V9" s="36">
        <f>'12'!G11</f>
        <v>95.69999999999996</v>
      </c>
      <c r="W9" s="32">
        <f t="shared" si="0"/>
        <v>2272.0500000000002</v>
      </c>
      <c r="X9" s="36">
        <f>'13'!G11</f>
        <v>34.833333333333414</v>
      </c>
      <c r="Y9" s="32">
        <f t="shared" si="0"/>
        <v>2306.8833333333337</v>
      </c>
      <c r="Z9" s="44" t="s">
        <v>79</v>
      </c>
      <c r="AA9" s="46" t="s">
        <v>0</v>
      </c>
      <c r="AB9">
        <v>626.63333333333355</v>
      </c>
      <c r="AC9" t="s">
        <v>99</v>
      </c>
      <c r="AD9">
        <v>2306.8833333333337</v>
      </c>
      <c r="AE9" t="s">
        <v>79</v>
      </c>
      <c r="AF9" s="8"/>
      <c r="AG9" s="8"/>
      <c r="AH9" t="s">
        <v>99</v>
      </c>
      <c r="AI9" s="8"/>
      <c r="AJ9" s="8"/>
      <c r="AK9" t="s">
        <v>79</v>
      </c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</row>
    <row r="10" spans="1:80" x14ac:dyDescent="0.25">
      <c r="A10" t="s">
        <v>11</v>
      </c>
      <c r="B10" s="1" t="s">
        <v>2</v>
      </c>
      <c r="C10" s="34">
        <f>Sheet1!G12</f>
        <v>5.4999999999999805</v>
      </c>
      <c r="D10" s="34">
        <f>Sheet3!G12</f>
        <v>78.100000000000009</v>
      </c>
      <c r="E10" s="32">
        <f t="shared" si="0"/>
        <v>83.6</v>
      </c>
      <c r="F10" s="36">
        <f>Sheet4!G12</f>
        <v>12.100000000000035</v>
      </c>
      <c r="G10" s="32">
        <f t="shared" si="0"/>
        <v>95.700000000000031</v>
      </c>
      <c r="H10" s="36">
        <f>Sheet5!G12</f>
        <v>43.999999999999943</v>
      </c>
      <c r="I10" s="32">
        <f t="shared" si="0"/>
        <v>139.69999999999999</v>
      </c>
      <c r="J10" s="36">
        <f>Sheet6!G12</f>
        <v>119.90000000000009</v>
      </c>
      <c r="K10" s="32">
        <f t="shared" si="0"/>
        <v>259.60000000000008</v>
      </c>
      <c r="L10" s="36">
        <f>Sheet7!G12</f>
        <v>42.900000000000006</v>
      </c>
      <c r="M10" s="32">
        <f t="shared" si="0"/>
        <v>302.50000000000011</v>
      </c>
      <c r="N10" s="36">
        <f>Sheet8!G12</f>
        <v>123.19999999999996</v>
      </c>
      <c r="O10" s="32">
        <f t="shared" si="0"/>
        <v>425.70000000000005</v>
      </c>
      <c r="P10" s="36">
        <f>Sheet9!G12</f>
        <v>55.000000000000107</v>
      </c>
      <c r="Q10" s="32">
        <f t="shared" si="0"/>
        <v>480.70000000000016</v>
      </c>
      <c r="R10" s="36">
        <f>'10'!G12</f>
        <v>12.099999999999985</v>
      </c>
      <c r="S10" s="32">
        <f t="shared" si="0"/>
        <v>492.80000000000013</v>
      </c>
      <c r="T10" s="36">
        <f>'11'!G12</f>
        <v>58.299999999999926</v>
      </c>
      <c r="U10" s="32">
        <f t="shared" si="0"/>
        <v>551.1</v>
      </c>
      <c r="V10" s="36">
        <f>'12'!G12</f>
        <v>62.699999999999989</v>
      </c>
      <c r="W10" s="32">
        <f t="shared" si="0"/>
        <v>613.79999999999995</v>
      </c>
      <c r="X10" s="36">
        <f>'13'!G12</f>
        <v>18.333333333333368</v>
      </c>
      <c r="Y10" s="32">
        <f t="shared" si="0"/>
        <v>632.13333333333333</v>
      </c>
      <c r="Z10" s="44" t="s">
        <v>99</v>
      </c>
      <c r="AA10" s="46" t="s">
        <v>1</v>
      </c>
      <c r="AB10">
        <v>395.63333333333333</v>
      </c>
      <c r="AC10" t="s">
        <v>135</v>
      </c>
      <c r="AD10">
        <v>2427.8833333333337</v>
      </c>
      <c r="AE10" t="s">
        <v>137</v>
      </c>
      <c r="AF10" s="8">
        <f t="shared" ref="AF10" si="5">AVERAGE(AB10:AB12)</f>
        <v>426.8</v>
      </c>
      <c r="AG10" s="8">
        <f t="shared" ref="AG10" si="6">STDEV(AB10:AB12)/SQRT(3)</f>
        <v>45.612802783623934</v>
      </c>
      <c r="AH10" t="s">
        <v>135</v>
      </c>
      <c r="AI10" s="8">
        <f t="shared" ref="AI10" si="7">AVERAGE(AD10:AD12)</f>
        <v>2427.8833333333337</v>
      </c>
      <c r="AJ10" s="8">
        <f t="shared" ref="AJ10" si="8">STDEV(AD10:AD12)/SQRT(3)</f>
        <v>41.280544247058245</v>
      </c>
      <c r="AK10" t="s">
        <v>137</v>
      </c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</row>
    <row r="11" spans="1:80" x14ac:dyDescent="0.25">
      <c r="B11" s="1"/>
      <c r="C11" s="34">
        <f>Sheet1!G13</f>
        <v>10.999999999999961</v>
      </c>
      <c r="D11" s="34">
        <f>Sheet3!G13</f>
        <v>39.600000000000044</v>
      </c>
      <c r="E11" s="32">
        <f t="shared" si="0"/>
        <v>50.600000000000009</v>
      </c>
      <c r="F11" s="36">
        <f>Sheet4!G13</f>
        <v>28.59999999999998</v>
      </c>
      <c r="G11" s="32">
        <f t="shared" si="0"/>
        <v>79.199999999999989</v>
      </c>
      <c r="H11" s="36">
        <f>Sheet5!G13</f>
        <v>55.000000000000007</v>
      </c>
      <c r="I11" s="32">
        <f t="shared" si="0"/>
        <v>134.19999999999999</v>
      </c>
      <c r="J11" s="36">
        <f>Sheet6!G13</f>
        <v>130.90000000000009</v>
      </c>
      <c r="K11" s="32">
        <f t="shared" si="0"/>
        <v>265.10000000000008</v>
      </c>
      <c r="L11" s="36">
        <f>Sheet7!G13</f>
        <v>59.4</v>
      </c>
      <c r="M11" s="32">
        <f t="shared" si="0"/>
        <v>324.50000000000006</v>
      </c>
      <c r="N11" s="36">
        <f>Sheet8!G13</f>
        <v>150.69999999999996</v>
      </c>
      <c r="O11" s="32">
        <f t="shared" si="0"/>
        <v>475.20000000000005</v>
      </c>
      <c r="P11" s="36">
        <f>Sheet9!G13</f>
        <v>49.500000000000014</v>
      </c>
      <c r="Q11" s="32">
        <f t="shared" si="0"/>
        <v>524.70000000000005</v>
      </c>
      <c r="R11" s="36">
        <f>'10'!G13</f>
        <v>45.100000000000016</v>
      </c>
      <c r="S11" s="32">
        <f t="shared" si="0"/>
        <v>569.80000000000007</v>
      </c>
      <c r="T11" s="36">
        <f>'11'!G13</f>
        <v>80.299999999999955</v>
      </c>
      <c r="U11" s="32">
        <f t="shared" si="0"/>
        <v>650.1</v>
      </c>
      <c r="V11" s="36">
        <f>'12'!G13</f>
        <v>24.199999999999971</v>
      </c>
      <c r="W11" s="32">
        <f t="shared" si="0"/>
        <v>674.3</v>
      </c>
      <c r="X11" s="36">
        <f>'13'!G13</f>
        <v>23.833333333333346</v>
      </c>
      <c r="Y11" s="32">
        <f t="shared" si="0"/>
        <v>698.13333333333333</v>
      </c>
      <c r="Z11" s="44" t="s">
        <v>99</v>
      </c>
      <c r="AA11" s="46" t="s">
        <v>1</v>
      </c>
      <c r="AB11">
        <v>368.13333333333344</v>
      </c>
      <c r="AC11" t="s">
        <v>135</v>
      </c>
      <c r="AD11">
        <v>2356.3833333333337</v>
      </c>
      <c r="AE11" t="s">
        <v>137</v>
      </c>
      <c r="AF11" s="8"/>
      <c r="AG11" s="8"/>
      <c r="AH11" t="s">
        <v>135</v>
      </c>
      <c r="AI11" s="8"/>
      <c r="AJ11" s="8"/>
      <c r="AK11" t="s">
        <v>137</v>
      </c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</row>
    <row r="12" spans="1:80" x14ac:dyDescent="0.25">
      <c r="B12" s="1"/>
      <c r="C12" s="34">
        <f>Sheet1!G14</f>
        <v>22.000000000000021</v>
      </c>
      <c r="D12" s="34">
        <f>Sheet3!G14</f>
        <v>83.59999999999998</v>
      </c>
      <c r="E12" s="32">
        <f t="shared" si="0"/>
        <v>105.6</v>
      </c>
      <c r="F12" s="36">
        <f>Sheet4!G14</f>
        <v>17.600000000000019</v>
      </c>
      <c r="G12" s="32">
        <f t="shared" si="0"/>
        <v>123.20000000000002</v>
      </c>
      <c r="H12" s="36">
        <f>Sheet5!G14</f>
        <v>82.5</v>
      </c>
      <c r="I12" s="32">
        <f t="shared" si="0"/>
        <v>205.70000000000002</v>
      </c>
      <c r="J12" s="36">
        <f>Sheet6!G14</f>
        <v>108.90000000000013</v>
      </c>
      <c r="K12" s="32">
        <f t="shared" si="0"/>
        <v>314.60000000000014</v>
      </c>
      <c r="L12" s="36">
        <f>Sheet7!G14</f>
        <v>75.900000000000006</v>
      </c>
      <c r="M12" s="32">
        <f t="shared" si="0"/>
        <v>390.50000000000011</v>
      </c>
      <c r="N12" s="36">
        <f>Sheet8!G14</f>
        <v>95.69999999999996</v>
      </c>
      <c r="O12" s="32">
        <f t="shared" si="0"/>
        <v>486.20000000000005</v>
      </c>
      <c r="P12" s="36">
        <f>Sheet9!G14</f>
        <v>38.500000000000064</v>
      </c>
      <c r="Q12" s="32">
        <f t="shared" si="0"/>
        <v>524.70000000000016</v>
      </c>
      <c r="R12" s="36">
        <f>'10'!G14</f>
        <v>6.6000000000000059</v>
      </c>
      <c r="S12" s="32">
        <f t="shared" si="0"/>
        <v>531.30000000000018</v>
      </c>
      <c r="T12" s="36">
        <f>'11'!G14</f>
        <v>63.799999999999969</v>
      </c>
      <c r="U12" s="32">
        <f t="shared" si="0"/>
        <v>595.10000000000014</v>
      </c>
      <c r="V12" s="36">
        <f>'12'!G14</f>
        <v>13.200000000000012</v>
      </c>
      <c r="W12" s="32">
        <f t="shared" si="0"/>
        <v>608.30000000000018</v>
      </c>
      <c r="X12" s="36">
        <f>'13'!G14</f>
        <v>18.333333333333368</v>
      </c>
      <c r="Y12" s="32">
        <f t="shared" si="0"/>
        <v>626.63333333333355</v>
      </c>
      <c r="Z12" s="44" t="s">
        <v>99</v>
      </c>
      <c r="AA12" s="46" t="s">
        <v>1</v>
      </c>
      <c r="AB12">
        <v>516.63333333333333</v>
      </c>
      <c r="AC12" t="s">
        <v>135</v>
      </c>
      <c r="AD12">
        <v>2499.3833333333337</v>
      </c>
      <c r="AE12" t="s">
        <v>137</v>
      </c>
      <c r="AF12" s="8"/>
      <c r="AG12" s="8"/>
      <c r="AH12" t="s">
        <v>135</v>
      </c>
      <c r="AI12" s="8"/>
      <c r="AJ12" s="8"/>
      <c r="AK12" t="s">
        <v>137</v>
      </c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</row>
    <row r="13" spans="1:80" x14ac:dyDescent="0.25">
      <c r="A13" t="s">
        <v>12</v>
      </c>
      <c r="B13" s="1" t="s">
        <v>3</v>
      </c>
      <c r="C13" s="34">
        <f>Sheet1!G15</f>
        <v>10.999999999999961</v>
      </c>
      <c r="D13" s="34">
        <f>Sheet3!G15</f>
        <v>28.59999999999998</v>
      </c>
      <c r="E13" s="32">
        <f t="shared" si="0"/>
        <v>39.599999999999937</v>
      </c>
      <c r="F13" s="36">
        <f>Sheet4!G15</f>
        <v>28.59999999999998</v>
      </c>
      <c r="G13" s="32">
        <f t="shared" si="0"/>
        <v>68.199999999999918</v>
      </c>
      <c r="H13" s="36">
        <f>Sheet5!G15</f>
        <v>10.999999999999961</v>
      </c>
      <c r="I13" s="32">
        <f t="shared" si="0"/>
        <v>79.199999999999875</v>
      </c>
      <c r="J13" s="36">
        <f>Sheet6!G15</f>
        <v>130.90000000000009</v>
      </c>
      <c r="K13" s="32">
        <f t="shared" si="0"/>
        <v>210.09999999999997</v>
      </c>
      <c r="L13" s="36">
        <f>Sheet7!G15</f>
        <v>31.900000000000006</v>
      </c>
      <c r="M13" s="32">
        <f t="shared" si="0"/>
        <v>241.99999999999997</v>
      </c>
      <c r="N13" s="36">
        <f>Sheet8!G15</f>
        <v>18.699999999999946</v>
      </c>
      <c r="O13" s="32">
        <f t="shared" si="0"/>
        <v>260.69999999999993</v>
      </c>
      <c r="P13" s="36">
        <f>Sheet9!G15</f>
        <v>16.500000000000039</v>
      </c>
      <c r="Q13" s="32">
        <f t="shared" si="0"/>
        <v>277.2</v>
      </c>
      <c r="R13" s="36">
        <f>'10'!G15</f>
        <v>6.6000000000000059</v>
      </c>
      <c r="S13" s="32">
        <f t="shared" si="0"/>
        <v>283.8</v>
      </c>
      <c r="T13" s="36">
        <f>'11'!G15</f>
        <v>52.799999999999955</v>
      </c>
      <c r="U13" s="32">
        <f t="shared" si="0"/>
        <v>336.59999999999997</v>
      </c>
      <c r="V13" s="36">
        <f>'12'!G15</f>
        <v>40.699999999999967</v>
      </c>
      <c r="W13" s="32">
        <f t="shared" si="0"/>
        <v>377.29999999999995</v>
      </c>
      <c r="X13" s="36">
        <f>'13'!G15</f>
        <v>18.333333333333368</v>
      </c>
      <c r="Y13" s="32">
        <f t="shared" si="0"/>
        <v>395.63333333333333</v>
      </c>
      <c r="Z13" s="44" t="s">
        <v>135</v>
      </c>
      <c r="AA13" s="46" t="s">
        <v>2</v>
      </c>
      <c r="AB13">
        <v>494.6333333333335</v>
      </c>
      <c r="AC13" t="s">
        <v>105</v>
      </c>
      <c r="AD13">
        <v>2488.3833333333337</v>
      </c>
      <c r="AE13" t="s">
        <v>138</v>
      </c>
      <c r="AF13" s="8">
        <f t="shared" ref="AF13" si="9">AVERAGE(AB13:AB15)</f>
        <v>522.13333333333344</v>
      </c>
      <c r="AG13" s="8">
        <f t="shared" ref="AG13" si="10">STDEV(AB13:AB15)/SQRT(3)</f>
        <v>19.830532015051929</v>
      </c>
      <c r="AH13" t="s">
        <v>105</v>
      </c>
      <c r="AI13" s="8">
        <f t="shared" ref="AI13" si="11">AVERAGE(AD13:AD15)</f>
        <v>2436.1333333333337</v>
      </c>
      <c r="AJ13" s="8">
        <f t="shared" ref="AJ13" si="12">STDEV(AD13:AD15)/SQRT(3)</f>
        <v>27.08435895493929</v>
      </c>
      <c r="AK13" t="s">
        <v>138</v>
      </c>
    </row>
    <row r="14" spans="1:80" x14ac:dyDescent="0.25">
      <c r="B14" s="1"/>
      <c r="C14" s="34">
        <f>Sheet1!G16</f>
        <v>22.000000000000021</v>
      </c>
      <c r="D14" s="34">
        <f>Sheet3!G16</f>
        <v>12.100000000000035</v>
      </c>
      <c r="E14" s="32">
        <f t="shared" si="0"/>
        <v>34.100000000000058</v>
      </c>
      <c r="F14" s="36">
        <f>Sheet4!G16</f>
        <v>17.600000000000019</v>
      </c>
      <c r="G14" s="32">
        <f t="shared" si="0"/>
        <v>51.700000000000074</v>
      </c>
      <c r="H14" s="36">
        <f>Sheet5!G16</f>
        <v>27.500000000000004</v>
      </c>
      <c r="I14" s="32">
        <f t="shared" si="0"/>
        <v>79.200000000000074</v>
      </c>
      <c r="J14" s="36">
        <f>Sheet6!G16</f>
        <v>97.900000000000105</v>
      </c>
      <c r="K14" s="32">
        <f t="shared" si="0"/>
        <v>177.10000000000019</v>
      </c>
      <c r="L14" s="36">
        <f>Sheet7!G16</f>
        <v>42.900000000000006</v>
      </c>
      <c r="M14" s="32">
        <f t="shared" si="0"/>
        <v>220.0000000000002</v>
      </c>
      <c r="N14" s="36">
        <f>Sheet8!G16</f>
        <v>40.699999999999967</v>
      </c>
      <c r="O14" s="32">
        <f t="shared" si="0"/>
        <v>260.70000000000016</v>
      </c>
      <c r="P14" s="36">
        <f>Sheet9!G16</f>
        <v>22.000000000000021</v>
      </c>
      <c r="Q14" s="32">
        <f t="shared" si="0"/>
        <v>282.70000000000016</v>
      </c>
      <c r="R14" s="36">
        <f>'10'!G16</f>
        <v>6.6000000000000059</v>
      </c>
      <c r="S14" s="32">
        <f t="shared" si="0"/>
        <v>289.30000000000018</v>
      </c>
      <c r="T14" s="36">
        <f>'11'!G16</f>
        <v>52.799999999999955</v>
      </c>
      <c r="U14" s="32">
        <f t="shared" si="0"/>
        <v>342.10000000000014</v>
      </c>
      <c r="V14" s="36">
        <f>'12'!G16</f>
        <v>7.6999999999999345</v>
      </c>
      <c r="W14" s="32">
        <f t="shared" si="0"/>
        <v>349.80000000000007</v>
      </c>
      <c r="X14" s="36">
        <f>'13'!G16</f>
        <v>18.333333333333368</v>
      </c>
      <c r="Y14" s="32">
        <f t="shared" si="0"/>
        <v>368.13333333333344</v>
      </c>
      <c r="Z14" s="44" t="s">
        <v>135</v>
      </c>
      <c r="AA14" s="46" t="s">
        <v>2</v>
      </c>
      <c r="AB14">
        <v>560.63333333333344</v>
      </c>
      <c r="AC14" t="s">
        <v>105</v>
      </c>
      <c r="AD14">
        <v>2397.6333333333337</v>
      </c>
      <c r="AE14" t="s">
        <v>138</v>
      </c>
      <c r="AF14" s="8"/>
      <c r="AG14" s="8"/>
      <c r="AH14" t="s">
        <v>105</v>
      </c>
      <c r="AK14" t="s">
        <v>138</v>
      </c>
    </row>
    <row r="15" spans="1:80" x14ac:dyDescent="0.25">
      <c r="B15" s="1"/>
      <c r="C15" s="34">
        <f>Sheet1!G17</f>
        <v>10.999999999999961</v>
      </c>
      <c r="D15" s="34">
        <f>Sheet3!G17</f>
        <v>12.100000000000035</v>
      </c>
      <c r="E15" s="32">
        <f t="shared" si="0"/>
        <v>23.099999999999994</v>
      </c>
      <c r="F15" s="36">
        <f>Sheet4!G17</f>
        <v>34.100000000000058</v>
      </c>
      <c r="G15" s="32">
        <f t="shared" si="0"/>
        <v>57.200000000000053</v>
      </c>
      <c r="H15" s="36">
        <f>Sheet5!G17</f>
        <v>38.499999999999964</v>
      </c>
      <c r="I15" s="32">
        <f t="shared" si="0"/>
        <v>95.700000000000017</v>
      </c>
      <c r="J15" s="36">
        <f>Sheet6!G17</f>
        <v>108.90000000000013</v>
      </c>
      <c r="K15" s="32">
        <f t="shared" si="0"/>
        <v>204.60000000000014</v>
      </c>
      <c r="L15" s="36">
        <f>Sheet7!G17</f>
        <v>59.4</v>
      </c>
      <c r="M15" s="32">
        <f t="shared" si="0"/>
        <v>264.00000000000011</v>
      </c>
      <c r="N15" s="36">
        <f>Sheet8!G17</f>
        <v>62.699999999999939</v>
      </c>
      <c r="O15" s="32">
        <f t="shared" si="0"/>
        <v>326.70000000000005</v>
      </c>
      <c r="P15" s="36">
        <f>Sheet9!G17</f>
        <v>99.000000000000028</v>
      </c>
      <c r="Q15" s="32">
        <f t="shared" si="0"/>
        <v>425.70000000000005</v>
      </c>
      <c r="R15" s="36">
        <f>'10'!G17</f>
        <v>6.6000000000000059</v>
      </c>
      <c r="S15" s="32">
        <f t="shared" si="0"/>
        <v>432.30000000000007</v>
      </c>
      <c r="T15" s="36">
        <f>'11'!G17</f>
        <v>41.79999999999994</v>
      </c>
      <c r="U15" s="32">
        <f t="shared" si="0"/>
        <v>474.1</v>
      </c>
      <c r="V15" s="36">
        <f>'12'!G17</f>
        <v>24.199999999999971</v>
      </c>
      <c r="W15" s="32">
        <f t="shared" si="0"/>
        <v>498.3</v>
      </c>
      <c r="X15" s="36">
        <f>'13'!G17</f>
        <v>18.333333333333368</v>
      </c>
      <c r="Y15" s="32">
        <f t="shared" si="0"/>
        <v>516.63333333333333</v>
      </c>
      <c r="Z15" s="44" t="s">
        <v>135</v>
      </c>
      <c r="AA15" s="46" t="s">
        <v>2</v>
      </c>
      <c r="AB15">
        <v>511.13333333333344</v>
      </c>
      <c r="AC15" t="s">
        <v>105</v>
      </c>
      <c r="AD15">
        <v>2422.3833333333337</v>
      </c>
      <c r="AE15" t="s">
        <v>138</v>
      </c>
      <c r="AF15" s="8"/>
      <c r="AG15" s="8"/>
      <c r="AH15" t="s">
        <v>105</v>
      </c>
      <c r="AK15" t="s">
        <v>138</v>
      </c>
    </row>
    <row r="16" spans="1:80" x14ac:dyDescent="0.25">
      <c r="A16" t="s">
        <v>13</v>
      </c>
      <c r="B16" s="1" t="s">
        <v>4</v>
      </c>
      <c r="C16" s="34">
        <f>Sheet1!G18</f>
        <v>264</v>
      </c>
      <c r="D16" s="34">
        <f>Sheet3!G18</f>
        <v>78.100000000000009</v>
      </c>
      <c r="E16" s="32">
        <f t="shared" si="0"/>
        <v>342.1</v>
      </c>
      <c r="F16" s="36">
        <f>Sheet4!G18</f>
        <v>17.600000000000019</v>
      </c>
      <c r="G16" s="32">
        <f>SUM(E16:F16)</f>
        <v>359.70000000000005</v>
      </c>
      <c r="H16" s="36">
        <f>Sheet5!G18</f>
        <v>60.499999999999993</v>
      </c>
      <c r="I16" s="32">
        <f>SUM(G16:H16)</f>
        <v>420.20000000000005</v>
      </c>
      <c r="J16" s="36">
        <f>Sheet6!G18</f>
        <v>136.40000000000009</v>
      </c>
      <c r="K16" s="32">
        <f>SUM(I16:J16)</f>
        <v>556.60000000000014</v>
      </c>
      <c r="L16" s="36">
        <f>Sheet7!G18</f>
        <v>53.900000000000027</v>
      </c>
      <c r="M16" s="32">
        <f>SUM(K16:L16)</f>
        <v>610.50000000000011</v>
      </c>
      <c r="N16" s="36">
        <f>Sheet8!G18</f>
        <v>79.199999999999918</v>
      </c>
      <c r="O16" s="32">
        <f>SUM(M16:N16)</f>
        <v>689.7</v>
      </c>
      <c r="P16" s="36">
        <f>Sheet9!G18</f>
        <v>38.500000000000064</v>
      </c>
      <c r="Q16" s="32">
        <f>SUM(O16:P16)</f>
        <v>728.20000000000016</v>
      </c>
      <c r="R16" s="36">
        <f>'10'!G18</f>
        <v>39.599999999999994</v>
      </c>
      <c r="S16" s="32">
        <f>SUM(Q16:R16)</f>
        <v>767.80000000000018</v>
      </c>
      <c r="T16" s="36">
        <f>'11'!G18</f>
        <v>74.8</v>
      </c>
      <c r="U16" s="32">
        <f>SUM(S16:T16)</f>
        <v>842.60000000000014</v>
      </c>
      <c r="V16" s="36">
        <f>'12'!G18</f>
        <v>46.199999999999989</v>
      </c>
      <c r="W16" s="32">
        <f>SUM(U16:V16)</f>
        <v>888.80000000000018</v>
      </c>
      <c r="X16" s="36">
        <f>'13'!G18</f>
        <v>12.833333333333385</v>
      </c>
      <c r="Y16" s="32">
        <f>SUM(W16:X16)</f>
        <v>901.63333333333355</v>
      </c>
      <c r="Z16" s="44" t="s">
        <v>136</v>
      </c>
      <c r="AA16" s="46" t="s">
        <v>3</v>
      </c>
      <c r="AE16" s="22"/>
    </row>
    <row r="17" spans="1:41" x14ac:dyDescent="0.25">
      <c r="B17" s="1"/>
      <c r="C17" s="34">
        <f>Sheet1!G19</f>
        <v>192.50000000000003</v>
      </c>
      <c r="D17" s="34">
        <f>Sheet3!G19</f>
        <v>122.09999999999997</v>
      </c>
      <c r="E17" s="32">
        <f t="shared" si="0"/>
        <v>314.60000000000002</v>
      </c>
      <c r="F17" s="36">
        <f>Sheet4!G19</f>
        <v>45.100000000000016</v>
      </c>
      <c r="G17" s="32">
        <f t="shared" si="0"/>
        <v>359.70000000000005</v>
      </c>
      <c r="H17" s="36">
        <f>Sheet5!G19</f>
        <v>55.000000000000007</v>
      </c>
      <c r="I17" s="32">
        <f t="shared" si="0"/>
        <v>414.70000000000005</v>
      </c>
      <c r="J17" s="36">
        <f>Sheet6!G19</f>
        <v>119.90000000000009</v>
      </c>
      <c r="K17" s="32">
        <f t="shared" si="0"/>
        <v>534.60000000000014</v>
      </c>
      <c r="L17" s="36">
        <f>Sheet7!G19</f>
        <v>202.40000000000003</v>
      </c>
      <c r="M17" s="32">
        <f t="shared" si="0"/>
        <v>737.00000000000023</v>
      </c>
      <c r="N17" s="36">
        <f>Sheet8!G19</f>
        <v>112.19999999999995</v>
      </c>
      <c r="O17" s="32">
        <f t="shared" si="0"/>
        <v>849.20000000000016</v>
      </c>
      <c r="P17" s="36">
        <f>Sheet9!G19</f>
        <v>38.500000000000064</v>
      </c>
      <c r="Q17" s="32">
        <f t="shared" si="0"/>
        <v>887.70000000000027</v>
      </c>
      <c r="R17" s="36">
        <f>'10'!G19</f>
        <v>34.100000000000016</v>
      </c>
      <c r="S17" s="32">
        <f t="shared" si="0"/>
        <v>921.8000000000003</v>
      </c>
      <c r="T17" s="36">
        <f>'11'!G19</f>
        <v>19.799999999999969</v>
      </c>
      <c r="U17" s="32">
        <f t="shared" si="0"/>
        <v>941.60000000000025</v>
      </c>
      <c r="V17" s="36">
        <f>'12'!G19</f>
        <v>51.699999999999982</v>
      </c>
      <c r="W17" s="32">
        <f t="shared" si="0"/>
        <v>993.30000000000018</v>
      </c>
      <c r="X17" s="36">
        <f>'13'!G19</f>
        <v>172.33333333333343</v>
      </c>
      <c r="Y17" s="32">
        <f t="shared" si="0"/>
        <v>1165.6333333333337</v>
      </c>
      <c r="Z17" s="44" t="s">
        <v>136</v>
      </c>
      <c r="AA17" s="46" t="s">
        <v>3</v>
      </c>
      <c r="AE17" s="23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1:41" x14ac:dyDescent="0.25">
      <c r="B18" s="1"/>
      <c r="C18" s="34">
        <f>Sheet1!G20</f>
        <v>214.50000000000006</v>
      </c>
      <c r="D18" s="34">
        <f>Sheet3!G20</f>
        <v>100.10000000000004</v>
      </c>
      <c r="E18" s="32">
        <f t="shared" si="0"/>
        <v>314.60000000000008</v>
      </c>
      <c r="F18" s="36">
        <f>Sheet4!G20</f>
        <v>17.600000000000019</v>
      </c>
      <c r="G18" s="32">
        <f t="shared" si="0"/>
        <v>332.2000000000001</v>
      </c>
      <c r="H18" s="36">
        <f>Sheet5!G20</f>
        <v>38.499999999999964</v>
      </c>
      <c r="I18" s="32">
        <f t="shared" si="0"/>
        <v>370.70000000000005</v>
      </c>
      <c r="J18" s="36">
        <f>Sheet6!G20</f>
        <v>108.90000000000013</v>
      </c>
      <c r="K18" s="32">
        <f t="shared" si="0"/>
        <v>479.60000000000019</v>
      </c>
      <c r="L18" s="36">
        <f>Sheet7!G20</f>
        <v>53.900000000000027</v>
      </c>
      <c r="M18" s="32">
        <f t="shared" si="0"/>
        <v>533.50000000000023</v>
      </c>
      <c r="N18" s="36">
        <f>Sheet8!G20</f>
        <v>73.69999999999996</v>
      </c>
      <c r="O18" s="32">
        <f t="shared" si="0"/>
        <v>607.20000000000016</v>
      </c>
      <c r="P18" s="36">
        <f>Sheet9!G20</f>
        <v>71.500000000000043</v>
      </c>
      <c r="Q18" s="32">
        <f t="shared" si="0"/>
        <v>678.70000000000016</v>
      </c>
      <c r="R18" s="36">
        <f>'10'!G20</f>
        <v>1.1000000000000254</v>
      </c>
      <c r="S18" s="32">
        <f t="shared" si="0"/>
        <v>679.80000000000018</v>
      </c>
      <c r="T18" s="36">
        <f>'11'!G20</f>
        <v>69.299999999999955</v>
      </c>
      <c r="U18" s="32">
        <f t="shared" si="0"/>
        <v>749.10000000000014</v>
      </c>
      <c r="V18" s="36">
        <f>'12'!G20</f>
        <v>24.199999999999971</v>
      </c>
      <c r="W18" s="32">
        <f t="shared" si="0"/>
        <v>773.30000000000007</v>
      </c>
      <c r="X18" s="36">
        <f>'13'!G20</f>
        <v>1.833333333333327</v>
      </c>
      <c r="Y18" s="32">
        <f t="shared" si="0"/>
        <v>775.13333333333344</v>
      </c>
      <c r="Z18" s="44" t="s">
        <v>136</v>
      </c>
      <c r="AA18" s="46" t="s">
        <v>3</v>
      </c>
      <c r="AE18" s="23"/>
      <c r="AH18" s="1"/>
      <c r="AI18" s="1"/>
      <c r="AJ18" s="1"/>
      <c r="AL18" s="1"/>
      <c r="AM18" s="1"/>
      <c r="AO18" s="1"/>
    </row>
    <row r="19" spans="1:41" x14ac:dyDescent="0.25">
      <c r="A19" t="s">
        <v>16</v>
      </c>
      <c r="B19" s="1" t="s">
        <v>5</v>
      </c>
      <c r="C19" s="34">
        <f>Sheet1!G21</f>
        <v>352.00000000000006</v>
      </c>
      <c r="D19" s="34">
        <f>Sheet3!G21</f>
        <v>366.85</v>
      </c>
      <c r="E19" s="32">
        <f t="shared" si="0"/>
        <v>718.85000000000014</v>
      </c>
      <c r="F19" s="36">
        <f>Sheet4!G21</f>
        <v>221.10000000000002</v>
      </c>
      <c r="G19" s="32">
        <f t="shared" si="0"/>
        <v>939.95000000000016</v>
      </c>
      <c r="H19" s="36">
        <f>Sheet5!G21</f>
        <v>203.5</v>
      </c>
      <c r="I19" s="32">
        <f t="shared" si="0"/>
        <v>1143.4500000000003</v>
      </c>
      <c r="J19" s="36">
        <f>Sheet6!G21</f>
        <v>257.40000000000009</v>
      </c>
      <c r="K19" s="32">
        <f t="shared" si="0"/>
        <v>1400.8500000000004</v>
      </c>
      <c r="L19" s="36">
        <f>Sheet7!G21</f>
        <v>202.40000000000003</v>
      </c>
      <c r="M19" s="32">
        <f t="shared" si="0"/>
        <v>1603.2500000000005</v>
      </c>
      <c r="N19" s="36">
        <f>Sheet8!G21</f>
        <v>282.69999999999993</v>
      </c>
      <c r="O19" s="32">
        <f t="shared" si="0"/>
        <v>1885.9500000000003</v>
      </c>
      <c r="P19" s="36">
        <f>Sheet9!G21</f>
        <v>148.50000000000009</v>
      </c>
      <c r="Q19" s="32">
        <f t="shared" si="0"/>
        <v>2034.4500000000003</v>
      </c>
      <c r="R19" s="36">
        <f>'10'!G21</f>
        <v>94.6</v>
      </c>
      <c r="S19" s="32">
        <f t="shared" si="0"/>
        <v>2129.0500000000002</v>
      </c>
      <c r="T19" s="36">
        <f>'11'!G21</f>
        <v>102.29999999999997</v>
      </c>
      <c r="U19" s="32">
        <f t="shared" si="0"/>
        <v>2231.3500000000004</v>
      </c>
      <c r="V19" s="36">
        <f>'12'!G21</f>
        <v>68.199999999999989</v>
      </c>
      <c r="W19" s="32">
        <f t="shared" si="0"/>
        <v>2299.5500000000002</v>
      </c>
      <c r="X19" s="36">
        <f>'13'!G21</f>
        <v>128.33333333333337</v>
      </c>
      <c r="Y19" s="32">
        <f t="shared" si="0"/>
        <v>2427.8833333333337</v>
      </c>
      <c r="Z19" s="44" t="s">
        <v>137</v>
      </c>
      <c r="AA19" s="46" t="s">
        <v>4</v>
      </c>
      <c r="AE19" s="23"/>
      <c r="AF19" s="1"/>
      <c r="AG19" s="1"/>
      <c r="AH19" s="1"/>
      <c r="AK19" s="1"/>
      <c r="AL19" s="1"/>
      <c r="AN19" s="1"/>
      <c r="AO19" s="1"/>
    </row>
    <row r="20" spans="1:41" x14ac:dyDescent="0.25">
      <c r="B20" s="1"/>
      <c r="C20" s="34">
        <f>Sheet1!G22</f>
        <v>286.00000000000006</v>
      </c>
      <c r="D20" s="34">
        <f>Sheet3!G22</f>
        <v>377.85</v>
      </c>
      <c r="E20" s="32">
        <f t="shared" si="0"/>
        <v>663.85000000000014</v>
      </c>
      <c r="F20" s="36">
        <f>Sheet4!G22</f>
        <v>265.10000000000002</v>
      </c>
      <c r="G20" s="32">
        <f t="shared" si="0"/>
        <v>928.95000000000016</v>
      </c>
      <c r="H20" s="36">
        <f>Sheet5!G22</f>
        <v>148.49999999999997</v>
      </c>
      <c r="I20" s="32">
        <f t="shared" si="0"/>
        <v>1077.45</v>
      </c>
      <c r="J20" s="36">
        <f>Sheet6!G22</f>
        <v>312.40000000000009</v>
      </c>
      <c r="K20" s="32">
        <f t="shared" si="0"/>
        <v>1389.8500000000001</v>
      </c>
      <c r="L20" s="36">
        <f>Sheet7!G22</f>
        <v>224.40000000000003</v>
      </c>
      <c r="M20" s="32">
        <f t="shared" si="0"/>
        <v>1614.2500000000002</v>
      </c>
      <c r="N20" s="36">
        <f>Sheet8!G22</f>
        <v>271.7</v>
      </c>
      <c r="O20" s="32">
        <f t="shared" si="0"/>
        <v>1885.9500000000003</v>
      </c>
      <c r="P20" s="36">
        <f>Sheet9!G22</f>
        <v>176.00000000000006</v>
      </c>
      <c r="Q20" s="32">
        <f t="shared" si="0"/>
        <v>2061.9500000000003</v>
      </c>
      <c r="R20" s="36">
        <f>'10'!G22</f>
        <v>67.099999999999994</v>
      </c>
      <c r="S20" s="32">
        <f t="shared" si="0"/>
        <v>2129.0500000000002</v>
      </c>
      <c r="T20" s="36">
        <f>'11'!G22</f>
        <v>118.79999999999997</v>
      </c>
      <c r="U20" s="32">
        <f t="shared" si="0"/>
        <v>2247.8500000000004</v>
      </c>
      <c r="V20" s="36">
        <f>'12'!G22</f>
        <v>84.69999999999996</v>
      </c>
      <c r="W20" s="32">
        <f t="shared" si="0"/>
        <v>2332.5500000000002</v>
      </c>
      <c r="X20" s="36">
        <f>'13'!G22</f>
        <v>23.833333333333346</v>
      </c>
      <c r="Y20" s="32">
        <f t="shared" ref="Y20:Y30" si="13">SUM(W20:X20)</f>
        <v>2356.3833333333337</v>
      </c>
      <c r="Z20" s="44" t="s">
        <v>137</v>
      </c>
      <c r="AA20" s="46" t="s">
        <v>4</v>
      </c>
      <c r="AE20" s="23"/>
      <c r="AF20" s="1"/>
      <c r="AG20" s="1"/>
      <c r="AH20" s="1"/>
      <c r="AK20" s="1"/>
      <c r="AL20" s="1"/>
    </row>
    <row r="21" spans="1:41" x14ac:dyDescent="0.25">
      <c r="B21" s="1"/>
      <c r="C21" s="34">
        <f>Sheet1!G23</f>
        <v>319</v>
      </c>
      <c r="D21" s="34">
        <f>Sheet3!G23</f>
        <v>372.35</v>
      </c>
      <c r="E21" s="32">
        <f t="shared" si="0"/>
        <v>691.35</v>
      </c>
      <c r="F21" s="36">
        <f>Sheet4!G23</f>
        <v>254.10000000000005</v>
      </c>
      <c r="G21" s="32">
        <f t="shared" si="0"/>
        <v>945.45</v>
      </c>
      <c r="H21" s="36">
        <f>Sheet5!G23</f>
        <v>181.5</v>
      </c>
      <c r="I21" s="32">
        <f t="shared" si="0"/>
        <v>1126.95</v>
      </c>
      <c r="J21" s="36">
        <f>Sheet6!G23</f>
        <v>273.90000000000015</v>
      </c>
      <c r="K21" s="32">
        <f t="shared" si="0"/>
        <v>1400.8500000000001</v>
      </c>
      <c r="L21" s="36">
        <f>Sheet7!G23</f>
        <v>235.40000000000006</v>
      </c>
      <c r="M21" s="32">
        <f t="shared" si="0"/>
        <v>1636.2500000000002</v>
      </c>
      <c r="N21" s="36">
        <f>Sheet8!G23</f>
        <v>299.2</v>
      </c>
      <c r="O21" s="32">
        <f t="shared" si="0"/>
        <v>1935.4500000000003</v>
      </c>
      <c r="P21" s="36">
        <f>Sheet9!G23</f>
        <v>148.50000000000009</v>
      </c>
      <c r="Q21" s="32">
        <f t="shared" si="0"/>
        <v>2083.9500000000003</v>
      </c>
      <c r="R21" s="36">
        <f>'10'!G23</f>
        <v>72.600000000000023</v>
      </c>
      <c r="S21" s="32">
        <f t="shared" si="0"/>
        <v>2156.5500000000002</v>
      </c>
      <c r="T21" s="36">
        <f>'11'!G23</f>
        <v>129.80000000000001</v>
      </c>
      <c r="U21" s="32">
        <f t="shared" si="0"/>
        <v>2286.3500000000004</v>
      </c>
      <c r="V21" s="36">
        <f>'12'!G23</f>
        <v>84.69999999999996</v>
      </c>
      <c r="W21" s="32">
        <f t="shared" si="0"/>
        <v>2371.0500000000002</v>
      </c>
      <c r="X21" s="36">
        <f>'13'!G23</f>
        <v>128.33333333333337</v>
      </c>
      <c r="Y21" s="32">
        <f t="shared" si="13"/>
        <v>2499.3833333333337</v>
      </c>
      <c r="Z21" s="44" t="s">
        <v>137</v>
      </c>
      <c r="AA21" s="46" t="s">
        <v>4</v>
      </c>
      <c r="AE21" s="23"/>
      <c r="AF21" s="1"/>
      <c r="AG21" s="1"/>
      <c r="AI21" s="1"/>
      <c r="AJ21" s="1"/>
      <c r="AK21" s="1"/>
      <c r="AM21" s="1"/>
      <c r="AN21" s="1"/>
    </row>
    <row r="22" spans="1:41" x14ac:dyDescent="0.25">
      <c r="A22" t="s">
        <v>14</v>
      </c>
      <c r="B22" s="1" t="s">
        <v>6</v>
      </c>
      <c r="C22" s="34">
        <f>Sheet1!G24</f>
        <v>286.00000000000006</v>
      </c>
      <c r="D22" s="34">
        <f>Sheet3!G24</f>
        <v>361.35000000000008</v>
      </c>
      <c r="E22" s="32">
        <f t="shared" si="0"/>
        <v>647.35000000000014</v>
      </c>
      <c r="F22" s="36">
        <f>Sheet4!G24</f>
        <v>248.60000000000008</v>
      </c>
      <c r="G22" s="32">
        <f t="shared" si="0"/>
        <v>895.95000000000027</v>
      </c>
      <c r="H22" s="36">
        <f>Sheet5!G24</f>
        <v>198</v>
      </c>
      <c r="I22" s="32">
        <f t="shared" si="0"/>
        <v>1093.9500000000003</v>
      </c>
      <c r="J22" s="36">
        <f>Sheet6!G24</f>
        <v>328.90000000000015</v>
      </c>
      <c r="K22" s="32">
        <f t="shared" si="0"/>
        <v>1422.8500000000004</v>
      </c>
      <c r="L22" s="36">
        <f>Sheet7!G24</f>
        <v>229.90000000000003</v>
      </c>
      <c r="M22" s="32">
        <f t="shared" si="0"/>
        <v>1652.7500000000005</v>
      </c>
      <c r="N22" s="36">
        <f>Sheet8!G24</f>
        <v>288.19999999999993</v>
      </c>
      <c r="O22" s="32">
        <f t="shared" si="0"/>
        <v>1940.9500000000003</v>
      </c>
      <c r="P22" s="36">
        <f>Sheet9!G24</f>
        <v>165.00000000000011</v>
      </c>
      <c r="Q22" s="32">
        <f t="shared" si="0"/>
        <v>2105.9500000000003</v>
      </c>
      <c r="R22" s="36">
        <f>'10'!G24</f>
        <v>100.10000000000004</v>
      </c>
      <c r="S22" s="32">
        <f t="shared" si="0"/>
        <v>2206.0500000000002</v>
      </c>
      <c r="T22" s="36">
        <f>'11'!G24</f>
        <v>135.29999999999995</v>
      </c>
      <c r="U22" s="32">
        <f t="shared" si="0"/>
        <v>2341.3500000000004</v>
      </c>
      <c r="V22" s="36">
        <f>'12'!G24</f>
        <v>128.69999999999999</v>
      </c>
      <c r="W22" s="32">
        <f t="shared" si="0"/>
        <v>2470.0500000000002</v>
      </c>
      <c r="X22" s="36">
        <f>'13'!G24</f>
        <v>18.333333333333368</v>
      </c>
      <c r="Y22" s="32">
        <f t="shared" si="13"/>
        <v>2488.3833333333337</v>
      </c>
      <c r="Z22" s="44" t="s">
        <v>138</v>
      </c>
      <c r="AA22" s="46" t="s">
        <v>5</v>
      </c>
      <c r="AE22" s="23"/>
      <c r="AF22" s="1"/>
      <c r="AG22" s="1"/>
      <c r="AH22" s="1"/>
      <c r="AK22" s="1"/>
      <c r="AL22" s="1"/>
    </row>
    <row r="23" spans="1:41" x14ac:dyDescent="0.25">
      <c r="B23" s="1"/>
      <c r="C23" s="34">
        <f>Sheet1!G25</f>
        <v>258.50000000000006</v>
      </c>
      <c r="D23" s="34">
        <f>Sheet3!G25</f>
        <v>386.1</v>
      </c>
      <c r="E23" s="32">
        <f t="shared" si="0"/>
        <v>644.60000000000014</v>
      </c>
      <c r="F23" s="36">
        <f>Sheet4!G25</f>
        <v>243.1</v>
      </c>
      <c r="G23" s="32">
        <f t="shared" si="0"/>
        <v>887.70000000000016</v>
      </c>
      <c r="H23" s="36">
        <f>Sheet5!G25</f>
        <v>187</v>
      </c>
      <c r="I23" s="32">
        <f t="shared" si="0"/>
        <v>1074.7000000000003</v>
      </c>
      <c r="J23" s="36">
        <f>Sheet6!G25</f>
        <v>306.90000000000015</v>
      </c>
      <c r="K23" s="32">
        <f t="shared" si="0"/>
        <v>1381.6000000000004</v>
      </c>
      <c r="L23" s="36">
        <f>Sheet7!G25</f>
        <v>246.40000000000003</v>
      </c>
      <c r="M23" s="32">
        <f t="shared" si="0"/>
        <v>1628.0000000000005</v>
      </c>
      <c r="N23" s="36">
        <f>Sheet8!G25</f>
        <v>304.7</v>
      </c>
      <c r="O23" s="32">
        <f t="shared" si="0"/>
        <v>1932.7000000000005</v>
      </c>
      <c r="P23" s="36">
        <f>Sheet9!G25</f>
        <v>110.00000000000011</v>
      </c>
      <c r="Q23" s="32">
        <f t="shared" si="0"/>
        <v>2042.7000000000007</v>
      </c>
      <c r="R23" s="36">
        <f>'10'!G25</f>
        <v>61.600000000000009</v>
      </c>
      <c r="S23" s="32">
        <f t="shared" si="0"/>
        <v>2104.3000000000006</v>
      </c>
      <c r="T23" s="36">
        <f>'11'!G25</f>
        <v>140.79999999999995</v>
      </c>
      <c r="U23" s="32">
        <f t="shared" si="0"/>
        <v>2245.1000000000004</v>
      </c>
      <c r="V23" s="36">
        <f>'12'!G25</f>
        <v>112.19999999999995</v>
      </c>
      <c r="W23" s="32">
        <f t="shared" si="0"/>
        <v>2357.3000000000002</v>
      </c>
      <c r="X23" s="36">
        <f>'13'!G25</f>
        <v>40.333333333333385</v>
      </c>
      <c r="Y23" s="32">
        <f t="shared" si="13"/>
        <v>2397.6333333333337</v>
      </c>
      <c r="Z23" s="44" t="s">
        <v>138</v>
      </c>
      <c r="AA23" s="46" t="s">
        <v>5</v>
      </c>
      <c r="AE23" s="23"/>
      <c r="AF23" s="1"/>
      <c r="AG23" s="1"/>
      <c r="AI23" s="1"/>
      <c r="AJ23" s="1"/>
      <c r="AK23" s="1"/>
    </row>
    <row r="24" spans="1:41" x14ac:dyDescent="0.25">
      <c r="B24" s="1"/>
      <c r="C24" s="34">
        <f>Sheet1!G26</f>
        <v>313.5</v>
      </c>
      <c r="D24" s="34">
        <f>Sheet3!G26</f>
        <v>361.35000000000008</v>
      </c>
      <c r="E24" s="32">
        <f t="shared" si="0"/>
        <v>674.85000000000014</v>
      </c>
      <c r="F24" s="36">
        <f>Sheet4!G26</f>
        <v>259.60000000000008</v>
      </c>
      <c r="G24" s="32">
        <f t="shared" si="0"/>
        <v>934.45000000000027</v>
      </c>
      <c r="H24" s="36">
        <f>Sheet5!G26</f>
        <v>154</v>
      </c>
      <c r="I24" s="32">
        <f t="shared" si="0"/>
        <v>1088.4500000000003</v>
      </c>
      <c r="J24" s="36">
        <f>Sheet6!G26</f>
        <v>262.90000000000015</v>
      </c>
      <c r="K24" s="32">
        <f t="shared" si="0"/>
        <v>1351.3500000000004</v>
      </c>
      <c r="L24" s="36">
        <f>Sheet7!G26</f>
        <v>224.40000000000003</v>
      </c>
      <c r="M24" s="32">
        <f t="shared" si="0"/>
        <v>1575.7500000000005</v>
      </c>
      <c r="N24" s="36">
        <f>Sheet8!G26</f>
        <v>299.2</v>
      </c>
      <c r="O24" s="32">
        <f t="shared" si="0"/>
        <v>1874.9500000000005</v>
      </c>
      <c r="P24" s="36">
        <f>Sheet9!G26</f>
        <v>209.00000000000011</v>
      </c>
      <c r="Q24" s="32">
        <f t="shared" si="0"/>
        <v>2083.9500000000007</v>
      </c>
      <c r="R24" s="36">
        <f>'10'!G26</f>
        <v>89.1</v>
      </c>
      <c r="S24" s="32">
        <f t="shared" si="0"/>
        <v>2173.0500000000006</v>
      </c>
      <c r="T24" s="36">
        <f>'11'!G26</f>
        <v>124.29999999999994</v>
      </c>
      <c r="U24" s="32">
        <f t="shared" si="0"/>
        <v>2297.3500000000004</v>
      </c>
      <c r="V24" s="36">
        <f>'12'!G26</f>
        <v>101.20000000000002</v>
      </c>
      <c r="W24" s="32">
        <f t="shared" si="0"/>
        <v>2398.5500000000002</v>
      </c>
      <c r="X24" s="36">
        <f>'13'!G26</f>
        <v>23.833333333333346</v>
      </c>
      <c r="Y24" s="32">
        <f t="shared" si="13"/>
        <v>2422.3833333333337</v>
      </c>
      <c r="Z24" s="44" t="s">
        <v>138</v>
      </c>
      <c r="AA24" s="46" t="s">
        <v>5</v>
      </c>
      <c r="AE24" s="23"/>
      <c r="AH24" s="1"/>
      <c r="AI24" s="1"/>
      <c r="AJ24" s="1"/>
    </row>
    <row r="25" spans="1:41" x14ac:dyDescent="0.25">
      <c r="A25" t="s">
        <v>15</v>
      </c>
      <c r="B25" s="1" t="s">
        <v>7</v>
      </c>
      <c r="C25" s="34">
        <f>Sheet1!G27</f>
        <v>533.5</v>
      </c>
      <c r="D25" s="34">
        <f>Sheet3!G27</f>
        <v>397.1</v>
      </c>
      <c r="E25" s="32">
        <f t="shared" si="0"/>
        <v>930.6</v>
      </c>
      <c r="F25" s="36">
        <f>Sheet4!G27</f>
        <v>265.10000000000002</v>
      </c>
      <c r="G25" s="32">
        <f t="shared" si="0"/>
        <v>1195.7</v>
      </c>
      <c r="H25" s="36">
        <f>Sheet5!G27</f>
        <v>187</v>
      </c>
      <c r="I25" s="32">
        <f t="shared" si="0"/>
        <v>1382.7</v>
      </c>
      <c r="J25" s="36">
        <f>Sheet6!G27</f>
        <v>350.90000000000015</v>
      </c>
      <c r="K25" s="32">
        <f t="shared" si="0"/>
        <v>1733.6000000000001</v>
      </c>
      <c r="L25" s="36">
        <f>Sheet7!G27</f>
        <v>295.90000000000003</v>
      </c>
      <c r="M25" s="32">
        <f t="shared" si="0"/>
        <v>2029.5000000000002</v>
      </c>
      <c r="N25" s="36">
        <f>Sheet8!G27</f>
        <v>271.7</v>
      </c>
      <c r="O25" s="32">
        <f t="shared" si="0"/>
        <v>2301.2000000000003</v>
      </c>
      <c r="P25" s="36">
        <f>Sheet9!G27</f>
        <v>170.50000000000006</v>
      </c>
      <c r="Q25" s="32">
        <f t="shared" si="0"/>
        <v>2471.7000000000003</v>
      </c>
      <c r="R25" s="36">
        <f>'10'!G27</f>
        <v>67.099999999999994</v>
      </c>
      <c r="S25" s="32">
        <f t="shared" si="0"/>
        <v>2538.8000000000002</v>
      </c>
      <c r="T25" s="36">
        <f>'11'!G27</f>
        <v>179.29999999999995</v>
      </c>
      <c r="U25" s="32">
        <f t="shared" si="0"/>
        <v>2718.1000000000004</v>
      </c>
      <c r="V25" s="36">
        <f>'12'!G27</f>
        <v>73.7</v>
      </c>
      <c r="W25" s="32">
        <f t="shared" si="0"/>
        <v>2791.8</v>
      </c>
      <c r="X25" s="36">
        <f>'13'!G27</f>
        <v>34.833333333333414</v>
      </c>
      <c r="Y25" s="32">
        <f t="shared" si="13"/>
        <v>2826.6333333333337</v>
      </c>
      <c r="Z25" s="44" t="s">
        <v>139</v>
      </c>
      <c r="AA25" s="46" t="s">
        <v>6</v>
      </c>
      <c r="AE25" s="23"/>
      <c r="AF25" s="1"/>
      <c r="AG25" s="1"/>
      <c r="AH25" s="1"/>
    </row>
    <row r="26" spans="1:41" x14ac:dyDescent="0.25">
      <c r="B26" s="1"/>
      <c r="C26" s="34">
        <f>Sheet1!G28</f>
        <v>434.50000000000006</v>
      </c>
      <c r="D26" s="34">
        <f>Sheet3!G28</f>
        <v>383.35</v>
      </c>
      <c r="E26" s="32">
        <f t="shared" si="0"/>
        <v>817.85000000000014</v>
      </c>
      <c r="F26" s="36">
        <f>Sheet4!G28</f>
        <v>309.10000000000002</v>
      </c>
      <c r="G26" s="32">
        <f t="shared" si="0"/>
        <v>1126.9500000000003</v>
      </c>
      <c r="H26" s="36">
        <f>Sheet5!G28</f>
        <v>247.5</v>
      </c>
      <c r="I26" s="32">
        <f t="shared" si="0"/>
        <v>1374.4500000000003</v>
      </c>
      <c r="J26" s="36">
        <f>Sheet6!G28</f>
        <v>383.90000000000015</v>
      </c>
      <c r="K26" s="32">
        <f t="shared" si="0"/>
        <v>1758.3500000000004</v>
      </c>
      <c r="L26" s="36">
        <f>Sheet7!G28</f>
        <v>262.90000000000003</v>
      </c>
      <c r="M26" s="32">
        <f t="shared" si="0"/>
        <v>2021.2500000000005</v>
      </c>
      <c r="N26" s="36">
        <f>Sheet8!G28</f>
        <v>299.2</v>
      </c>
      <c r="O26" s="32">
        <f t="shared" si="0"/>
        <v>2320.4500000000003</v>
      </c>
      <c r="P26" s="36">
        <f>Sheet9!G28</f>
        <v>187.00000000000003</v>
      </c>
      <c r="Q26" s="32">
        <f t="shared" si="0"/>
        <v>2507.4500000000003</v>
      </c>
      <c r="R26" s="36">
        <f>'10'!G28</f>
        <v>94.6</v>
      </c>
      <c r="S26" s="32">
        <f t="shared" si="0"/>
        <v>2602.0500000000002</v>
      </c>
      <c r="T26" s="36">
        <f>'11'!G28</f>
        <v>113.29999999999994</v>
      </c>
      <c r="U26" s="32">
        <f t="shared" si="0"/>
        <v>2715.35</v>
      </c>
      <c r="V26" s="36">
        <f>'12'!G28</f>
        <v>90.2</v>
      </c>
      <c r="W26" s="32">
        <f t="shared" si="0"/>
        <v>2805.5499999999997</v>
      </c>
      <c r="X26" s="36">
        <f>'13'!G28</f>
        <v>29.333333333333325</v>
      </c>
      <c r="Y26" s="32">
        <f t="shared" si="13"/>
        <v>2834.8833333333332</v>
      </c>
      <c r="Z26" s="44" t="s">
        <v>139</v>
      </c>
      <c r="AA26" s="46" t="s">
        <v>6</v>
      </c>
      <c r="AE26" s="23"/>
      <c r="AF26" s="1"/>
      <c r="AG26" s="1"/>
    </row>
    <row r="27" spans="1:41" x14ac:dyDescent="0.25">
      <c r="B27" s="1"/>
      <c r="C27" s="34">
        <f>Sheet1!G29</f>
        <v>561</v>
      </c>
      <c r="D27" s="34">
        <f>Sheet3!G29</f>
        <v>408.1</v>
      </c>
      <c r="E27" s="32">
        <f t="shared" si="0"/>
        <v>969.1</v>
      </c>
      <c r="F27" s="36">
        <f>Sheet4!G29</f>
        <v>314.60000000000008</v>
      </c>
      <c r="G27" s="32">
        <f t="shared" si="0"/>
        <v>1283.7</v>
      </c>
      <c r="H27" s="36">
        <f>Sheet5!G29</f>
        <v>220.00000000000003</v>
      </c>
      <c r="I27" s="32">
        <f t="shared" si="0"/>
        <v>1503.7</v>
      </c>
      <c r="J27" s="36">
        <f>Sheet6!G29</f>
        <v>466.40000000000015</v>
      </c>
      <c r="K27" s="32">
        <f t="shared" si="0"/>
        <v>1970.1000000000001</v>
      </c>
      <c r="L27" s="36">
        <f>Sheet7!G29</f>
        <v>284.90000000000003</v>
      </c>
      <c r="M27" s="32">
        <f t="shared" si="0"/>
        <v>2255</v>
      </c>
      <c r="N27" s="36">
        <f>Sheet8!G29</f>
        <v>288.19999999999993</v>
      </c>
      <c r="O27" s="32">
        <f t="shared" si="0"/>
        <v>2543.1999999999998</v>
      </c>
      <c r="P27" s="36">
        <f>Sheet9!G29</f>
        <v>203.50000000000003</v>
      </c>
      <c r="Q27" s="32">
        <f t="shared" si="0"/>
        <v>2746.7</v>
      </c>
      <c r="R27" s="36">
        <f>'10'!G29</f>
        <v>116.6</v>
      </c>
      <c r="S27" s="32">
        <f t="shared" si="0"/>
        <v>2863.2999999999997</v>
      </c>
      <c r="T27" s="36">
        <f>'11'!G29</f>
        <v>124.29999999999994</v>
      </c>
      <c r="U27" s="32">
        <f t="shared" si="0"/>
        <v>2987.5999999999995</v>
      </c>
      <c r="V27" s="36">
        <f>'12'!G29</f>
        <v>139.69999999999996</v>
      </c>
      <c r="W27" s="32">
        <f t="shared" si="0"/>
        <v>3127.2999999999993</v>
      </c>
      <c r="X27" s="36">
        <f>'13'!G29</f>
        <v>40.333333333333385</v>
      </c>
      <c r="Y27" s="32">
        <f t="shared" si="13"/>
        <v>3167.6333333333328</v>
      </c>
      <c r="Z27" s="44" t="s">
        <v>139</v>
      </c>
      <c r="AA27" s="46" t="s">
        <v>6</v>
      </c>
      <c r="AE27" s="23"/>
    </row>
    <row r="28" spans="1:41" x14ac:dyDescent="0.25">
      <c r="A28" t="s">
        <v>17</v>
      </c>
      <c r="B28" s="1" t="s">
        <v>8</v>
      </c>
      <c r="C28" s="34">
        <f>Sheet1!G30</f>
        <v>60.499999999999993</v>
      </c>
      <c r="D28" s="34">
        <f>Sheet3!G30</f>
        <v>56.099999999999973</v>
      </c>
      <c r="E28" s="32">
        <f t="shared" si="0"/>
        <v>116.59999999999997</v>
      </c>
      <c r="F28" s="36">
        <f>Sheet4!G30</f>
        <v>39.600000000000044</v>
      </c>
      <c r="G28" s="32">
        <f t="shared" si="0"/>
        <v>156.20000000000002</v>
      </c>
      <c r="H28" s="36">
        <f>Sheet5!G30</f>
        <v>27.500000000000004</v>
      </c>
      <c r="I28" s="32">
        <f t="shared" si="0"/>
        <v>183.70000000000002</v>
      </c>
      <c r="J28" s="36">
        <f>Sheet6!G30</f>
        <v>114.40000000000011</v>
      </c>
      <c r="K28" s="32">
        <f t="shared" si="0"/>
        <v>298.10000000000014</v>
      </c>
      <c r="L28" s="36">
        <f>Sheet7!G30</f>
        <v>53.900000000000027</v>
      </c>
      <c r="M28" s="32">
        <f t="shared" si="0"/>
        <v>352.00000000000017</v>
      </c>
      <c r="N28" s="36">
        <f>Sheet8!G30</f>
        <v>29.699999999999953</v>
      </c>
      <c r="O28" s="32">
        <f t="shared" si="0"/>
        <v>381.7000000000001</v>
      </c>
      <c r="P28" s="36">
        <f>Sheet9!G30</f>
        <v>33.000000000000078</v>
      </c>
      <c r="Q28" s="32">
        <f t="shared" si="0"/>
        <v>414.70000000000016</v>
      </c>
      <c r="R28" s="36">
        <f>'10'!G30</f>
        <v>34.100000000000016</v>
      </c>
      <c r="S28" s="32">
        <f t="shared" si="0"/>
        <v>448.80000000000018</v>
      </c>
      <c r="T28" s="36">
        <f>'11'!G30</f>
        <v>14.29999999999994</v>
      </c>
      <c r="U28" s="32">
        <f t="shared" si="0"/>
        <v>463.10000000000014</v>
      </c>
      <c r="V28" s="36">
        <f>'12'!G30</f>
        <v>18.7</v>
      </c>
      <c r="W28" s="32">
        <f t="shared" si="0"/>
        <v>481.80000000000013</v>
      </c>
      <c r="X28" s="36">
        <f>'13'!G30</f>
        <v>12.833333333333385</v>
      </c>
      <c r="Y28" s="32">
        <f t="shared" si="13"/>
        <v>494.6333333333335</v>
      </c>
      <c r="Z28" s="44" t="s">
        <v>105</v>
      </c>
      <c r="AA28" s="46" t="s">
        <v>7</v>
      </c>
      <c r="AE28" s="23"/>
    </row>
    <row r="29" spans="1:41" x14ac:dyDescent="0.25">
      <c r="C29" s="34">
        <f>Sheet1!G31</f>
        <v>71.500000000000043</v>
      </c>
      <c r="D29" s="34">
        <f>Sheet3!G31</f>
        <v>78.100000000000009</v>
      </c>
      <c r="E29" s="32">
        <f t="shared" si="0"/>
        <v>149.60000000000005</v>
      </c>
      <c r="F29" s="36">
        <f>Sheet4!G31</f>
        <v>28.59999999999998</v>
      </c>
      <c r="G29" s="32">
        <f t="shared" si="0"/>
        <v>178.20000000000005</v>
      </c>
      <c r="H29" s="36">
        <f>Sheet5!G31</f>
        <v>16.499999999999947</v>
      </c>
      <c r="I29" s="32">
        <f t="shared" si="0"/>
        <v>194.7</v>
      </c>
      <c r="J29" s="36">
        <f>Sheet6!G31</f>
        <v>103.40000000000009</v>
      </c>
      <c r="K29" s="32">
        <f t="shared" si="0"/>
        <v>298.10000000000008</v>
      </c>
      <c r="L29" s="36">
        <f>Sheet7!G31</f>
        <v>37.4</v>
      </c>
      <c r="M29" s="32">
        <f t="shared" si="0"/>
        <v>335.50000000000006</v>
      </c>
      <c r="N29" s="36">
        <f>Sheet8!G31</f>
        <v>73.69999999999996</v>
      </c>
      <c r="O29" s="32">
        <f t="shared" si="0"/>
        <v>409.20000000000005</v>
      </c>
      <c r="P29" s="36">
        <f>Sheet9!G31</f>
        <v>33.000000000000078</v>
      </c>
      <c r="Q29" s="32">
        <f t="shared" si="0"/>
        <v>442.2000000000001</v>
      </c>
      <c r="R29" s="36">
        <f>'10'!G31</f>
        <v>1.1000000000000254</v>
      </c>
      <c r="S29" s="32">
        <f t="shared" si="0"/>
        <v>443.30000000000013</v>
      </c>
      <c r="T29" s="36">
        <f>'11'!G31</f>
        <v>41.79999999999994</v>
      </c>
      <c r="U29" s="32">
        <f t="shared" si="0"/>
        <v>485.10000000000008</v>
      </c>
      <c r="V29" s="36">
        <f>'12'!G31</f>
        <v>29.699999999999953</v>
      </c>
      <c r="W29" s="32">
        <f t="shared" si="0"/>
        <v>514.80000000000007</v>
      </c>
      <c r="X29" s="36">
        <f>'13'!G31</f>
        <v>45.833333333333371</v>
      </c>
      <c r="Y29" s="32">
        <f t="shared" si="13"/>
        <v>560.63333333333344</v>
      </c>
      <c r="Z29" s="44" t="s">
        <v>105</v>
      </c>
      <c r="AA29" s="46" t="s">
        <v>7</v>
      </c>
    </row>
    <row r="30" spans="1:41" x14ac:dyDescent="0.25">
      <c r="C30" s="34">
        <f>Sheet1!G32</f>
        <v>38.499999999999964</v>
      </c>
      <c r="D30" s="34">
        <f>Sheet3!G32</f>
        <v>72.600000000000023</v>
      </c>
      <c r="E30" s="32">
        <f t="shared" si="0"/>
        <v>111.1</v>
      </c>
      <c r="F30" s="36">
        <f>Sheet4!G32</f>
        <v>39.600000000000044</v>
      </c>
      <c r="G30" s="32">
        <f t="shared" si="0"/>
        <v>150.70000000000005</v>
      </c>
      <c r="H30" s="36">
        <f>Sheet5!G32</f>
        <v>43.999999999999943</v>
      </c>
      <c r="I30" s="32">
        <f t="shared" si="0"/>
        <v>194.7</v>
      </c>
      <c r="J30" s="36">
        <f>Sheet6!G32</f>
        <v>92.400000000000091</v>
      </c>
      <c r="K30" s="32">
        <f t="shared" si="0"/>
        <v>287.10000000000008</v>
      </c>
      <c r="L30" s="36">
        <f>Sheet7!G32</f>
        <v>37.4</v>
      </c>
      <c r="M30" s="32">
        <f t="shared" si="0"/>
        <v>324.50000000000006</v>
      </c>
      <c r="N30" s="36">
        <f>Sheet8!G32</f>
        <v>57.19999999999996</v>
      </c>
      <c r="O30" s="32">
        <f t="shared" si="0"/>
        <v>381.70000000000005</v>
      </c>
      <c r="P30" s="36">
        <f>Sheet9!G32</f>
        <v>44.000000000000043</v>
      </c>
      <c r="Q30" s="32">
        <f t="shared" si="0"/>
        <v>425.7000000000001</v>
      </c>
      <c r="R30" s="36">
        <f>'10'!G32</f>
        <v>6.6000000000000059</v>
      </c>
      <c r="S30" s="32">
        <f t="shared" si="0"/>
        <v>432.30000000000013</v>
      </c>
      <c r="T30" s="36">
        <f>'11'!G32</f>
        <v>47.299999999999969</v>
      </c>
      <c r="U30" s="32">
        <f t="shared" si="0"/>
        <v>479.60000000000008</v>
      </c>
      <c r="V30" s="36">
        <f>'12'!G32</f>
        <v>18.7</v>
      </c>
      <c r="W30" s="32">
        <f t="shared" si="0"/>
        <v>498.30000000000007</v>
      </c>
      <c r="X30" s="36">
        <f>'13'!G32</f>
        <v>12.833333333333385</v>
      </c>
      <c r="Y30" s="32">
        <f t="shared" si="13"/>
        <v>511.13333333333344</v>
      </c>
      <c r="Z30" s="44" t="s">
        <v>105</v>
      </c>
      <c r="AA30" s="46" t="s">
        <v>7</v>
      </c>
    </row>
    <row r="31" spans="1:41" x14ac:dyDescent="0.25">
      <c r="A31" s="48" t="s">
        <v>148</v>
      </c>
    </row>
    <row r="32" spans="1:41" x14ac:dyDescent="0.25">
      <c r="A32" t="s">
        <v>9</v>
      </c>
      <c r="C32" s="49">
        <f>STDEV(C4:C6)/SQRT(3)</f>
        <v>57.1870711884348</v>
      </c>
      <c r="D32" s="34">
        <f>STDEV(D4:D6)/SQRT(3)</f>
        <v>6.6101773383506632</v>
      </c>
      <c r="E32" s="50">
        <f>SQRT((C32^2)+(D32^2))</f>
        <v>57.567834383061118</v>
      </c>
      <c r="F32" s="34">
        <f>STDEV(F4:F6)/SQRT(3)</f>
        <v>4.8505440702850686</v>
      </c>
      <c r="G32" s="50">
        <f>SQRT((E32^2)+(F32^2))</f>
        <v>57.771821274158661</v>
      </c>
      <c r="H32" s="34">
        <f>STDEV(H4:H6)/SQRT(3)</f>
        <v>6.6101773383506393</v>
      </c>
      <c r="I32" s="50">
        <f>SQRT((G32^2)+(H32^2))</f>
        <v>58.148755599563572</v>
      </c>
      <c r="J32" s="34">
        <f>STDEV(J4:J6)/SQRT(3)</f>
        <v>3.6666666666666665</v>
      </c>
      <c r="K32" s="50">
        <f>SQRT((I32^2)+(J32^2))</f>
        <v>58.264244800925894</v>
      </c>
      <c r="L32" s="34">
        <f>STDEV(L4:L6)/SQRT(3)</f>
        <v>13.220354676701337</v>
      </c>
      <c r="M32" s="50">
        <f>SQRT((K32^2)+(L32^2))</f>
        <v>59.745292701601173</v>
      </c>
      <c r="N32" s="34">
        <f>STDEV(N4:N6)/SQRT(3)</f>
        <v>28.223807916957877</v>
      </c>
      <c r="O32" s="50">
        <f>SQRT((M32^2)+(N32^2))</f>
        <v>66.07634473344703</v>
      </c>
      <c r="P32" s="34">
        <f>STDEV(P4:P6)/SQRT(3)</f>
        <v>10.999999999999986</v>
      </c>
      <c r="Q32" s="50">
        <f>SQRT((O32^2)+(P32^2))</f>
        <v>66.98569499029874</v>
      </c>
      <c r="R32" s="34">
        <f>STDEV(R4:R6)/SQRT(3)</f>
        <v>12.833333333333348</v>
      </c>
      <c r="S32" s="50">
        <f>SQRT((Q32^2)+(R32^2))</f>
        <v>68.203942538373681</v>
      </c>
      <c r="T32" s="34">
        <f>STDEV(T4:T6)/SQRT(3)</f>
        <v>10.207567998521718</v>
      </c>
      <c r="U32" s="50">
        <f>SQRT((S32^2)+(T32^2))</f>
        <v>68.963557203948113</v>
      </c>
      <c r="V32" s="34">
        <f>STDEV(V4:V6)/SQRT(3)</f>
        <v>6.6101773383506535</v>
      </c>
      <c r="W32" s="50">
        <f>SQRT((U32^2)+(V32^2))</f>
        <v>69.279626634867682</v>
      </c>
      <c r="X32" s="34">
        <f>STDEV(X4:X6)/SQRT(3)</f>
        <v>12.83333333333335</v>
      </c>
      <c r="Y32" s="50">
        <f>SQRT((W32^2)+(X32^2))</f>
        <v>70.458222452110675</v>
      </c>
    </row>
    <row r="33" spans="1:25" x14ac:dyDescent="0.25">
      <c r="E33" s="50"/>
      <c r="F33" s="33"/>
      <c r="G33" s="50"/>
      <c r="H33" s="33"/>
      <c r="I33" s="50"/>
      <c r="J33" s="33"/>
      <c r="K33" s="50"/>
      <c r="L33" s="33"/>
      <c r="M33" s="50"/>
      <c r="N33" s="33"/>
      <c r="O33" s="50"/>
      <c r="P33" s="33"/>
      <c r="Q33" s="50"/>
      <c r="R33" s="33"/>
      <c r="S33" s="50"/>
      <c r="T33" s="33"/>
      <c r="U33" s="50"/>
      <c r="V33" s="33"/>
      <c r="W33" s="50"/>
      <c r="X33" s="33"/>
      <c r="Y33" s="50"/>
    </row>
    <row r="34" spans="1:25" x14ac:dyDescent="0.25">
      <c r="E34" s="50"/>
      <c r="F34" s="33"/>
      <c r="G34" s="50"/>
      <c r="H34" s="33"/>
      <c r="I34" s="50"/>
      <c r="J34" s="33"/>
      <c r="K34" s="50"/>
      <c r="L34" s="33"/>
      <c r="M34" s="50"/>
      <c r="N34" s="33"/>
      <c r="O34" s="50"/>
      <c r="P34" s="33"/>
      <c r="Q34" s="50"/>
      <c r="R34" s="33"/>
      <c r="S34" s="50"/>
      <c r="T34" s="33"/>
      <c r="U34" s="50"/>
      <c r="V34" s="33"/>
      <c r="W34" s="50"/>
      <c r="X34" s="33"/>
      <c r="Y34" s="50"/>
    </row>
    <row r="35" spans="1:25" x14ac:dyDescent="0.25">
      <c r="A35" t="s">
        <v>10</v>
      </c>
      <c r="C35" s="34">
        <f>STDEV(C7:C9)/SQRT(3)</f>
        <v>3.666666666666667</v>
      </c>
      <c r="D35" s="34">
        <f>STDEV(D7:D9)/SQRT(3)</f>
        <v>9.0281196516464153</v>
      </c>
      <c r="E35" s="50">
        <f t="shared" ref="E35" si="14">SQRT((C35^2)+(D35^2))</f>
        <v>9.7443003283400813</v>
      </c>
      <c r="F35" s="34">
        <f>STDEV(F7:F9)/SQRT(3)</f>
        <v>12.833333333333348</v>
      </c>
      <c r="G35" s="50">
        <f>SQRT((E35^2)+(F35^2))</f>
        <v>16.11352951197637</v>
      </c>
      <c r="H35" s="34">
        <f>STDEV(H7:H9)/SQRT(3)</f>
        <v>8.4013887740857136</v>
      </c>
      <c r="I35" s="50">
        <f>SQRT((G35^2)+(H35^2))</f>
        <v>18.172208634799098</v>
      </c>
      <c r="J35" s="34">
        <f>STDEV(J7:J9)/SQRT(3)</f>
        <v>26.440709353403019</v>
      </c>
      <c r="K35" s="50">
        <f>SQRT((I35^2)+(J35^2))</f>
        <v>32.083333333333691</v>
      </c>
      <c r="L35" s="34">
        <f>STDEV(L7:L9)/SQRT(3)</f>
        <v>25.204166322257123</v>
      </c>
      <c r="M35" s="50">
        <f>SQRT((K35^2)+(L35^2))</f>
        <v>40.799390654491411</v>
      </c>
      <c r="N35" s="34">
        <f>STDEV(N7:N9)/SQRT(3)</f>
        <v>29.333333333333346</v>
      </c>
      <c r="O35" s="50">
        <f>SQRT((M35^2)+(N35^2))</f>
        <v>50.249723603441304</v>
      </c>
      <c r="P35" s="34">
        <f>STDEV(P7:P9)/SQRT(3)</f>
        <v>24.252720351425435</v>
      </c>
      <c r="Q35" s="50">
        <f>SQRT((O35^2)+(P35^2))</f>
        <v>55.796318576288627</v>
      </c>
      <c r="R35" s="34">
        <f>STDEV(R7:R9)/SQRT(3)</f>
        <v>11.151731305546718</v>
      </c>
      <c r="S35" s="50">
        <f>SQRT((Q35^2)+(R35^2))</f>
        <v>56.899826693741367</v>
      </c>
      <c r="T35" s="34">
        <f>STDEV(T7:T9)/SQRT(3)</f>
        <v>15.982629459649164</v>
      </c>
      <c r="U35" s="50">
        <f>SQRT((S35^2)+(T35^2))</f>
        <v>59.101901172654742</v>
      </c>
      <c r="V35" s="34">
        <f>STDEV(V7:V9)/SQRT(3)</f>
        <v>10.207567998521748</v>
      </c>
      <c r="W35" s="50">
        <f>SQRT((U35^2)+(V35^2))</f>
        <v>59.976905277504052</v>
      </c>
      <c r="X35" s="34">
        <f>STDEV(X7:X9)/SQRT(3)</f>
        <v>30.512747791337599</v>
      </c>
      <c r="Y35" s="50">
        <f>SQRT((W35^2)+(X35^2))</f>
        <v>67.292324558187701</v>
      </c>
    </row>
    <row r="36" spans="1:25" x14ac:dyDescent="0.25">
      <c r="E36" s="50"/>
      <c r="F36" s="33"/>
      <c r="G36" s="50"/>
      <c r="H36" s="33"/>
      <c r="I36" s="50"/>
      <c r="J36" s="33"/>
      <c r="K36" s="50"/>
      <c r="L36" s="33"/>
      <c r="M36" s="50"/>
      <c r="N36" s="33"/>
      <c r="O36" s="50"/>
      <c r="P36" s="33"/>
      <c r="Q36" s="50"/>
      <c r="R36" s="33"/>
      <c r="S36" s="50"/>
      <c r="T36" s="33"/>
      <c r="U36" s="50"/>
      <c r="V36" s="33"/>
      <c r="W36" s="50"/>
      <c r="X36" s="33"/>
      <c r="Y36" s="50"/>
    </row>
    <row r="37" spans="1:25" x14ac:dyDescent="0.25">
      <c r="E37" s="50"/>
      <c r="F37" s="33"/>
      <c r="G37" s="50"/>
      <c r="H37" s="33"/>
      <c r="I37" s="50"/>
      <c r="J37" s="33"/>
      <c r="K37" s="50"/>
      <c r="L37" s="33"/>
      <c r="M37" s="50"/>
      <c r="N37" s="33"/>
      <c r="O37" s="50"/>
      <c r="P37" s="33"/>
      <c r="Q37" s="50"/>
      <c r="R37" s="33"/>
      <c r="S37" s="50"/>
      <c r="T37" s="33"/>
      <c r="U37" s="50"/>
      <c r="V37" s="33"/>
      <c r="W37" s="50"/>
      <c r="X37" s="33"/>
      <c r="Y37" s="50"/>
    </row>
    <row r="38" spans="1:25" x14ac:dyDescent="0.25">
      <c r="A38" t="s">
        <v>11</v>
      </c>
      <c r="C38" s="34">
        <f t="shared" ref="C38:D38" si="15">STDEV(C10:C12)/SQRT(3)</f>
        <v>4.8505440702850953</v>
      </c>
      <c r="D38" s="34">
        <f t="shared" si="15"/>
        <v>13.841363131329709</v>
      </c>
      <c r="E38" s="50">
        <f t="shared" ref="E38" si="16">SQRT((C38^2)+(D38^2))</f>
        <v>14.666666666666671</v>
      </c>
      <c r="F38" s="34">
        <f t="shared" ref="F38:H38" si="17">STDEV(F10:F12)/SQRT(3)</f>
        <v>4.8505440702850686</v>
      </c>
      <c r="G38" s="50">
        <f>SQRT((E38^2)+(F38^2))</f>
        <v>15.447941250823325</v>
      </c>
      <c r="H38" s="34">
        <f t="shared" si="17"/>
        <v>11.449162997063757</v>
      </c>
      <c r="I38" s="50">
        <f>SQRT((G38^2)+(H38^2))</f>
        <v>19.228162216452795</v>
      </c>
      <c r="J38" s="34">
        <f t="shared" ref="J38:L38" si="18">STDEV(J10:J12)/SQRT(3)</f>
        <v>6.3508529610858711</v>
      </c>
      <c r="K38" s="50">
        <f>SQRT((I38^2)+(J38^2))</f>
        <v>20.249828531509991</v>
      </c>
      <c r="L38" s="34">
        <f t="shared" si="18"/>
        <v>9.5262794416288248</v>
      </c>
      <c r="M38" s="50">
        <f>SQRT((K38^2)+(L38^2))</f>
        <v>22.378685295511801</v>
      </c>
      <c r="N38" s="34">
        <f t="shared" ref="N38" si="19">STDEV(N10:N12)/SQRT(3)</f>
        <v>15.87713240271467</v>
      </c>
      <c r="O38" s="50">
        <f>SQRT((M38^2)+(N38^2))</f>
        <v>27.438820836342224</v>
      </c>
      <c r="P38" s="34">
        <f t="shared" ref="P38" si="20">STDEV(P10:P12)/SQRT(3)</f>
        <v>4.8505440702851201</v>
      </c>
      <c r="Q38" s="50">
        <f>SQRT((O38^2)+(P38^2))</f>
        <v>27.864254281546209</v>
      </c>
      <c r="R38" s="34">
        <f t="shared" ref="R38" si="21">STDEV(R10:R12)/SQRT(3)</f>
        <v>12.021970627887006</v>
      </c>
      <c r="S38" s="50">
        <f>SQRT((Q38^2)+(R38^2))</f>
        <v>30.347066488285883</v>
      </c>
      <c r="T38" s="34">
        <f t="shared" ref="T38" si="22">STDEV(T10:T12)/SQRT(3)</f>
        <v>6.6101773383506393</v>
      </c>
      <c r="U38" s="50">
        <f>SQRT((S38^2)+(T38^2))</f>
        <v>31.058636301178588</v>
      </c>
      <c r="V38" s="34">
        <f t="shared" ref="V38" si="23">STDEV(V10:V12)/SQRT(3)</f>
        <v>15.006480081766156</v>
      </c>
      <c r="W38" s="50">
        <f>SQRT((U38^2)+(V38^2))</f>
        <v>34.493960824082421</v>
      </c>
      <c r="X38" s="34">
        <f t="shared" ref="X38" si="24">STDEV(X10:X12)/SQRT(3)</f>
        <v>1.8333333333333164</v>
      </c>
      <c r="Y38" s="50">
        <f>SQRT((W38^2)+(X38^2))</f>
        <v>34.542646749264073</v>
      </c>
    </row>
    <row r="39" spans="1:25" x14ac:dyDescent="0.25">
      <c r="E39" s="50"/>
      <c r="F39" s="33"/>
      <c r="G39" s="50"/>
      <c r="H39" s="33"/>
      <c r="I39" s="50"/>
      <c r="J39" s="33"/>
      <c r="K39" s="50"/>
      <c r="L39" s="33"/>
      <c r="M39" s="50"/>
      <c r="N39" s="33"/>
      <c r="O39" s="50"/>
      <c r="P39" s="33"/>
      <c r="Q39" s="50"/>
      <c r="R39" s="33"/>
      <c r="S39" s="50"/>
      <c r="T39" s="33"/>
      <c r="U39" s="50"/>
      <c r="V39" s="33"/>
      <c r="W39" s="50"/>
      <c r="X39" s="33"/>
      <c r="Y39" s="50"/>
    </row>
    <row r="40" spans="1:25" x14ac:dyDescent="0.25">
      <c r="E40" s="50"/>
      <c r="F40" s="33"/>
      <c r="G40" s="50"/>
      <c r="H40" s="33"/>
      <c r="I40" s="50"/>
      <c r="J40" s="33"/>
      <c r="K40" s="50"/>
      <c r="L40" s="33"/>
      <c r="M40" s="50"/>
      <c r="N40" s="33"/>
      <c r="O40" s="50"/>
      <c r="P40" s="33"/>
      <c r="Q40" s="50"/>
      <c r="R40" s="33"/>
      <c r="S40" s="50"/>
      <c r="T40" s="33"/>
      <c r="U40" s="50"/>
      <c r="V40" s="33"/>
      <c r="W40" s="50"/>
      <c r="X40" s="33"/>
      <c r="Y40" s="50"/>
    </row>
    <row r="41" spans="1:25" x14ac:dyDescent="0.25">
      <c r="A41" t="s">
        <v>12</v>
      </c>
      <c r="C41" s="34">
        <f t="shared" ref="C41:D41" si="25">STDEV(C13:C15)/SQRT(3)</f>
        <v>3.6666666666666843</v>
      </c>
      <c r="D41" s="34">
        <f t="shared" si="25"/>
        <v>5.4999999999999813</v>
      </c>
      <c r="E41" s="50">
        <f t="shared" ref="E41:Y41" si="26">SQRT((C41^2)+(D41^2))</f>
        <v>6.6101773383506419</v>
      </c>
      <c r="F41" s="34">
        <f t="shared" ref="F41:H41" si="27">STDEV(F13:F15)/SQRT(3)</f>
        <v>4.8505440702850811</v>
      </c>
      <c r="G41" s="50">
        <f t="shared" si="26"/>
        <v>8.1989159174992245</v>
      </c>
      <c r="H41" s="34">
        <f t="shared" si="27"/>
        <v>7.9913147298245697</v>
      </c>
      <c r="I41" s="50">
        <f t="shared" si="26"/>
        <v>11.449162997063729</v>
      </c>
      <c r="J41" s="34">
        <f t="shared" ref="J41:L41" si="28">STDEV(J13:J15)/SQRT(3)</f>
        <v>9.7010881405701461</v>
      </c>
      <c r="K41" s="50">
        <f t="shared" si="26"/>
        <v>15.006480081766146</v>
      </c>
      <c r="L41" s="34">
        <f t="shared" si="28"/>
        <v>7.9913147298245715</v>
      </c>
      <c r="M41" s="50">
        <f t="shared" si="26"/>
        <v>17.001633908408781</v>
      </c>
      <c r="N41" s="34">
        <f t="shared" ref="N41" si="29">STDEV(N13:N15)/SQRT(3)</f>
        <v>12.701705922171767</v>
      </c>
      <c r="O41" s="50">
        <f t="shared" si="26"/>
        <v>21.222367655115406</v>
      </c>
      <c r="P41" s="34">
        <f t="shared" ref="P41" si="30">STDEV(P13:P15)/SQRT(3)</f>
        <v>26.630704918278909</v>
      </c>
      <c r="Q41" s="50">
        <f t="shared" si="26"/>
        <v>34.052655305178966</v>
      </c>
      <c r="R41" s="34">
        <f t="shared" ref="R41" si="31">STDEV(R13:R15)/SQRT(3)</f>
        <v>0</v>
      </c>
      <c r="S41" s="50">
        <f t="shared" si="26"/>
        <v>34.052655305178966</v>
      </c>
      <c r="T41" s="34">
        <f t="shared" ref="T41" si="32">STDEV(T13:T15)/SQRT(3)</f>
        <v>3.6666666666666532</v>
      </c>
      <c r="U41" s="50">
        <f t="shared" si="26"/>
        <v>34.249493102493908</v>
      </c>
      <c r="V41" s="34">
        <f t="shared" ref="V41" si="33">STDEV(V13:V15)/SQRT(3)</f>
        <v>9.5262794416288408</v>
      </c>
      <c r="W41" s="50">
        <f t="shared" si="26"/>
        <v>35.549652287719752</v>
      </c>
      <c r="X41" s="34">
        <f t="shared" ref="X41" si="34">STDEV(X13:X15)/SQRT(3)</f>
        <v>0</v>
      </c>
      <c r="Y41" s="50">
        <f t="shared" si="26"/>
        <v>35.549652287719752</v>
      </c>
    </row>
    <row r="42" spans="1:25" x14ac:dyDescent="0.25">
      <c r="E42" s="50"/>
      <c r="F42" s="33"/>
      <c r="G42" s="50"/>
      <c r="H42" s="33"/>
      <c r="I42" s="50"/>
      <c r="J42" s="33"/>
      <c r="K42" s="50"/>
      <c r="L42" s="33"/>
      <c r="M42" s="50"/>
      <c r="N42" s="33"/>
      <c r="O42" s="50"/>
      <c r="P42" s="33"/>
      <c r="Q42" s="50"/>
      <c r="R42" s="33"/>
      <c r="S42" s="50"/>
      <c r="T42" s="33"/>
      <c r="U42" s="50"/>
      <c r="V42" s="33"/>
      <c r="W42" s="50"/>
      <c r="X42" s="33"/>
      <c r="Y42" s="50"/>
    </row>
    <row r="43" spans="1:25" x14ac:dyDescent="0.25">
      <c r="E43" s="50"/>
      <c r="F43" s="33"/>
      <c r="G43" s="50"/>
      <c r="H43" s="33"/>
      <c r="I43" s="50"/>
      <c r="J43" s="33"/>
      <c r="K43" s="50"/>
      <c r="L43" s="33"/>
      <c r="M43" s="50"/>
      <c r="N43" s="33"/>
      <c r="O43" s="50"/>
      <c r="P43" s="33"/>
      <c r="Q43" s="50"/>
      <c r="R43" s="33"/>
      <c r="S43" s="50"/>
      <c r="T43" s="33"/>
      <c r="U43" s="50"/>
      <c r="V43" s="33"/>
      <c r="W43" s="50"/>
      <c r="X43" s="33"/>
      <c r="Y43" s="50"/>
    </row>
    <row r="44" spans="1:25" x14ac:dyDescent="0.25">
      <c r="A44" t="s">
        <v>13</v>
      </c>
      <c r="C44" s="34">
        <f t="shared" ref="C44:D44" si="35">STDEV(C16:C18)/SQRT(3)</f>
        <v>21.143031423563205</v>
      </c>
      <c r="D44" s="34">
        <f t="shared" si="35"/>
        <v>12.701705922171742</v>
      </c>
      <c r="E44" s="50">
        <f t="shared" ref="E44:Y44" si="36">SQRT((C44^2)+(D44^2))</f>
        <v>24.664977419635189</v>
      </c>
      <c r="F44" s="34">
        <f t="shared" ref="F44:H44" si="37">STDEV(F16:F18)/SQRT(3)</f>
        <v>9.1666666666666696</v>
      </c>
      <c r="G44" s="50">
        <f t="shared" si="36"/>
        <v>26.313283506413477</v>
      </c>
      <c r="H44" s="34">
        <f t="shared" si="37"/>
        <v>6.6101773383506393</v>
      </c>
      <c r="I44" s="50">
        <f t="shared" si="36"/>
        <v>27.130855742739406</v>
      </c>
      <c r="J44" s="34">
        <f t="shared" ref="J44:L44" si="38">STDEV(J16:J18)/SQRT(3)</f>
        <v>7.9913147298245573</v>
      </c>
      <c r="K44" s="50">
        <f t="shared" si="36"/>
        <v>28.283289137659484</v>
      </c>
      <c r="L44" s="34">
        <f t="shared" si="38"/>
        <v>49.500000000000007</v>
      </c>
      <c r="M44" s="50">
        <f t="shared" si="36"/>
        <v>57.010476620042809</v>
      </c>
      <c r="N44" s="34">
        <f t="shared" ref="N44" si="39">STDEV(N16:N18)/SQRT(3)</f>
        <v>12.021970627887034</v>
      </c>
      <c r="O44" s="50">
        <f t="shared" si="36"/>
        <v>58.264244800925944</v>
      </c>
      <c r="P44" s="34">
        <f t="shared" ref="P44" si="40">STDEV(P16:P18)/SQRT(3)</f>
        <v>10.999999999999995</v>
      </c>
      <c r="Q44" s="50">
        <f t="shared" si="36"/>
        <v>59.293525972252873</v>
      </c>
      <c r="R44" s="34">
        <f t="shared" ref="R44" si="41">STDEV(R16:R18)/SQRT(3)</f>
        <v>12.021970627886994</v>
      </c>
      <c r="S44" s="50">
        <f t="shared" si="36"/>
        <v>60.500000000000028</v>
      </c>
      <c r="T44" s="34">
        <f t="shared" ref="T44" si="42">STDEV(T16:T18)/SQRT(3)</f>
        <v>17.488885359310675</v>
      </c>
      <c r="U44" s="50">
        <f t="shared" si="36"/>
        <v>62.977068136831484</v>
      </c>
      <c r="V44" s="34">
        <f t="shared" ref="V44" si="43">STDEV(V16:V18)/SQRT(3)</f>
        <v>8.4013887740856994</v>
      </c>
      <c r="W44" s="50">
        <f t="shared" si="36"/>
        <v>63.53498598759937</v>
      </c>
      <c r="X44" s="34">
        <f t="shared" ref="X44" si="44">STDEV(X16:X18)/SQRT(3)</f>
        <v>55.091590404827997</v>
      </c>
      <c r="Y44" s="50">
        <f t="shared" si="36"/>
        <v>84.093862901984622</v>
      </c>
    </row>
    <row r="45" spans="1:25" x14ac:dyDescent="0.25">
      <c r="E45" s="50"/>
      <c r="F45" s="33"/>
      <c r="G45" s="50"/>
      <c r="H45" s="33"/>
      <c r="I45" s="50"/>
      <c r="J45" s="33"/>
      <c r="K45" s="50"/>
      <c r="L45" s="33"/>
      <c r="M45" s="50"/>
      <c r="N45" s="33"/>
      <c r="O45" s="50"/>
      <c r="P45" s="33"/>
      <c r="Q45" s="50"/>
      <c r="R45" s="33"/>
      <c r="S45" s="50"/>
      <c r="T45" s="33"/>
      <c r="U45" s="50"/>
      <c r="V45" s="33"/>
      <c r="W45" s="50"/>
      <c r="X45" s="33"/>
      <c r="Y45" s="50"/>
    </row>
    <row r="46" spans="1:25" x14ac:dyDescent="0.25">
      <c r="E46" s="50"/>
      <c r="F46" s="33"/>
      <c r="G46" s="50"/>
      <c r="H46" s="33"/>
      <c r="I46" s="50"/>
      <c r="J46" s="33"/>
      <c r="K46" s="50"/>
      <c r="L46" s="33"/>
      <c r="M46" s="50"/>
      <c r="N46" s="33"/>
      <c r="O46" s="50"/>
      <c r="P46" s="33"/>
      <c r="Q46" s="50"/>
      <c r="R46" s="33"/>
      <c r="S46" s="50"/>
      <c r="T46" s="33"/>
      <c r="U46" s="50"/>
      <c r="V46" s="33"/>
      <c r="W46" s="50"/>
      <c r="X46" s="33"/>
      <c r="Y46" s="50"/>
    </row>
    <row r="47" spans="1:25" x14ac:dyDescent="0.25">
      <c r="A47" t="s">
        <v>16</v>
      </c>
      <c r="C47" s="34">
        <f t="shared" ref="C47:D47" si="45">STDEV(C19:C21)/SQRT(3)</f>
        <v>19.05255888325765</v>
      </c>
      <c r="D47" s="34">
        <f t="shared" si="45"/>
        <v>3.1754264805429417</v>
      </c>
      <c r="E47" s="50">
        <f t="shared" ref="E47:Y47" si="46">SQRT((C47^2)+(D47^2))</f>
        <v>19.315365213563354</v>
      </c>
      <c r="F47" s="34">
        <f t="shared" ref="F47:H47" si="47">STDEV(F19:F21)/SQRT(3)</f>
        <v>13.220354676701298</v>
      </c>
      <c r="G47" s="50">
        <f t="shared" si="46"/>
        <v>23.406433113806795</v>
      </c>
      <c r="H47" s="34">
        <f t="shared" si="47"/>
        <v>15.982629459649164</v>
      </c>
      <c r="I47" s="50">
        <f t="shared" si="46"/>
        <v>28.342645528523914</v>
      </c>
      <c r="J47" s="34">
        <f t="shared" ref="J47:L47" si="48">STDEV(J19:J21)/SQRT(3)</f>
        <v>16.29502309841191</v>
      </c>
      <c r="K47" s="50">
        <f t="shared" si="46"/>
        <v>32.693016583566198</v>
      </c>
      <c r="L47" s="34">
        <f t="shared" si="48"/>
        <v>9.7010881405701745</v>
      </c>
      <c r="M47" s="50">
        <f t="shared" si="46"/>
        <v>34.101971269186855</v>
      </c>
      <c r="N47" s="34">
        <f t="shared" ref="N47" si="49">STDEV(N19:N21)/SQRT(3)</f>
        <v>7.9913147298245706</v>
      </c>
      <c r="O47" s="50">
        <f t="shared" si="46"/>
        <v>35.025784153328487</v>
      </c>
      <c r="P47" s="34">
        <f t="shared" ref="P47" si="50">STDEV(P19:P21)/SQRT(3)</f>
        <v>9.1666666666666572</v>
      </c>
      <c r="Q47" s="50">
        <f t="shared" si="46"/>
        <v>36.205432373241102</v>
      </c>
      <c r="R47" s="34">
        <f t="shared" ref="R47" si="51">STDEV(R19:R21)/SQRT(3)</f>
        <v>8.401388774085671</v>
      </c>
      <c r="S47" s="50">
        <f t="shared" si="46"/>
        <v>37.167414043307716</v>
      </c>
      <c r="T47" s="34">
        <f t="shared" ref="T47" si="52">STDEV(T19:T21)/SQRT(3)</f>
        <v>7.9913147298245795</v>
      </c>
      <c r="U47" s="50">
        <f t="shared" si="46"/>
        <v>38.016809147767503</v>
      </c>
      <c r="V47" s="34">
        <f t="shared" ref="V47" si="53">STDEV(V19:V21)/SQRT(3)</f>
        <v>5.4999999999999911</v>
      </c>
      <c r="W47" s="50">
        <f t="shared" si="46"/>
        <v>38.412599206221117</v>
      </c>
      <c r="X47" s="34">
        <f t="shared" ref="X47" si="54">STDEV(X19:X21)/SQRT(3)</f>
        <v>34.833333333333336</v>
      </c>
      <c r="Y47" s="50">
        <f t="shared" si="46"/>
        <v>51.854497287013501</v>
      </c>
    </row>
    <row r="48" spans="1:25" x14ac:dyDescent="0.25">
      <c r="E48" s="50"/>
      <c r="F48" s="33"/>
      <c r="G48" s="50"/>
      <c r="H48" s="33"/>
      <c r="I48" s="50"/>
      <c r="J48" s="33"/>
      <c r="K48" s="50"/>
      <c r="L48" s="33"/>
      <c r="M48" s="50"/>
      <c r="N48" s="33"/>
      <c r="O48" s="50"/>
      <c r="P48" s="33"/>
      <c r="Q48" s="50"/>
      <c r="R48" s="33"/>
      <c r="S48" s="50"/>
      <c r="T48" s="33"/>
      <c r="U48" s="50"/>
      <c r="V48" s="33"/>
      <c r="W48" s="50"/>
      <c r="X48" s="33"/>
      <c r="Y48" s="50"/>
    </row>
    <row r="49" spans="1:25" x14ac:dyDescent="0.25">
      <c r="E49" s="50"/>
      <c r="F49" s="33"/>
      <c r="G49" s="50"/>
      <c r="H49" s="33"/>
      <c r="I49" s="50"/>
      <c r="J49" s="33"/>
      <c r="K49" s="50"/>
      <c r="L49" s="33"/>
      <c r="M49" s="50"/>
      <c r="N49" s="33"/>
      <c r="O49" s="50"/>
      <c r="P49" s="33"/>
      <c r="Q49" s="50"/>
      <c r="R49" s="33"/>
      <c r="S49" s="50"/>
      <c r="T49" s="33"/>
      <c r="U49" s="50"/>
      <c r="V49" s="33"/>
      <c r="W49" s="50"/>
      <c r="X49" s="33"/>
      <c r="Y49" s="50"/>
    </row>
    <row r="50" spans="1:25" x14ac:dyDescent="0.25">
      <c r="A50" t="s">
        <v>14</v>
      </c>
      <c r="C50" s="34">
        <f t="shared" ref="C50:D50" si="55">STDEV(C22:C24)/SQRT(3)</f>
        <v>15.877132402714693</v>
      </c>
      <c r="D50" s="34">
        <f t="shared" si="55"/>
        <v>8.2499999999999805</v>
      </c>
      <c r="E50" s="50">
        <f t="shared" ref="E50:Y50" si="56">SQRT((C50^2)+(D50^2))</f>
        <v>17.892619521281183</v>
      </c>
      <c r="F50" s="34">
        <f t="shared" ref="F50:H50" si="57">STDEV(F22:F24)/SQRT(3)</f>
        <v>4.8505440702851041</v>
      </c>
      <c r="G50" s="50">
        <f t="shared" si="56"/>
        <v>18.538436048143609</v>
      </c>
      <c r="H50" s="34">
        <f t="shared" si="57"/>
        <v>13.220354676701326</v>
      </c>
      <c r="I50" s="50">
        <f t="shared" si="56"/>
        <v>22.769527638686075</v>
      </c>
      <c r="J50" s="34">
        <f t="shared" ref="J50:L50" si="58">STDEV(J22:J24)/SQRT(3)</f>
        <v>19.402176281140331</v>
      </c>
      <c r="K50" s="50">
        <f t="shared" si="56"/>
        <v>29.914809598814657</v>
      </c>
      <c r="L50" s="34">
        <f t="shared" si="58"/>
        <v>6.6101773383506464</v>
      </c>
      <c r="M50" s="50">
        <f t="shared" si="56"/>
        <v>30.636420772958743</v>
      </c>
      <c r="N50" s="34">
        <f t="shared" ref="N50" si="59">STDEV(N22:N24)/SQRT(3)</f>
        <v>4.8505440702851015</v>
      </c>
      <c r="O50" s="50">
        <f t="shared" si="56"/>
        <v>31.018027912095832</v>
      </c>
      <c r="P50" s="34">
        <f t="shared" ref="P50" si="60">STDEV(P22:P24)/SQRT(3)</f>
        <v>28.637582144991082</v>
      </c>
      <c r="Q50" s="50">
        <f t="shared" si="56"/>
        <v>42.21645611212135</v>
      </c>
      <c r="R50" s="34">
        <f t="shared" ref="R50" si="61">STDEV(R22:R24)/SQRT(3)</f>
        <v>11.449162997063731</v>
      </c>
      <c r="S50" s="50">
        <f t="shared" si="56"/>
        <v>43.741427731613896</v>
      </c>
      <c r="T50" s="34">
        <f t="shared" ref="T50" si="62">STDEV(T22:T24)/SQRT(3)</f>
        <v>4.8505440702850873</v>
      </c>
      <c r="U50" s="50">
        <f t="shared" si="56"/>
        <v>44.009547575245293</v>
      </c>
      <c r="V50" s="34">
        <f t="shared" ref="V50" si="63">STDEV(V22:V24)/SQRT(3)</f>
        <v>7.9913147298245626</v>
      </c>
      <c r="W50" s="50">
        <f t="shared" si="56"/>
        <v>44.729200628771466</v>
      </c>
      <c r="X50" s="34">
        <f t="shared" ref="X50" si="64">STDEV(X22:X24)/SQRT(3)</f>
        <v>6.610177338350657</v>
      </c>
      <c r="Y50" s="50">
        <f t="shared" si="56"/>
        <v>45.214995668841262</v>
      </c>
    </row>
    <row r="51" spans="1:25" x14ac:dyDescent="0.25">
      <c r="E51" s="50"/>
      <c r="F51" s="33"/>
      <c r="G51" s="50"/>
      <c r="H51" s="33"/>
      <c r="I51" s="50"/>
      <c r="J51" s="33"/>
      <c r="K51" s="50"/>
      <c r="L51" s="33"/>
      <c r="M51" s="50"/>
      <c r="N51" s="33"/>
      <c r="O51" s="50"/>
      <c r="P51" s="33"/>
      <c r="Q51" s="50"/>
      <c r="R51" s="33"/>
      <c r="S51" s="50"/>
      <c r="T51" s="33"/>
      <c r="U51" s="50"/>
      <c r="V51" s="33"/>
      <c r="W51" s="50"/>
      <c r="X51" s="33"/>
      <c r="Y51" s="50"/>
    </row>
    <row r="52" spans="1:25" x14ac:dyDescent="0.25">
      <c r="E52" s="50"/>
      <c r="F52" s="33"/>
      <c r="G52" s="50"/>
      <c r="H52" s="33"/>
      <c r="I52" s="50"/>
      <c r="J52" s="33"/>
      <c r="K52" s="50"/>
      <c r="L52" s="33"/>
      <c r="M52" s="50"/>
      <c r="N52" s="33"/>
      <c r="O52" s="50"/>
      <c r="P52" s="33"/>
      <c r="Q52" s="50"/>
      <c r="R52" s="33"/>
      <c r="S52" s="50"/>
      <c r="T52" s="33"/>
      <c r="U52" s="50"/>
      <c r="V52" s="33"/>
      <c r="W52" s="50"/>
      <c r="X52" s="33"/>
      <c r="Y52" s="50"/>
    </row>
    <row r="53" spans="1:25" x14ac:dyDescent="0.25">
      <c r="A53" t="s">
        <v>15</v>
      </c>
      <c r="C53" s="34">
        <f t="shared" ref="C53:D53" si="65">STDEV(C25:C27)/SQRT(3)</f>
        <v>38.412599206221017</v>
      </c>
      <c r="D53" s="34">
        <f t="shared" si="65"/>
        <v>7.159395536247767</v>
      </c>
      <c r="E53" s="50">
        <f t="shared" ref="E53:Y53" si="66">SQRT((C53^2)+(D53^2))</f>
        <v>39.074092724236294</v>
      </c>
      <c r="F53" s="34">
        <f t="shared" ref="F53:H53" si="67">STDEV(F25:F27)/SQRT(3)</f>
        <v>15.664006866415487</v>
      </c>
      <c r="G53" s="50">
        <f t="shared" si="66"/>
        <v>42.096862511751723</v>
      </c>
      <c r="H53" s="34">
        <f t="shared" si="67"/>
        <v>17.488885359310625</v>
      </c>
      <c r="I53" s="50">
        <f t="shared" si="66"/>
        <v>45.585161450239895</v>
      </c>
      <c r="J53" s="34">
        <f t="shared" ref="J53:L53" si="68">STDEV(J25:J27)/SQRT(3)</f>
        <v>34.347488991191049</v>
      </c>
      <c r="K53" s="50">
        <f t="shared" si="66"/>
        <v>57.076763612212879</v>
      </c>
      <c r="L53" s="34">
        <f t="shared" si="68"/>
        <v>9.7010881405701657</v>
      </c>
      <c r="M53" s="50">
        <f t="shared" si="66"/>
        <v>57.895319807006331</v>
      </c>
      <c r="N53" s="34">
        <f t="shared" ref="N53" si="69">STDEV(N25:N27)/SQRT(3)</f>
        <v>7.9913147298245661</v>
      </c>
      <c r="O53" s="50">
        <f t="shared" si="66"/>
        <v>58.444239807415158</v>
      </c>
      <c r="P53" s="34">
        <f t="shared" ref="P53" si="70">STDEV(P25:P27)/SQRT(3)</f>
        <v>9.5262794416288177</v>
      </c>
      <c r="Q53" s="50">
        <f t="shared" si="66"/>
        <v>59.21553146486697</v>
      </c>
      <c r="R53" s="34">
        <f t="shared" ref="R53" si="71">STDEV(R25:R27)/SQRT(3)</f>
        <v>14.318791072495582</v>
      </c>
      <c r="S53" s="50">
        <f t="shared" si="66"/>
        <v>60.922138377148492</v>
      </c>
      <c r="T53" s="34">
        <f t="shared" ref="T53" si="72">STDEV(T25:T27)/SQRT(3)</f>
        <v>20.415135997043343</v>
      </c>
      <c r="U53" s="50">
        <f t="shared" si="66"/>
        <v>64.251729332541743</v>
      </c>
      <c r="V53" s="34">
        <f t="shared" ref="V53" si="73">STDEV(V25:V27)/SQRT(3)</f>
        <v>19.830532015051944</v>
      </c>
      <c r="W53" s="50">
        <f t="shared" si="66"/>
        <v>67.242358095341999</v>
      </c>
      <c r="X53" s="34">
        <f t="shared" ref="X53" si="74">STDEV(X25:X27)/SQRT(3)</f>
        <v>3.1754264805429417</v>
      </c>
      <c r="Y53" s="50">
        <f t="shared" si="66"/>
        <v>67.317293881702781</v>
      </c>
    </row>
    <row r="54" spans="1:25" x14ac:dyDescent="0.25">
      <c r="E54" s="50"/>
      <c r="F54" s="33"/>
      <c r="G54" s="50"/>
      <c r="H54" s="33"/>
      <c r="I54" s="50"/>
      <c r="J54" s="33"/>
      <c r="K54" s="50"/>
      <c r="L54" s="33"/>
      <c r="M54" s="50"/>
      <c r="N54" s="33"/>
      <c r="O54" s="50"/>
      <c r="P54" s="33"/>
      <c r="Q54" s="50"/>
      <c r="R54" s="33"/>
      <c r="S54" s="50"/>
      <c r="T54" s="33"/>
      <c r="U54" s="50"/>
      <c r="V54" s="33"/>
      <c r="W54" s="50"/>
      <c r="X54" s="33"/>
      <c r="Y54" s="50"/>
    </row>
    <row r="55" spans="1:25" x14ac:dyDescent="0.25">
      <c r="E55" s="50"/>
      <c r="F55" s="33"/>
      <c r="G55" s="50"/>
      <c r="H55" s="33"/>
      <c r="I55" s="50"/>
      <c r="J55" s="33"/>
      <c r="K55" s="50"/>
      <c r="L55" s="33"/>
      <c r="M55" s="50"/>
      <c r="N55" s="33"/>
      <c r="O55" s="50"/>
      <c r="P55" s="33"/>
      <c r="Q55" s="50"/>
      <c r="R55" s="33"/>
      <c r="S55" s="50"/>
      <c r="T55" s="33"/>
      <c r="U55" s="50"/>
      <c r="V55" s="33"/>
      <c r="W55" s="50"/>
      <c r="X55" s="33"/>
      <c r="Y55" s="50"/>
    </row>
    <row r="56" spans="1:25" x14ac:dyDescent="0.25">
      <c r="A56" t="s">
        <v>17</v>
      </c>
      <c r="C56" s="34">
        <f t="shared" ref="C56:D56" si="75">STDEV(C28:C30)/SQRT(3)</f>
        <v>9.7010881405701923</v>
      </c>
      <c r="D56" s="34">
        <f t="shared" si="75"/>
        <v>6.6101773383506393</v>
      </c>
      <c r="E56" s="50">
        <f t="shared" ref="E56:Y56" si="76">SQRT((C56^2)+(D56^2))</f>
        <v>11.739061101960241</v>
      </c>
      <c r="F56" s="34">
        <f t="shared" ref="F56:H56" si="77">STDEV(F28:F30)/SQRT(3)</f>
        <v>3.6666666666666945</v>
      </c>
      <c r="G56" s="50">
        <f t="shared" si="76"/>
        <v>12.298373876248869</v>
      </c>
      <c r="H56" s="34">
        <f t="shared" si="77"/>
        <v>7.9913147298245715</v>
      </c>
      <c r="I56" s="50">
        <f t="shared" si="76"/>
        <v>14.666666666666689</v>
      </c>
      <c r="J56" s="34">
        <f t="shared" ref="J56:L56" si="78">STDEV(J28:J30)/SQRT(3)</f>
        <v>6.3508529610858879</v>
      </c>
      <c r="K56" s="50">
        <f t="shared" si="76"/>
        <v>15.982629459649159</v>
      </c>
      <c r="L56" s="34">
        <f t="shared" si="78"/>
        <v>5.5000000000000142</v>
      </c>
      <c r="M56" s="50">
        <f t="shared" si="76"/>
        <v>16.902498171703652</v>
      </c>
      <c r="N56" s="34">
        <f t="shared" ref="N56" si="79">STDEV(N28:N30)/SQRT(3)</f>
        <v>12.833333333333343</v>
      </c>
      <c r="O56" s="50">
        <f t="shared" si="76"/>
        <v>21.222367655115438</v>
      </c>
      <c r="P56" s="34">
        <f t="shared" ref="P56" si="80">STDEV(P28:P30)/SQRT(3)</f>
        <v>3.6666666666666634</v>
      </c>
      <c r="Q56" s="50">
        <f t="shared" si="76"/>
        <v>21.536790228196363</v>
      </c>
      <c r="R56" s="34">
        <f t="shared" ref="R56" si="81">STDEV(R28:R30)/SQRT(3)</f>
        <v>10.207567998521707</v>
      </c>
      <c r="S56" s="50">
        <f t="shared" si="76"/>
        <v>23.833333333333353</v>
      </c>
      <c r="T56" s="34">
        <f t="shared" ref="T56" si="82">STDEV(T28:T30)/SQRT(3)</f>
        <v>10.207567998521712</v>
      </c>
      <c r="U56" s="50">
        <f t="shared" si="76"/>
        <v>25.927248643506765</v>
      </c>
      <c r="V56" s="34">
        <f t="shared" ref="V56" si="83">STDEV(V28:V30)/SQRT(3)</f>
        <v>3.6666666666666532</v>
      </c>
      <c r="W56" s="50">
        <f t="shared" si="76"/>
        <v>26.185237571323803</v>
      </c>
      <c r="X56" s="34">
        <f t="shared" ref="X56" si="84">STDEV(X28:X30)/SQRT(3)</f>
        <v>10.999999999999996</v>
      </c>
      <c r="Y56" s="50">
        <f t="shared" si="76"/>
        <v>28.40187787218774</v>
      </c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37"/>
  <sheetViews>
    <sheetView topLeftCell="Z18" zoomScale="85" zoomScaleNormal="85" workbookViewId="0">
      <selection activeCell="AK35" sqref="AK35"/>
    </sheetView>
  </sheetViews>
  <sheetFormatPr defaultRowHeight="15" x14ac:dyDescent="0.25"/>
  <cols>
    <col min="1" max="1" width="9.140625" style="8"/>
    <col min="2" max="2" width="20.140625" style="8" customWidth="1"/>
    <col min="3" max="18" width="9.140625" style="8"/>
    <col min="19" max="19" width="9.140625" style="8" customWidth="1"/>
    <col min="20" max="20" width="21" style="8" customWidth="1"/>
    <col min="21" max="27" width="9.140625" style="8"/>
    <col min="28" max="28" width="7" style="8" customWidth="1"/>
    <col min="29" max="29" width="4.42578125" style="8" customWidth="1"/>
    <col min="30" max="30" width="8.28515625" style="8" customWidth="1"/>
    <col min="31" max="31" width="13.140625" style="8" customWidth="1"/>
    <col min="32" max="32" width="10.85546875" style="8" customWidth="1"/>
    <col min="33" max="33" width="5.42578125" style="8" customWidth="1"/>
    <col min="34" max="34" width="10.7109375" style="8" customWidth="1"/>
    <col min="35" max="35" width="13.28515625" style="8" customWidth="1"/>
    <col min="36" max="36" width="17.5703125" style="8" customWidth="1"/>
    <col min="37" max="16384" width="9.140625" style="8"/>
  </cols>
  <sheetData>
    <row r="1" spans="2:40" x14ac:dyDescent="0.25">
      <c r="U1" s="8" t="s">
        <v>42</v>
      </c>
    </row>
    <row r="2" spans="2:40" x14ac:dyDescent="0.25">
      <c r="I2" s="8" t="s">
        <v>72</v>
      </c>
      <c r="N2" s="12" t="s">
        <v>94</v>
      </c>
      <c r="O2" s="12" t="s">
        <v>95</v>
      </c>
      <c r="P2" s="12" t="s">
        <v>93</v>
      </c>
      <c r="Q2" s="12" t="s">
        <v>96</v>
      </c>
      <c r="R2" s="12" t="s">
        <v>97</v>
      </c>
      <c r="S2" s="12" t="s">
        <v>98</v>
      </c>
      <c r="U2" t="s">
        <v>48</v>
      </c>
      <c r="V2" s="8" t="s">
        <v>50</v>
      </c>
      <c r="W2" s="8" t="s">
        <v>52</v>
      </c>
      <c r="X2" s="8" t="s">
        <v>54</v>
      </c>
      <c r="Y2" s="8" t="s">
        <v>56</v>
      </c>
      <c r="Z2" s="8" t="s">
        <v>68</v>
      </c>
      <c r="AA2" s="8" t="s">
        <v>69</v>
      </c>
      <c r="AB2" s="8" t="s">
        <v>70</v>
      </c>
      <c r="AC2" s="8" t="s">
        <v>71</v>
      </c>
      <c r="AD2" s="8" t="s">
        <v>58</v>
      </c>
      <c r="AE2" s="8" t="s">
        <v>60</v>
      </c>
      <c r="AF2" s="8" t="s">
        <v>67</v>
      </c>
    </row>
    <row r="3" spans="2:40" x14ac:dyDescent="0.25">
      <c r="B3" s="12" t="s">
        <v>78</v>
      </c>
      <c r="C3" s="8" t="e">
        <f>SYNTHESIS!#REF!</f>
        <v>#REF!</v>
      </c>
      <c r="D3" s="8" t="e">
        <f>SYNTHESIS!#REF!</f>
        <v>#REF!</v>
      </c>
      <c r="E3" s="8" t="e">
        <f>SYNTHESIS!#REF!</f>
        <v>#REF!</v>
      </c>
      <c r="F3" s="8" t="e">
        <f>SYNTHESIS!#REF!</f>
        <v>#REF!</v>
      </c>
      <c r="G3" s="8" t="e">
        <f>SYNTHESIS!#REF!</f>
        <v>#REF!</v>
      </c>
      <c r="H3" s="8" t="e">
        <f>SYNTHESIS!#REF!</f>
        <v>#REF!</v>
      </c>
      <c r="I3" s="8" t="e">
        <f>SYNTHESIS!#REF!</f>
        <v>#REF!</v>
      </c>
      <c r="J3" s="8" t="e">
        <f>SYNTHESIS!#REF!</f>
        <v>#REF!</v>
      </c>
      <c r="K3" s="8" t="e">
        <f>SYNTHESIS!#REF!</f>
        <v>#REF!</v>
      </c>
      <c r="L3" s="8" t="e">
        <f>SYNTHESIS!#REF!</f>
        <v>#REF!</v>
      </c>
      <c r="M3" s="8" t="e">
        <f>SYNTHESIS!#REF!</f>
        <v>#REF!</v>
      </c>
      <c r="N3" s="8" t="str">
        <f>SYNTHESIS!Z4</f>
        <v>Control</v>
      </c>
      <c r="O3" s="8" t="e">
        <f t="shared" ref="O3:O11" si="0">N3/P3</f>
        <v>#VALUE!</v>
      </c>
      <c r="P3" s="12">
        <v>217.4667685628331</v>
      </c>
      <c r="Q3" s="8">
        <v>40.632499307820098</v>
      </c>
      <c r="R3" s="8">
        <f>Q3/S3</f>
        <v>0.8984623947576944</v>
      </c>
      <c r="S3" s="8">
        <v>45.224485237112503</v>
      </c>
      <c r="T3" s="12" t="s">
        <v>9</v>
      </c>
      <c r="U3" s="8">
        <f>SYNTHESIS!AF4</f>
        <v>655.9666666666667</v>
      </c>
      <c r="V3" s="8">
        <f>SYNTHESIS!AL4</f>
        <v>0</v>
      </c>
      <c r="W3" s="8">
        <f>SYNTHESIS!AP4</f>
        <v>0</v>
      </c>
      <c r="X3" s="8">
        <f>SYNTHESIS!AT4</f>
        <v>0</v>
      </c>
      <c r="Y3" s="8">
        <f>SYNTHESIS!AX4</f>
        <v>0</v>
      </c>
      <c r="Z3" s="8">
        <f>SYNTHESIS!BB4</f>
        <v>0</v>
      </c>
      <c r="AA3" s="8">
        <f>SYNTHESIS!BF4</f>
        <v>0</v>
      </c>
      <c r="AB3" s="8">
        <f>SYNTHESIS!BJ4</f>
        <v>0</v>
      </c>
      <c r="AC3" s="8">
        <f>SYNTHESIS!BN4</f>
        <v>0</v>
      </c>
      <c r="AD3" s="8">
        <f>SYNTHESIS!BR4</f>
        <v>0</v>
      </c>
      <c r="AE3" s="8">
        <f>SYNTHESIS!BV4</f>
        <v>0</v>
      </c>
      <c r="AF3" s="8">
        <f>SYNTHESIS!BZ4</f>
        <v>0</v>
      </c>
    </row>
    <row r="4" spans="2:40" s="15" customFormat="1" x14ac:dyDescent="0.25">
      <c r="B4" s="21" t="s">
        <v>79</v>
      </c>
      <c r="C4" s="15" t="e">
        <f>SYNTHESIS!#REF!</f>
        <v>#REF!</v>
      </c>
      <c r="D4" s="15" t="e">
        <f>SYNTHESIS!#REF!</f>
        <v>#REF!</v>
      </c>
      <c r="E4" s="15" t="e">
        <f>SYNTHESIS!#REF!</f>
        <v>#REF!</v>
      </c>
      <c r="F4" s="15" t="e">
        <f>SYNTHESIS!#REF!</f>
        <v>#REF!</v>
      </c>
      <c r="G4" s="15" t="e">
        <f>SYNTHESIS!#REF!</f>
        <v>#REF!</v>
      </c>
      <c r="H4" s="15" t="e">
        <f>SYNTHESIS!#REF!</f>
        <v>#REF!</v>
      </c>
      <c r="I4" s="15" t="e">
        <f>SYNTHESIS!#REF!</f>
        <v>#REF!</v>
      </c>
      <c r="J4" s="15" t="e">
        <f>SYNTHESIS!#REF!</f>
        <v>#REF!</v>
      </c>
      <c r="K4" s="15" t="e">
        <f>SYNTHESIS!#REF!</f>
        <v>#REF!</v>
      </c>
      <c r="L4" s="15" t="e">
        <f>SYNTHESIS!#REF!</f>
        <v>#REF!</v>
      </c>
      <c r="M4" s="15" t="e">
        <f>SYNTHESIS!#REF!</f>
        <v>#REF!</v>
      </c>
      <c r="N4" s="15" t="str">
        <f>SYNTHESIS!Z7</f>
        <v>Litter</v>
      </c>
      <c r="O4" s="15" t="e">
        <f>N4/P4</f>
        <v>#VALUE!</v>
      </c>
      <c r="P4" s="21">
        <v>215.33674693496803</v>
      </c>
      <c r="Q4" s="15">
        <v>65.871086221497819</v>
      </c>
      <c r="R4" s="8">
        <f t="shared" ref="R4:R11" si="1">Q4/S4</f>
        <v>4.218476136878972</v>
      </c>
      <c r="S4" s="8">
        <v>15.614900756611217</v>
      </c>
      <c r="T4" s="21" t="s">
        <v>10</v>
      </c>
      <c r="U4" s="15">
        <f>SYNTHESIS!AF5</f>
        <v>0</v>
      </c>
      <c r="V4" s="15">
        <f>SYNTHESIS!AL5</f>
        <v>0</v>
      </c>
      <c r="W4" s="15">
        <f>SYNTHESIS!AP5</f>
        <v>0</v>
      </c>
      <c r="X4" s="15">
        <f>SYNTHESIS!AT5</f>
        <v>0</v>
      </c>
      <c r="Y4" s="15">
        <f>SYNTHESIS!AX5</f>
        <v>0</v>
      </c>
      <c r="Z4" s="15">
        <f>SYNTHESIS!BB5</f>
        <v>0</v>
      </c>
      <c r="AA4" s="15">
        <f>SYNTHESIS!BF5</f>
        <v>0</v>
      </c>
      <c r="AB4" s="15">
        <f>SYNTHESIS!BJ5</f>
        <v>0</v>
      </c>
      <c r="AC4" s="15">
        <f>SYNTHESIS!BN5</f>
        <v>0</v>
      </c>
      <c r="AD4" s="15">
        <f>SYNTHESIS!BR5</f>
        <v>0</v>
      </c>
      <c r="AE4" s="15">
        <f>SYNTHESIS!BV5</f>
        <v>0</v>
      </c>
      <c r="AF4" s="15">
        <f>SYNTHESIS!BZ5</f>
        <v>0</v>
      </c>
    </row>
    <row r="5" spans="2:40" x14ac:dyDescent="0.25">
      <c r="B5" s="12" t="s">
        <v>11</v>
      </c>
      <c r="C5" s="8" t="e">
        <f>SYNTHESIS!#REF!</f>
        <v>#REF!</v>
      </c>
      <c r="D5" s="8" t="e">
        <f>SYNTHESIS!#REF!</f>
        <v>#REF!</v>
      </c>
      <c r="E5" s="8" t="e">
        <f>SYNTHESIS!#REF!</f>
        <v>#REF!</v>
      </c>
      <c r="F5" s="8" t="e">
        <f>SYNTHESIS!#REF!</f>
        <v>#REF!</v>
      </c>
      <c r="G5" s="8" t="e">
        <f>SYNTHESIS!#REF!</f>
        <v>#REF!</v>
      </c>
      <c r="H5" s="8" t="e">
        <f>SYNTHESIS!#REF!</f>
        <v>#REF!</v>
      </c>
      <c r="I5" s="8" t="e">
        <f>SYNTHESIS!#REF!</f>
        <v>#REF!</v>
      </c>
      <c r="J5" s="8" t="e">
        <f>SYNTHESIS!#REF!</f>
        <v>#REF!</v>
      </c>
      <c r="K5" s="8" t="e">
        <f>SYNTHESIS!#REF!</f>
        <v>#REF!</v>
      </c>
      <c r="L5" s="8" t="e">
        <f>SYNTHESIS!#REF!</f>
        <v>#REF!</v>
      </c>
      <c r="M5" s="8" t="e">
        <f>SYNTHESIS!#REF!</f>
        <v>#REF!</v>
      </c>
      <c r="N5" s="8" t="str">
        <f>SYNTHESIS!Z10</f>
        <v>Dye</v>
      </c>
      <c r="O5" s="8" t="e">
        <f t="shared" si="0"/>
        <v>#VALUE!</v>
      </c>
      <c r="P5" s="12">
        <v>210.11991371413433</v>
      </c>
      <c r="Q5" s="8">
        <v>35.199431813596085</v>
      </c>
      <c r="R5" s="8">
        <f t="shared" si="1"/>
        <v>1.1943333313957709</v>
      </c>
      <c r="S5" s="8">
        <v>29.472033383226336</v>
      </c>
      <c r="T5" s="12" t="s">
        <v>11</v>
      </c>
      <c r="U5" s="8">
        <f>SYNTHESIS!AF6</f>
        <v>0</v>
      </c>
      <c r="V5" s="8">
        <f>SYNTHESIS!AL6</f>
        <v>0</v>
      </c>
      <c r="W5" s="8">
        <f>SYNTHESIS!AP6</f>
        <v>0</v>
      </c>
      <c r="X5" s="8">
        <f>SYNTHESIS!AT6</f>
        <v>0</v>
      </c>
      <c r="Y5" s="8">
        <f>SYNTHESIS!AX6</f>
        <v>0</v>
      </c>
      <c r="Z5" s="8">
        <f>SYNTHESIS!BB6</f>
        <v>0</v>
      </c>
      <c r="AA5" s="8">
        <f>SYNTHESIS!BF6</f>
        <v>0</v>
      </c>
      <c r="AB5" s="8">
        <f>SYNTHESIS!BJ6</f>
        <v>0</v>
      </c>
      <c r="AC5" s="8">
        <f>SYNTHESIS!BN6</f>
        <v>0</v>
      </c>
      <c r="AD5" s="8">
        <f>SYNTHESIS!BR6</f>
        <v>0</v>
      </c>
      <c r="AE5" s="8">
        <f>SYNTHESIS!BV6</f>
        <v>0</v>
      </c>
      <c r="AF5" s="8">
        <f>SYNTHESIS!BZ6</f>
        <v>0</v>
      </c>
    </row>
    <row r="6" spans="2:40" x14ac:dyDescent="0.25">
      <c r="B6" s="12" t="s">
        <v>12</v>
      </c>
      <c r="C6" s="8" t="e">
        <f>SYNTHESIS!#REF!</f>
        <v>#REF!</v>
      </c>
      <c r="D6" s="8" t="e">
        <f>SYNTHESIS!#REF!</f>
        <v>#REF!</v>
      </c>
      <c r="E6" s="8" t="e">
        <f>SYNTHESIS!#REF!</f>
        <v>#REF!</v>
      </c>
      <c r="F6" s="8" t="e">
        <f>SYNTHESIS!#REF!</f>
        <v>#REF!</v>
      </c>
      <c r="G6" s="8" t="e">
        <f>SYNTHESIS!#REF!</f>
        <v>#REF!</v>
      </c>
      <c r="H6" s="8" t="e">
        <f>SYNTHESIS!#REF!</f>
        <v>#REF!</v>
      </c>
      <c r="I6" s="8" t="e">
        <f>SYNTHESIS!#REF!</f>
        <v>#REF!</v>
      </c>
      <c r="J6" s="8" t="e">
        <f>SYNTHESIS!#REF!</f>
        <v>#REF!</v>
      </c>
      <c r="K6" s="8" t="e">
        <f>SYNTHESIS!#REF!</f>
        <v>#REF!</v>
      </c>
      <c r="L6" s="8" t="e">
        <f>SYNTHESIS!#REF!</f>
        <v>#REF!</v>
      </c>
      <c r="M6" s="8" t="e">
        <f>SYNTHESIS!#REF!</f>
        <v>#REF!</v>
      </c>
      <c r="N6" s="8" t="str">
        <f>SYNTHESIS!Z13</f>
        <v>Dye+Bacteria</v>
      </c>
      <c r="O6" s="8" t="e">
        <f t="shared" si="0"/>
        <v>#VALUE!</v>
      </c>
      <c r="P6" s="12">
        <v>227.57396658257377</v>
      </c>
      <c r="Q6" s="8">
        <v>34.97141690009142</v>
      </c>
      <c r="R6" s="8">
        <f t="shared" si="1"/>
        <v>6.8714976177228202</v>
      </c>
      <c r="S6" s="8">
        <v>5.0893442515200595</v>
      </c>
      <c r="T6" s="12" t="s">
        <v>12</v>
      </c>
      <c r="U6" s="8">
        <f>SYNTHESIS!AF7</f>
        <v>652.30000000000007</v>
      </c>
      <c r="V6" s="8">
        <f>SYNTHESIS!AL7</f>
        <v>0</v>
      </c>
      <c r="W6" s="8">
        <f>SYNTHESIS!AP7</f>
        <v>0</v>
      </c>
      <c r="X6" s="8">
        <f>SYNTHESIS!AT7</f>
        <v>0</v>
      </c>
      <c r="Y6" s="8">
        <f>SYNTHESIS!AX7</f>
        <v>0</v>
      </c>
      <c r="Z6" s="8">
        <f>SYNTHESIS!BB7</f>
        <v>0</v>
      </c>
      <c r="AA6" s="8">
        <f>SYNTHESIS!BF7</f>
        <v>0</v>
      </c>
      <c r="AB6" s="8">
        <f>SYNTHESIS!BJ7</f>
        <v>0</v>
      </c>
      <c r="AC6" s="8">
        <f>SYNTHESIS!BN7</f>
        <v>0</v>
      </c>
      <c r="AD6" s="8">
        <f>SYNTHESIS!BR7</f>
        <v>0</v>
      </c>
      <c r="AE6" s="8">
        <f>SYNTHESIS!BV7</f>
        <v>0</v>
      </c>
      <c r="AF6" s="8">
        <f>SYNTHESIS!BZ7</f>
        <v>0</v>
      </c>
    </row>
    <row r="7" spans="2:40" x14ac:dyDescent="0.25">
      <c r="B7" s="12" t="s">
        <v>13</v>
      </c>
      <c r="C7" s="8" t="e">
        <f>SYNTHESIS!#REF!</f>
        <v>#REF!</v>
      </c>
      <c r="D7" s="8" t="e">
        <f>SYNTHESIS!#REF!</f>
        <v>#REF!</v>
      </c>
      <c r="E7" s="8" t="e">
        <f>SYNTHESIS!#REF!</f>
        <v>#REF!</v>
      </c>
      <c r="F7" s="8" t="e">
        <f>SYNTHESIS!#REF!</f>
        <v>#REF!</v>
      </c>
      <c r="G7" s="8" t="e">
        <f>SYNTHESIS!#REF!</f>
        <v>#REF!</v>
      </c>
      <c r="H7" s="8" t="e">
        <f>SYNTHESIS!#REF!</f>
        <v>#REF!</v>
      </c>
      <c r="I7" s="8" t="e">
        <f>SYNTHESIS!#REF!</f>
        <v>#REF!</v>
      </c>
      <c r="J7" s="8" t="e">
        <f>SYNTHESIS!#REF!</f>
        <v>#REF!</v>
      </c>
      <c r="K7" s="8" t="e">
        <f>SYNTHESIS!#REF!</f>
        <v>#REF!</v>
      </c>
      <c r="L7" s="8" t="e">
        <f>SYNTHESIS!#REF!</f>
        <v>#REF!</v>
      </c>
      <c r="M7" s="8" t="e">
        <f>SYNTHESIS!#REF!</f>
        <v>#REF!</v>
      </c>
      <c r="N7" s="8" t="str">
        <f>SYNTHESIS!Z16</f>
        <v>Treated water</v>
      </c>
      <c r="O7" s="8" t="e">
        <f t="shared" si="0"/>
        <v>#VALUE!</v>
      </c>
      <c r="P7" s="12">
        <v>218.63175658402574</v>
      </c>
      <c r="Q7" s="8">
        <v>85.784614005076691</v>
      </c>
      <c r="R7" s="8">
        <f t="shared" si="1"/>
        <v>6.3387438135566923</v>
      </c>
      <c r="S7" s="8">
        <v>13.533377673602908</v>
      </c>
      <c r="T7" s="12" t="s">
        <v>13</v>
      </c>
      <c r="U7" s="8">
        <f>SYNTHESIS!AF8</f>
        <v>0</v>
      </c>
      <c r="V7" s="8">
        <f>SYNTHESIS!AL8</f>
        <v>0</v>
      </c>
      <c r="W7" s="8">
        <f>SYNTHESIS!AP8</f>
        <v>0</v>
      </c>
      <c r="X7" s="8">
        <f>SYNTHESIS!AT8</f>
        <v>0</v>
      </c>
      <c r="Y7" s="8">
        <f>SYNTHESIS!AX8</f>
        <v>0</v>
      </c>
      <c r="Z7" s="8">
        <f>SYNTHESIS!BB8</f>
        <v>0</v>
      </c>
      <c r="AA7" s="8">
        <f>SYNTHESIS!BF8</f>
        <v>0</v>
      </c>
      <c r="AB7" s="8">
        <f>SYNTHESIS!BJ8</f>
        <v>0</v>
      </c>
      <c r="AC7" s="8">
        <f>SYNTHESIS!BN8</f>
        <v>0</v>
      </c>
      <c r="AD7" s="8">
        <f>SYNTHESIS!BR8</f>
        <v>0</v>
      </c>
      <c r="AE7" s="8">
        <f>SYNTHESIS!BV8</f>
        <v>0</v>
      </c>
      <c r="AF7" s="8">
        <f>SYNTHESIS!BZ8</f>
        <v>0</v>
      </c>
    </row>
    <row r="8" spans="2:40" s="15" customFormat="1" x14ac:dyDescent="0.25">
      <c r="B8" s="21" t="s">
        <v>16</v>
      </c>
      <c r="C8" s="15" t="e">
        <f>SYNTHESIS!#REF!</f>
        <v>#REF!</v>
      </c>
      <c r="D8" s="15" t="e">
        <f>SYNTHESIS!#REF!</f>
        <v>#REF!</v>
      </c>
      <c r="E8" s="15" t="e">
        <f>SYNTHESIS!#REF!</f>
        <v>#REF!</v>
      </c>
      <c r="F8" s="15" t="e">
        <f>SYNTHESIS!#REF!</f>
        <v>#REF!</v>
      </c>
      <c r="G8" s="15" t="e">
        <f>SYNTHESIS!#REF!</f>
        <v>#REF!</v>
      </c>
      <c r="H8" s="15" t="e">
        <f>SYNTHESIS!#REF!</f>
        <v>#REF!</v>
      </c>
      <c r="I8" s="15" t="e">
        <f>SYNTHESIS!#REF!</f>
        <v>#REF!</v>
      </c>
      <c r="J8" s="15" t="e">
        <f>SYNTHESIS!#REF!</f>
        <v>#REF!</v>
      </c>
      <c r="K8" s="15" t="e">
        <f>SYNTHESIS!#REF!</f>
        <v>#REF!</v>
      </c>
      <c r="L8" s="15" t="e">
        <f>SYNTHESIS!#REF!</f>
        <v>#REF!</v>
      </c>
      <c r="M8" s="15" t="e">
        <f>SYNTHESIS!#REF!</f>
        <v>#REF!</v>
      </c>
      <c r="N8" s="15" t="str">
        <f>SYNTHESIS!Z19</f>
        <v>Dye+Litter</v>
      </c>
      <c r="O8" s="15" t="e">
        <f t="shared" si="0"/>
        <v>#VALUE!</v>
      </c>
      <c r="P8" s="21">
        <v>210.35044137672369</v>
      </c>
      <c r="Q8" s="15">
        <v>51.273774973177083</v>
      </c>
      <c r="R8" s="8">
        <f t="shared" si="1"/>
        <v>3.8779381898595608</v>
      </c>
      <c r="S8" s="8">
        <v>13.221916508946203</v>
      </c>
      <c r="T8" s="21" t="s">
        <v>16</v>
      </c>
      <c r="U8" s="15">
        <f>SYNTHESIS!AF9</f>
        <v>0</v>
      </c>
      <c r="V8" s="15">
        <f>SYNTHESIS!AL9</f>
        <v>0</v>
      </c>
      <c r="W8" s="15">
        <f>SYNTHESIS!AP9</f>
        <v>0</v>
      </c>
      <c r="X8" s="15">
        <f>SYNTHESIS!AT9</f>
        <v>0</v>
      </c>
      <c r="Y8" s="15">
        <f>SYNTHESIS!AX9</f>
        <v>0</v>
      </c>
      <c r="Z8" s="15">
        <f>SYNTHESIS!BB9</f>
        <v>0</v>
      </c>
      <c r="AA8" s="15">
        <f>SYNTHESIS!BF9</f>
        <v>0</v>
      </c>
      <c r="AB8" s="15">
        <f>SYNTHESIS!BJ9</f>
        <v>0</v>
      </c>
      <c r="AC8" s="15">
        <f>SYNTHESIS!BN9</f>
        <v>0</v>
      </c>
      <c r="AD8" s="15">
        <f>SYNTHESIS!BR9</f>
        <v>0</v>
      </c>
      <c r="AE8" s="15">
        <f>SYNTHESIS!BV9</f>
        <v>0</v>
      </c>
      <c r="AF8" s="15">
        <f>SYNTHESIS!BZ9</f>
        <v>0</v>
      </c>
    </row>
    <row r="9" spans="2:40" s="15" customFormat="1" x14ac:dyDescent="0.25">
      <c r="B9" s="21" t="s">
        <v>14</v>
      </c>
      <c r="C9" s="15" t="e">
        <f>SYNTHESIS!#REF!</f>
        <v>#REF!</v>
      </c>
      <c r="D9" s="15" t="e">
        <f>SYNTHESIS!#REF!</f>
        <v>#REF!</v>
      </c>
      <c r="E9" s="15" t="e">
        <f>SYNTHESIS!#REF!</f>
        <v>#REF!</v>
      </c>
      <c r="F9" s="15" t="e">
        <f>SYNTHESIS!#REF!</f>
        <v>#REF!</v>
      </c>
      <c r="G9" s="15" t="e">
        <f>SYNTHESIS!#REF!</f>
        <v>#REF!</v>
      </c>
      <c r="H9" s="15" t="e">
        <f>SYNTHESIS!#REF!</f>
        <v>#REF!</v>
      </c>
      <c r="I9" s="15" t="e">
        <f>SYNTHESIS!#REF!</f>
        <v>#REF!</v>
      </c>
      <c r="J9" s="15" t="e">
        <f>SYNTHESIS!#REF!</f>
        <v>#REF!</v>
      </c>
      <c r="K9" s="15" t="e">
        <f>SYNTHESIS!#REF!</f>
        <v>#REF!</v>
      </c>
      <c r="L9" s="15" t="e">
        <f>SYNTHESIS!#REF!</f>
        <v>#REF!</v>
      </c>
      <c r="M9" s="15" t="e">
        <f>SYNTHESIS!#REF!</f>
        <v>#REF!</v>
      </c>
      <c r="N9" s="15" t="str">
        <f>SYNTHESIS!Z22</f>
        <v>Dye+Bacteria+Litter</v>
      </c>
      <c r="O9" s="15" t="e">
        <f t="shared" si="0"/>
        <v>#VALUE!</v>
      </c>
      <c r="P9" s="21">
        <v>203.37657351547185</v>
      </c>
      <c r="Q9" s="15">
        <v>44.598206241955509</v>
      </c>
      <c r="R9" s="8">
        <f t="shared" si="1"/>
        <v>6.6130850736260722</v>
      </c>
      <c r="S9" s="8">
        <v>6.7439335416717272</v>
      </c>
      <c r="T9" s="21" t="s">
        <v>14</v>
      </c>
      <c r="U9" s="15">
        <f>SYNTHESIS!AF10</f>
        <v>426.8</v>
      </c>
      <c r="V9" s="15">
        <f>SYNTHESIS!AL10</f>
        <v>0</v>
      </c>
      <c r="W9" s="15">
        <f>SYNTHESIS!AP10</f>
        <v>0</v>
      </c>
      <c r="X9" s="15">
        <f>SYNTHESIS!AT10</f>
        <v>0</v>
      </c>
      <c r="Y9" s="15">
        <f>SYNTHESIS!AX10</f>
        <v>0</v>
      </c>
      <c r="Z9" s="15">
        <f>SYNTHESIS!BB10</f>
        <v>0</v>
      </c>
      <c r="AA9" s="15">
        <f>SYNTHESIS!BF10</f>
        <v>0</v>
      </c>
      <c r="AB9" s="15">
        <f>SYNTHESIS!BJ10</f>
        <v>0</v>
      </c>
      <c r="AC9" s="15">
        <f>SYNTHESIS!BN10</f>
        <v>0</v>
      </c>
      <c r="AD9" s="15">
        <f>SYNTHESIS!BR10</f>
        <v>0</v>
      </c>
      <c r="AE9" s="15">
        <f>SYNTHESIS!BV10</f>
        <v>0</v>
      </c>
      <c r="AF9" s="15">
        <f>SYNTHESIS!BZ10</f>
        <v>0</v>
      </c>
    </row>
    <row r="10" spans="2:40" s="15" customFormat="1" x14ac:dyDescent="0.25">
      <c r="B10" s="21" t="s">
        <v>15</v>
      </c>
      <c r="C10" s="15" t="e">
        <f>SYNTHESIS!#REF!</f>
        <v>#REF!</v>
      </c>
      <c r="D10" s="15" t="e">
        <f>SYNTHESIS!#REF!</f>
        <v>#REF!</v>
      </c>
      <c r="E10" s="15" t="e">
        <f>SYNTHESIS!#REF!</f>
        <v>#REF!</v>
      </c>
      <c r="F10" s="15" t="e">
        <f>SYNTHESIS!#REF!</f>
        <v>#REF!</v>
      </c>
      <c r="G10" s="15" t="e">
        <f>SYNTHESIS!#REF!</f>
        <v>#REF!</v>
      </c>
      <c r="H10" s="15" t="e">
        <f>SYNTHESIS!#REF!</f>
        <v>#REF!</v>
      </c>
      <c r="I10" s="15" t="e">
        <f>SYNTHESIS!#REF!</f>
        <v>#REF!</v>
      </c>
      <c r="J10" s="15" t="e">
        <f>SYNTHESIS!#REF!</f>
        <v>#REF!</v>
      </c>
      <c r="K10" s="15" t="e">
        <f>SYNTHESIS!#REF!</f>
        <v>#REF!</v>
      </c>
      <c r="L10" s="15" t="e">
        <f>SYNTHESIS!#REF!</f>
        <v>#REF!</v>
      </c>
      <c r="M10" s="15" t="e">
        <f>SYNTHESIS!#REF!</f>
        <v>#REF!</v>
      </c>
      <c r="N10" s="15" t="str">
        <f>SYNTHESIS!Z25</f>
        <v>Treated water+Litter</v>
      </c>
      <c r="O10" s="15" t="e">
        <f t="shared" si="0"/>
        <v>#VALUE!</v>
      </c>
      <c r="P10" s="21">
        <v>189.48142202671909</v>
      </c>
      <c r="Q10" s="15">
        <v>66.685830578916836</v>
      </c>
      <c r="R10" s="8">
        <f t="shared" si="1"/>
        <v>4.8769978344256248</v>
      </c>
      <c r="S10" s="8">
        <v>13.673541150294684</v>
      </c>
      <c r="T10" s="21" t="s">
        <v>15</v>
      </c>
      <c r="U10" s="15">
        <f>SYNTHESIS!AF11</f>
        <v>0</v>
      </c>
      <c r="V10" s="15">
        <f>SYNTHESIS!AL11</f>
        <v>0</v>
      </c>
      <c r="W10" s="15">
        <f>SYNTHESIS!AP11</f>
        <v>0</v>
      </c>
      <c r="X10" s="15">
        <f>SYNTHESIS!AT11</f>
        <v>0</v>
      </c>
      <c r="Y10" s="15">
        <f>SYNTHESIS!AX11</f>
        <v>0</v>
      </c>
      <c r="Z10" s="15">
        <f>SYNTHESIS!BB11</f>
        <v>0</v>
      </c>
      <c r="AA10" s="15">
        <f>SYNTHESIS!BF11</f>
        <v>0</v>
      </c>
      <c r="AB10" s="15">
        <f>SYNTHESIS!BJ11</f>
        <v>0</v>
      </c>
      <c r="AC10" s="15">
        <f>SYNTHESIS!BN11</f>
        <v>0</v>
      </c>
      <c r="AD10" s="15">
        <f>SYNTHESIS!BR11</f>
        <v>0</v>
      </c>
      <c r="AE10" s="15">
        <f>SYNTHESIS!BV11</f>
        <v>0</v>
      </c>
      <c r="AF10" s="15">
        <f>SYNTHESIS!BZ11</f>
        <v>0</v>
      </c>
    </row>
    <row r="11" spans="2:40" x14ac:dyDescent="0.25">
      <c r="B11" s="12" t="s">
        <v>17</v>
      </c>
      <c r="C11" s="8" t="e">
        <f>SYNTHESIS!#REF!</f>
        <v>#REF!</v>
      </c>
      <c r="D11" s="8" t="e">
        <f>SYNTHESIS!#REF!</f>
        <v>#REF!</v>
      </c>
      <c r="E11" s="8" t="e">
        <f>SYNTHESIS!#REF!</f>
        <v>#REF!</v>
      </c>
      <c r="F11" s="8" t="e">
        <f>SYNTHESIS!#REF!</f>
        <v>#REF!</v>
      </c>
      <c r="G11" s="8" t="e">
        <f>SYNTHESIS!#REF!</f>
        <v>#REF!</v>
      </c>
      <c r="H11" s="8" t="e">
        <f>SYNTHESIS!#REF!</f>
        <v>#REF!</v>
      </c>
      <c r="I11" s="8" t="e">
        <f>SYNTHESIS!#REF!</f>
        <v>#REF!</v>
      </c>
      <c r="J11" s="8" t="e">
        <f>SYNTHESIS!#REF!</f>
        <v>#REF!</v>
      </c>
      <c r="K11" s="8" t="e">
        <f>SYNTHESIS!#REF!</f>
        <v>#REF!</v>
      </c>
      <c r="L11" s="8" t="e">
        <f>SYNTHESIS!#REF!</f>
        <v>#REF!</v>
      </c>
      <c r="M11" s="8" t="e">
        <f>SYNTHESIS!#REF!</f>
        <v>#REF!</v>
      </c>
      <c r="N11" s="8" t="str">
        <f>SYNTHESIS!Z28</f>
        <v>Bacteria</v>
      </c>
      <c r="O11" s="8" t="e">
        <f t="shared" si="0"/>
        <v>#VALUE!</v>
      </c>
      <c r="P11" s="12">
        <v>210.01322067559897</v>
      </c>
      <c r="Q11" s="8">
        <v>28.089143810376278</v>
      </c>
      <c r="R11" s="8">
        <f t="shared" si="1"/>
        <v>3.2486105617676388</v>
      </c>
      <c r="S11" s="8">
        <v>8.6465100313816539</v>
      </c>
      <c r="T11" s="12" t="s">
        <v>17</v>
      </c>
      <c r="U11" s="8">
        <f>SYNTHESIS!AF12</f>
        <v>0</v>
      </c>
      <c r="V11" s="8">
        <f>SYNTHESIS!AL12</f>
        <v>0</v>
      </c>
      <c r="W11" s="8">
        <f>SYNTHESIS!AP12</f>
        <v>0</v>
      </c>
      <c r="X11" s="8">
        <f>SYNTHESIS!AT12</f>
        <v>0</v>
      </c>
      <c r="Y11" s="8">
        <f>SYNTHESIS!AX12</f>
        <v>0</v>
      </c>
      <c r="Z11" s="8">
        <f>SYNTHESIS!BB12</f>
        <v>0</v>
      </c>
      <c r="AA11" s="8">
        <f>SYNTHESIS!BF12</f>
        <v>0</v>
      </c>
      <c r="AB11" s="8">
        <f>SYNTHESIS!BJ12</f>
        <v>0</v>
      </c>
      <c r="AC11" s="8">
        <f>SYNTHESIS!BN12</f>
        <v>0</v>
      </c>
      <c r="AD11" s="8">
        <f>SYNTHESIS!BR12</f>
        <v>0</v>
      </c>
      <c r="AE11" s="8">
        <f>SYNTHESIS!BV12</f>
        <v>0</v>
      </c>
      <c r="AF11" s="8">
        <f>SYNTHESIS!BZ12</f>
        <v>0</v>
      </c>
    </row>
    <row r="12" spans="2:40" x14ac:dyDescent="0.25">
      <c r="B12" s="8" t="s">
        <v>73</v>
      </c>
      <c r="C12">
        <v>1</v>
      </c>
      <c r="D12">
        <v>4</v>
      </c>
      <c r="E12">
        <v>6</v>
      </c>
      <c r="F12">
        <v>8</v>
      </c>
      <c r="G12">
        <v>11</v>
      </c>
      <c r="H12">
        <v>14</v>
      </c>
      <c r="I12">
        <v>18</v>
      </c>
      <c r="J12">
        <v>20</v>
      </c>
      <c r="K12">
        <v>22</v>
      </c>
      <c r="L12">
        <v>25</v>
      </c>
      <c r="M12">
        <v>27</v>
      </c>
      <c r="N12">
        <v>29</v>
      </c>
      <c r="P12" s="12"/>
    </row>
    <row r="13" spans="2:40" x14ac:dyDescent="0.25">
      <c r="P13" s="12"/>
    </row>
    <row r="14" spans="2:40" ht="15.75" x14ac:dyDescent="0.25">
      <c r="P14" s="12"/>
      <c r="AB14" s="8" t="s">
        <v>78</v>
      </c>
      <c r="AC14" s="4">
        <v>33</v>
      </c>
      <c r="AD14" s="8">
        <v>90.890000000000029</v>
      </c>
      <c r="AE14" s="8">
        <v>110.32333333333338</v>
      </c>
      <c r="AF14" s="8">
        <v>172.65666666666669</v>
      </c>
      <c r="AG14" s="8">
        <v>263.22333333333347</v>
      </c>
      <c r="AH14" s="8">
        <v>326.29000000000013</v>
      </c>
      <c r="AI14" s="8">
        <v>427.49000000000012</v>
      </c>
      <c r="AJ14" s="8">
        <v>465.99000000000012</v>
      </c>
      <c r="AK14" s="8">
        <v>498.25666666666677</v>
      </c>
      <c r="AL14" s="8">
        <v>541.8900000000001</v>
      </c>
      <c r="AM14" s="8">
        <v>562.4233333333334</v>
      </c>
      <c r="AN14" s="8">
        <v>599.09000000000015</v>
      </c>
    </row>
    <row r="15" spans="2:40" x14ac:dyDescent="0.25">
      <c r="P15" s="12"/>
      <c r="AB15" s="8" t="s">
        <v>79</v>
      </c>
      <c r="AC15" s="8">
        <v>276.83333333333297</v>
      </c>
      <c r="AD15" s="8">
        <v>637.2593333333333</v>
      </c>
      <c r="AE15" s="8">
        <v>876.6926666666667</v>
      </c>
      <c r="AF15" s="8">
        <v>1019.6926666666667</v>
      </c>
      <c r="AG15" s="8">
        <v>1324.7593333333334</v>
      </c>
      <c r="AH15" s="8">
        <v>1549.1593333333335</v>
      </c>
      <c r="AI15" s="8">
        <v>1720.0260000000001</v>
      </c>
      <c r="AJ15" s="8">
        <v>1883.1926666666668</v>
      </c>
      <c r="AK15" s="8">
        <v>1957.6260000000002</v>
      </c>
      <c r="AL15" s="8">
        <v>2083.7593333333334</v>
      </c>
      <c r="AM15" s="8">
        <v>2172.1260000000002</v>
      </c>
      <c r="AN15" s="8">
        <v>2254.6260000000002</v>
      </c>
    </row>
    <row r="16" spans="2:40" x14ac:dyDescent="0.25">
      <c r="P16" s="12"/>
      <c r="AB16" s="8" t="s">
        <v>11</v>
      </c>
      <c r="AC16" s="8">
        <v>12.833333333333334</v>
      </c>
      <c r="AD16" s="8">
        <v>79.923333333333346</v>
      </c>
      <c r="AE16" s="8">
        <v>99.356666666666698</v>
      </c>
      <c r="AF16" s="8">
        <v>159.85666666666668</v>
      </c>
      <c r="AG16" s="8">
        <v>279.75666666666677</v>
      </c>
      <c r="AH16" s="8">
        <v>339.15666666666675</v>
      </c>
      <c r="AI16" s="8">
        <v>462.35666666666674</v>
      </c>
      <c r="AJ16" s="8">
        <v>510.02333333333348</v>
      </c>
      <c r="AK16" s="8">
        <v>531.29000000000019</v>
      </c>
      <c r="AL16" s="8">
        <v>598.75666666666677</v>
      </c>
      <c r="AM16" s="8">
        <v>632.12333333333345</v>
      </c>
      <c r="AN16" s="8">
        <v>652.29000000000019</v>
      </c>
    </row>
    <row r="17" spans="16:45" x14ac:dyDescent="0.25">
      <c r="P17" s="12"/>
      <c r="AB17" s="8" t="s">
        <v>12</v>
      </c>
      <c r="AC17" s="8">
        <v>14.666666666666648</v>
      </c>
      <c r="AD17" s="8">
        <v>32.226666666666645</v>
      </c>
      <c r="AE17" s="8">
        <v>58.993333333333339</v>
      </c>
      <c r="AF17" s="8">
        <v>84.659999999999982</v>
      </c>
      <c r="AG17" s="8">
        <v>197.22666666666674</v>
      </c>
      <c r="AH17" s="8">
        <v>241.96000000000009</v>
      </c>
      <c r="AI17" s="8">
        <v>282.66000000000003</v>
      </c>
      <c r="AJ17" s="8">
        <v>328.4933333333334</v>
      </c>
      <c r="AK17" s="8">
        <v>335.09333333333342</v>
      </c>
      <c r="AL17" s="8">
        <v>384.22666666666669</v>
      </c>
      <c r="AM17" s="8">
        <v>408.42666666666662</v>
      </c>
      <c r="AN17" s="8">
        <v>426.76</v>
      </c>
    </row>
    <row r="18" spans="16:45" x14ac:dyDescent="0.25">
      <c r="P18" s="12"/>
      <c r="AB18" s="8" t="s">
        <v>13</v>
      </c>
      <c r="AC18" s="13">
        <v>223.66666666666666</v>
      </c>
      <c r="AD18" s="8">
        <v>323.75666666666666</v>
      </c>
      <c r="AE18" s="8">
        <v>350.52333333333337</v>
      </c>
      <c r="AF18" s="8">
        <v>401.85666666666668</v>
      </c>
      <c r="AG18" s="8">
        <v>523.59000000000015</v>
      </c>
      <c r="AH18" s="8">
        <v>626.99000000000012</v>
      </c>
      <c r="AI18" s="8">
        <v>715.35666666666668</v>
      </c>
      <c r="AJ18" s="8">
        <v>764.8566666666668</v>
      </c>
      <c r="AK18" s="8">
        <v>789.79000000000019</v>
      </c>
      <c r="AL18" s="8">
        <v>844.42333333333352</v>
      </c>
      <c r="AM18" s="8">
        <v>885.12333333333345</v>
      </c>
      <c r="AN18" s="8">
        <v>947.45666666666682</v>
      </c>
    </row>
    <row r="19" spans="16:45" ht="15.75" thickBot="1" x14ac:dyDescent="0.3">
      <c r="P19" s="12"/>
      <c r="AB19" s="8" t="s">
        <v>16</v>
      </c>
      <c r="AC19" s="8">
        <v>319.00000000000006</v>
      </c>
      <c r="AD19" s="8">
        <v>691.34000000000015</v>
      </c>
      <c r="AE19" s="8">
        <v>938.1066666666668</v>
      </c>
      <c r="AF19" s="8">
        <v>1115.94</v>
      </c>
      <c r="AG19" s="8">
        <v>1397.1733333333336</v>
      </c>
      <c r="AH19" s="8">
        <v>1617.906666666667</v>
      </c>
      <c r="AI19" s="8">
        <v>1902.4400000000003</v>
      </c>
      <c r="AJ19" s="8">
        <v>2060.106666666667</v>
      </c>
      <c r="AK19" s="8">
        <v>2138.2066666666669</v>
      </c>
      <c r="AL19" s="8">
        <v>2255.1733333333336</v>
      </c>
      <c r="AM19" s="8">
        <v>2334.3733333333334</v>
      </c>
      <c r="AN19" s="8">
        <v>2427.8733333333334</v>
      </c>
    </row>
    <row r="20" spans="16:45" ht="36.75" thickBot="1" x14ac:dyDescent="0.3">
      <c r="P20" s="12"/>
      <c r="R20" s="16" t="s">
        <v>47</v>
      </c>
      <c r="S20" s="17" t="s">
        <v>82</v>
      </c>
      <c r="T20" s="17" t="s">
        <v>83</v>
      </c>
      <c r="U20" s="17" t="s">
        <v>84</v>
      </c>
      <c r="AB20" s="8" t="s">
        <v>14</v>
      </c>
      <c r="AC20" s="8">
        <v>286.00000000000006</v>
      </c>
      <c r="AD20" s="8">
        <v>655.60000000000014</v>
      </c>
      <c r="AE20" s="8">
        <v>906.03333333333353</v>
      </c>
      <c r="AF20" s="8">
        <v>1085.7000000000003</v>
      </c>
      <c r="AG20" s="8">
        <v>1385.2666666666671</v>
      </c>
      <c r="AH20" s="8">
        <v>1618.8333333333339</v>
      </c>
      <c r="AI20" s="8">
        <v>1916.2000000000005</v>
      </c>
      <c r="AJ20" s="8">
        <v>2077.5333333333338</v>
      </c>
      <c r="AK20" s="8">
        <v>2161.1333333333337</v>
      </c>
      <c r="AL20" s="8">
        <v>2294.6000000000004</v>
      </c>
      <c r="AM20" s="8">
        <v>2408.6333333333337</v>
      </c>
      <c r="AN20" s="8">
        <v>2436.1333333333337</v>
      </c>
    </row>
    <row r="21" spans="16:45" ht="24.75" thickBot="1" x14ac:dyDescent="0.3">
      <c r="P21" s="12"/>
      <c r="R21" s="18" t="s">
        <v>12</v>
      </c>
      <c r="S21" s="19">
        <v>3</v>
      </c>
      <c r="T21" s="19">
        <v>173.333</v>
      </c>
      <c r="U21" s="20" t="s">
        <v>85</v>
      </c>
      <c r="V21" s="8" t="s">
        <v>92</v>
      </c>
      <c r="AB21" s="8" t="s">
        <v>15</v>
      </c>
      <c r="AC21" s="8">
        <v>509.66666666666669</v>
      </c>
      <c r="AD21" s="8">
        <v>905.83666666666659</v>
      </c>
      <c r="AE21" s="8">
        <v>1202.1033333333332</v>
      </c>
      <c r="AF21" s="8">
        <v>1420.27</v>
      </c>
      <c r="AG21" s="8">
        <v>1820.67</v>
      </c>
      <c r="AH21" s="8">
        <v>2101.9033333333336</v>
      </c>
      <c r="AI21" s="8">
        <v>2388.2700000000004</v>
      </c>
      <c r="AJ21" s="8">
        <v>2575.2700000000004</v>
      </c>
      <c r="AK21" s="8">
        <v>2668.0366666666669</v>
      </c>
      <c r="AL21" s="8">
        <v>2807.0033333333336</v>
      </c>
      <c r="AM21" s="8">
        <v>2908.2033333333334</v>
      </c>
      <c r="AN21" s="8">
        <v>2943.0366666666669</v>
      </c>
    </row>
    <row r="22" spans="16:45" ht="15.75" thickBot="1" x14ac:dyDescent="0.3">
      <c r="P22" s="12"/>
      <c r="R22" s="18" t="s">
        <v>17</v>
      </c>
      <c r="S22" s="19">
        <v>3</v>
      </c>
      <c r="T22" s="19">
        <v>234.333</v>
      </c>
      <c r="U22" s="20" t="s">
        <v>85</v>
      </c>
      <c r="V22" s="8" t="s">
        <v>92</v>
      </c>
      <c r="AB22" s="8" t="s">
        <v>17</v>
      </c>
      <c r="AC22" s="8">
        <v>56.833333333333336</v>
      </c>
      <c r="AD22" s="8">
        <v>125.76333333333335</v>
      </c>
      <c r="AE22" s="8">
        <v>161.69666666666672</v>
      </c>
      <c r="AF22" s="8">
        <v>191.03</v>
      </c>
      <c r="AG22" s="8">
        <v>294.43000000000006</v>
      </c>
      <c r="AH22" s="8">
        <v>337.33000000000004</v>
      </c>
      <c r="AI22" s="8">
        <v>390.86333333333334</v>
      </c>
      <c r="AJ22" s="8">
        <v>427.53000000000009</v>
      </c>
      <c r="AK22" s="8">
        <v>441.46333333333342</v>
      </c>
      <c r="AL22" s="8">
        <v>475.93000000000006</v>
      </c>
      <c r="AM22" s="8">
        <v>498.29666666666674</v>
      </c>
      <c r="AN22" s="8">
        <v>522.13000000000011</v>
      </c>
    </row>
    <row r="23" spans="16:45" ht="15.75" thickBot="1" x14ac:dyDescent="0.3">
      <c r="P23" s="12"/>
      <c r="R23" s="18" t="s">
        <v>9</v>
      </c>
      <c r="S23" s="19">
        <v>3</v>
      </c>
      <c r="T23" s="19">
        <v>237</v>
      </c>
      <c r="U23" s="20" t="s">
        <v>85</v>
      </c>
      <c r="V23" s="8" t="s">
        <v>92</v>
      </c>
      <c r="AB23" s="8" t="s">
        <v>73</v>
      </c>
      <c r="AC23" s="8">
        <v>1</v>
      </c>
      <c r="AD23" s="8">
        <v>4</v>
      </c>
      <c r="AE23" s="8">
        <v>6</v>
      </c>
      <c r="AF23" s="8">
        <v>8</v>
      </c>
      <c r="AG23" s="8">
        <v>11</v>
      </c>
      <c r="AH23" s="8">
        <v>14</v>
      </c>
      <c r="AI23" s="8">
        <v>18</v>
      </c>
      <c r="AJ23" s="8">
        <v>20</v>
      </c>
      <c r="AK23" s="8">
        <v>22</v>
      </c>
      <c r="AL23" s="8">
        <v>25</v>
      </c>
      <c r="AM23" s="8">
        <v>27</v>
      </c>
      <c r="AN23" s="8">
        <v>29</v>
      </c>
    </row>
    <row r="24" spans="16:45" ht="15.75" thickBot="1" x14ac:dyDescent="0.3">
      <c r="P24" s="12"/>
      <c r="R24" s="18" t="s">
        <v>11</v>
      </c>
      <c r="S24" s="19">
        <v>3</v>
      </c>
      <c r="T24" s="19">
        <v>249.333</v>
      </c>
      <c r="U24" s="20" t="s">
        <v>85</v>
      </c>
      <c r="V24" s="8" t="s">
        <v>92</v>
      </c>
    </row>
    <row r="25" spans="16:45" ht="15.75" thickBot="1" x14ac:dyDescent="0.3">
      <c r="P25" s="12"/>
      <c r="R25" s="18" t="s">
        <v>13</v>
      </c>
      <c r="S25" s="19">
        <v>3</v>
      </c>
      <c r="T25" s="19">
        <v>500.33300000000003</v>
      </c>
      <c r="U25" s="20" t="s">
        <v>87</v>
      </c>
      <c r="V25" s="8" t="s">
        <v>91</v>
      </c>
      <c r="AA25" s="22" t="s">
        <v>106</v>
      </c>
      <c r="AB25" s="22" t="s">
        <v>78</v>
      </c>
      <c r="AC25" s="22" t="s">
        <v>99</v>
      </c>
      <c r="AD25" s="22" t="s">
        <v>105</v>
      </c>
      <c r="AE25" s="22" t="s">
        <v>100</v>
      </c>
      <c r="AF25" s="22" t="s">
        <v>101</v>
      </c>
      <c r="AG25" s="22" t="s">
        <v>79</v>
      </c>
      <c r="AH25" s="22" t="s">
        <v>102</v>
      </c>
      <c r="AI25" s="22" t="s">
        <v>103</v>
      </c>
      <c r="AJ25" s="22" t="s">
        <v>104</v>
      </c>
      <c r="AK25" t="s">
        <v>107</v>
      </c>
      <c r="AL25" t="s">
        <v>108</v>
      </c>
      <c r="AM25" t="s">
        <v>109</v>
      </c>
      <c r="AN25" t="s">
        <v>110</v>
      </c>
      <c r="AO25" t="s">
        <v>111</v>
      </c>
      <c r="AP25" t="s">
        <v>112</v>
      </c>
      <c r="AQ25" t="s">
        <v>113</v>
      </c>
      <c r="AR25" t="s">
        <v>114</v>
      </c>
      <c r="AS25" t="s">
        <v>115</v>
      </c>
    </row>
    <row r="26" spans="16:45" ht="16.5" thickBot="1" x14ac:dyDescent="0.3">
      <c r="P26" s="12"/>
      <c r="R26" s="18" t="s">
        <v>10</v>
      </c>
      <c r="S26" s="19">
        <v>3</v>
      </c>
      <c r="T26" s="19">
        <v>1053.67</v>
      </c>
      <c r="U26" s="20" t="s">
        <v>86</v>
      </c>
      <c r="V26" s="8" t="s">
        <v>90</v>
      </c>
      <c r="AA26" s="23">
        <v>1</v>
      </c>
      <c r="AB26" s="24">
        <f>AVERAGE(SYNTHESIS!C4:C6)</f>
        <v>89.833333333333357</v>
      </c>
      <c r="AC26" s="23">
        <f>AVERAGE(SYNTHESIS!C10:C12)</f>
        <v>12.833333333333321</v>
      </c>
      <c r="AD26" s="23">
        <f>AVERAGE(SYNTHESIS!C28:C30)</f>
        <v>56.833333333333336</v>
      </c>
      <c r="AE26" s="23">
        <f>AVERAGE(SYNTHESIS!C13:C15)</f>
        <v>14.666666666666648</v>
      </c>
      <c r="AF26" s="25"/>
      <c r="AG26" s="23">
        <f>AVERAGE(SYNTHESIS!C7:C9)</f>
        <v>276.83333333333331</v>
      </c>
      <c r="AH26" s="23">
        <f>AVERAGE(SYNTHESIS!C19:C21)</f>
        <v>319.00000000000006</v>
      </c>
      <c r="AI26" s="23">
        <f>AVERAGE(SYNTHESIS!C22:C24)</f>
        <v>286.00000000000006</v>
      </c>
      <c r="AJ26" s="23"/>
      <c r="AK26" s="8">
        <f>STDEV(SYNTHESIS!C4:C6)/SQRT(3)</f>
        <v>57.1870711884348</v>
      </c>
      <c r="AL26" s="8">
        <v>4</v>
      </c>
      <c r="AM26" s="8">
        <v>5</v>
      </c>
      <c r="AN26" s="8">
        <v>4</v>
      </c>
      <c r="AO26" s="8">
        <v>21</v>
      </c>
      <c r="AP26" s="8">
        <v>19</v>
      </c>
      <c r="AQ26" s="8">
        <v>16</v>
      </c>
      <c r="AR26" s="8">
        <v>38</v>
      </c>
      <c r="AS26" s="8">
        <v>10</v>
      </c>
    </row>
    <row r="27" spans="16:45" ht="24.75" thickBot="1" x14ac:dyDescent="0.3">
      <c r="P27" s="12"/>
      <c r="R27" s="18" t="s">
        <v>14</v>
      </c>
      <c r="S27" s="19">
        <v>3</v>
      </c>
      <c r="T27" s="19">
        <v>1114</v>
      </c>
      <c r="U27" s="20" t="s">
        <v>86</v>
      </c>
      <c r="V27" s="8" t="s">
        <v>90</v>
      </c>
      <c r="AA27" s="23">
        <v>4</v>
      </c>
      <c r="AB27" s="23">
        <f>AVERAGE(SYNTHESIS!E4:E6)</f>
        <v>147.76666666666668</v>
      </c>
      <c r="AC27" s="23">
        <f>AVERAGE(SYNTHESIS!E10:E12)</f>
        <v>79.933333333333323</v>
      </c>
      <c r="AD27" s="23">
        <f>AVERAGE(SYNTHESIS!E28:E30)</f>
        <v>125.76666666666669</v>
      </c>
      <c r="AE27" s="23">
        <f>AVERAGE(SYNTHESIS!E13:E15)</f>
        <v>32.266666666666659</v>
      </c>
      <c r="AF27" s="23"/>
      <c r="AG27" s="23">
        <f>AVERAGE(SYNTHESIS!E7:E9)</f>
        <v>637.26666666666677</v>
      </c>
      <c r="AH27" s="23">
        <f>AVERAGE(SYNTHESIS!E19:E21)</f>
        <v>691.35</v>
      </c>
      <c r="AI27" s="23">
        <f>AVERAGE(SYNTHESIS!E22:E24)</f>
        <v>655.60000000000014</v>
      </c>
      <c r="AJ27" s="23"/>
      <c r="AK27" s="8">
        <f>STDEV(SYNTHESIS!E4:E6)/SQRT(3)</f>
        <v>58.666666666666664</v>
      </c>
      <c r="AL27">
        <v>9.8488578017961039</v>
      </c>
      <c r="AM27" s="1">
        <v>15.811388300841896</v>
      </c>
      <c r="AN27" s="1">
        <v>7.2111025509279782</v>
      </c>
      <c r="AO27">
        <v>24.186773244895647</v>
      </c>
      <c r="AP27" s="1">
        <v>19.235384061671343</v>
      </c>
      <c r="AQ27" s="1">
        <v>18.357559750685819</v>
      </c>
      <c r="AR27">
        <v>38.470768123342687</v>
      </c>
      <c r="AS27" s="1">
        <v>11.6619037896906</v>
      </c>
    </row>
    <row r="28" spans="16:45" ht="15.75" thickBot="1" x14ac:dyDescent="0.3">
      <c r="P28"/>
      <c r="R28" s="18" t="s">
        <v>16</v>
      </c>
      <c r="S28" s="19">
        <v>3</v>
      </c>
      <c r="T28" s="19">
        <v>1137</v>
      </c>
      <c r="U28" s="20" t="s">
        <v>86</v>
      </c>
      <c r="V28" s="8" t="s">
        <v>90</v>
      </c>
      <c r="AA28" s="23">
        <v>6</v>
      </c>
      <c r="AB28" s="23">
        <f>AVERAGE(SYNTHESIS!G4:G6)</f>
        <v>167.20000000000002</v>
      </c>
      <c r="AC28" s="23">
        <f>AVERAGE(SYNTHESIS!G10:G12)</f>
        <v>99.366666666666674</v>
      </c>
      <c r="AD28" s="23">
        <f>AVERAGE(SYNTHESIS!G28:G30)</f>
        <v>161.70000000000005</v>
      </c>
      <c r="AE28" s="23">
        <f>AVERAGE(SYNTHESIS!G13:G15)</f>
        <v>59.033333333333353</v>
      </c>
      <c r="AF28" s="23"/>
      <c r="AG28" s="23">
        <f>AVERAGE(SYNTHESIS!G7:G9)</f>
        <v>876.70000000000016</v>
      </c>
      <c r="AH28" s="23">
        <f>AVERAGE(SYNTHESIS!G19:G21)</f>
        <v>938.11666666666679</v>
      </c>
      <c r="AI28" s="23">
        <f>AVERAGE(SYNTHESIS!G22:G24)</f>
        <v>906.03333333333364</v>
      </c>
      <c r="AJ28" s="23"/>
      <c r="AK28" s="8">
        <f>STDEV(SYNTHESIS!G4:G6)/SQRT(3)</f>
        <v>55.091590404827997</v>
      </c>
      <c r="AL28" s="1">
        <v>15.524174696260024</v>
      </c>
      <c r="AM28" s="1">
        <v>16.30950643030009</v>
      </c>
      <c r="AN28">
        <v>8.2462112512353212</v>
      </c>
      <c r="AO28" s="1">
        <v>26.172504656604801</v>
      </c>
      <c r="AP28" s="1">
        <v>23.790754506740637</v>
      </c>
      <c r="AQ28">
        <v>18.788294228055936</v>
      </c>
      <c r="AR28" s="1">
        <v>41.665333311999312</v>
      </c>
      <c r="AS28" s="1">
        <v>12.328828005937952</v>
      </c>
    </row>
    <row r="29" spans="16:45" ht="24.75" thickBot="1" x14ac:dyDescent="0.3">
      <c r="P29"/>
      <c r="R29" s="18" t="s">
        <v>15</v>
      </c>
      <c r="S29" s="19">
        <v>3</v>
      </c>
      <c r="T29" s="19">
        <v>1451.67</v>
      </c>
      <c r="U29" s="20" t="s">
        <v>88</v>
      </c>
      <c r="V29" s="8" t="s">
        <v>89</v>
      </c>
      <c r="AA29" s="23">
        <v>8</v>
      </c>
      <c r="AB29" s="23">
        <f>AVERAGE(SYNTHESIS!I4:I6)</f>
        <v>229.53333333333339</v>
      </c>
      <c r="AC29" s="23">
        <f>AVERAGE(SYNTHESIS!I10:I12)</f>
        <v>159.86666666666667</v>
      </c>
      <c r="AD29" s="23">
        <f>AVERAGE(SYNTHESIS!I28:I30)</f>
        <v>191.0333333333333</v>
      </c>
      <c r="AE29" s="23">
        <f>AVERAGE(SYNTHESIS!I13:I15)</f>
        <v>84.699999999999989</v>
      </c>
      <c r="AF29" s="23"/>
      <c r="AG29" s="23">
        <f>AVERAGE(SYNTHESIS!I7:I9)</f>
        <v>1019.7000000000002</v>
      </c>
      <c r="AH29" s="23">
        <f>AVERAGE(SYNTHESIS!I19:I21)</f>
        <v>1115.95</v>
      </c>
      <c r="AI29" s="23">
        <f>AVERAGE(SYNTHESIS!I22:I24)</f>
        <v>1085.7000000000003</v>
      </c>
      <c r="AJ29" s="23"/>
      <c r="AK29" s="8">
        <f>STDEV(SYNTHESIS!I4:I6)/SQRT(3)</f>
        <v>57.626190033506219</v>
      </c>
      <c r="AL29" s="1">
        <v>17.464249196572979</v>
      </c>
      <c r="AM29" s="1">
        <v>20.248456731316587</v>
      </c>
      <c r="AN29">
        <v>11.489125293076057</v>
      </c>
      <c r="AO29" s="1">
        <v>26.851443164195103</v>
      </c>
      <c r="AP29" s="1">
        <v>28.670542373662901</v>
      </c>
      <c r="AQ29">
        <v>23.430749027719962</v>
      </c>
      <c r="AR29">
        <v>45.387222871640866</v>
      </c>
      <c r="AS29">
        <v>14.696938456699067</v>
      </c>
    </row>
    <row r="30" spans="16:45" x14ac:dyDescent="0.25">
      <c r="AA30" s="23">
        <v>11</v>
      </c>
      <c r="AB30" s="23">
        <f>AVERAGE(SYNTHESIS!K4:K6)</f>
        <v>320.10000000000014</v>
      </c>
      <c r="AC30" s="23">
        <f>AVERAGE(SYNTHESIS!K10:K12)</f>
        <v>279.76666666666677</v>
      </c>
      <c r="AD30" s="23">
        <f>AVERAGE(SYNTHESIS!K28:K30)</f>
        <v>294.43333333333345</v>
      </c>
      <c r="AE30" s="23">
        <f>AVERAGE(SYNTHESIS!K13:K15)</f>
        <v>197.26666666666677</v>
      </c>
      <c r="AF30" s="23"/>
      <c r="AG30" s="23">
        <f>AVERAGE(SYNTHESIS!K7:K9)</f>
        <v>1324.7666666666671</v>
      </c>
      <c r="AH30" s="23">
        <f>AVERAGE(SYNTHESIS!K19:K21)</f>
        <v>1397.1833333333336</v>
      </c>
      <c r="AI30" s="23">
        <f>AVERAGE(SYNTHESIS!K22:K24)</f>
        <v>1385.2666666666671</v>
      </c>
      <c r="AJ30" s="23"/>
      <c r="AK30" s="8">
        <f>STDEV(SYNTHESIS!K4:K6)/SQRT(3)</f>
        <v>56.447615833915727</v>
      </c>
      <c r="AL30" s="1">
        <v>32.155870381627054</v>
      </c>
      <c r="AM30">
        <v>21.118712081942874</v>
      </c>
      <c r="AN30" s="1">
        <v>14.594519519326424</v>
      </c>
      <c r="AO30" s="1">
        <v>28.319604517012593</v>
      </c>
      <c r="AP30">
        <v>32.357379374726875</v>
      </c>
      <c r="AQ30" s="1">
        <v>29.546573405388312</v>
      </c>
      <c r="AR30" s="1">
        <v>56.115951386392794</v>
      </c>
      <c r="AS30">
        <v>15.874507866387543</v>
      </c>
    </row>
    <row r="31" spans="16:45" x14ac:dyDescent="0.25">
      <c r="AA31" s="23">
        <v>14</v>
      </c>
      <c r="AB31" s="23">
        <f>AVERAGE(SYNTHESIS!M4:M6)</f>
        <v>383.1666666666668</v>
      </c>
      <c r="AC31" s="23">
        <f>AVERAGE(SYNTHESIS!M10:M12)</f>
        <v>339.1666666666668</v>
      </c>
      <c r="AD31" s="23">
        <f>AVERAGE(SYNTHESIS!M28:M30)</f>
        <v>337.33333333333343</v>
      </c>
      <c r="AE31" s="23">
        <f>AVERAGE(SYNTHESIS!M13:M15)</f>
        <v>242.00000000000009</v>
      </c>
      <c r="AF31" s="23"/>
      <c r="AG31" s="23">
        <f>AVERAGE(SYNTHESIS!M7:M9)</f>
        <v>1549.166666666667</v>
      </c>
      <c r="AH31" s="23">
        <f>AVERAGE(SYNTHESIS!M19:M21)</f>
        <v>1617.916666666667</v>
      </c>
      <c r="AI31" s="23">
        <f>AVERAGE(SYNTHESIS!M22:M24)</f>
        <v>1618.8333333333339</v>
      </c>
      <c r="AJ31" s="23"/>
      <c r="AK31" s="8">
        <f>STDEV(SYNTHESIS!M4:M6)/SQRT(3)</f>
        <v>67.90761698399119</v>
      </c>
      <c r="AL31" s="1">
        <v>40.124805295477756</v>
      </c>
      <c r="AM31" s="1">
        <v>22.956480566497994</v>
      </c>
      <c r="AN31">
        <v>17.146428199482248</v>
      </c>
      <c r="AO31" s="1">
        <v>58.33523806414096</v>
      </c>
      <c r="AP31" s="1">
        <v>33.585711247493336</v>
      </c>
      <c r="AQ31">
        <v>30.14962686336267</v>
      </c>
      <c r="AR31">
        <v>56.833088953531281</v>
      </c>
      <c r="AS31">
        <v>16.970562748477139</v>
      </c>
    </row>
    <row r="32" spans="16:45" x14ac:dyDescent="0.25">
      <c r="AA32" s="23">
        <v>18</v>
      </c>
      <c r="AB32" s="23">
        <f>AVERAGE(SYNTHESIS!O4:O6)</f>
        <v>484.36666666666679</v>
      </c>
      <c r="AC32" s="23">
        <f>AVERAGE(SYNTHESIS!O10:O12)</f>
        <v>462.36666666666673</v>
      </c>
      <c r="AD32" s="23">
        <f>AVERAGE(SYNTHESIS!O28:O30)</f>
        <v>390.86666666666673</v>
      </c>
      <c r="AE32" s="23">
        <f>AVERAGE(SYNTHESIS!O13:O15)</f>
        <v>282.70000000000005</v>
      </c>
      <c r="AF32" s="23"/>
      <c r="AG32" s="23">
        <f>AVERAGE(SYNTHESIS!O7:O9)</f>
        <v>1720.0333333333335</v>
      </c>
      <c r="AH32" s="23">
        <f>AVERAGE(SYNTHESIS!O19:O21)</f>
        <v>1902.45</v>
      </c>
      <c r="AI32" s="23">
        <f>AVERAGE(SYNTHESIS!O22:O24)</f>
        <v>1916.2000000000005</v>
      </c>
      <c r="AJ32" s="23"/>
      <c r="AK32" s="8">
        <f>STDEV(SYNTHESIS!O4:O6)/SQRT(3)</f>
        <v>56.119168838384489</v>
      </c>
      <c r="AL32" s="1">
        <v>48.928519290900269</v>
      </c>
      <c r="AM32">
        <v>27.982137159266447</v>
      </c>
      <c r="AN32" s="1">
        <v>20.928449536456352</v>
      </c>
      <c r="AO32" s="1">
        <v>59.556695677312391</v>
      </c>
      <c r="AP32">
        <v>34.525353003264144</v>
      </c>
      <c r="AQ32">
        <v>30.413812651491096</v>
      </c>
      <c r="AR32">
        <v>57.393379409126965</v>
      </c>
      <c r="AS32">
        <v>20.784609690826525</v>
      </c>
    </row>
    <row r="33" spans="27:45" x14ac:dyDescent="0.25">
      <c r="AA33" s="23">
        <v>20</v>
      </c>
      <c r="AB33" s="23">
        <f>AVERAGE(SYNTHESIS!Q4:Q6)</f>
        <v>522.86666666666679</v>
      </c>
      <c r="AC33" s="23">
        <f>AVERAGE(SYNTHESIS!Q10:Q12)</f>
        <v>510.03333333333347</v>
      </c>
      <c r="AD33" s="23">
        <f>AVERAGE(SYNTHESIS!Q28:Q30)</f>
        <v>427.53333333333347</v>
      </c>
      <c r="AE33" s="23">
        <f>AVERAGE(SYNTHESIS!Q13:Q15)</f>
        <v>328.53333333333336</v>
      </c>
      <c r="AF33" s="23"/>
      <c r="AG33" s="23">
        <f>AVERAGE(SYNTHESIS!Q7:Q9)</f>
        <v>1883.2</v>
      </c>
      <c r="AH33" s="23">
        <f>AVERAGE(SYNTHESIS!Q19:Q21)</f>
        <v>2060.1166666666668</v>
      </c>
      <c r="AI33" s="23">
        <f>AVERAGE(SYNTHESIS!Q22:Q24)</f>
        <v>2077.5333333333342</v>
      </c>
      <c r="AJ33" s="23"/>
      <c r="AK33" s="8">
        <f>STDEV(SYNTHESIS!Q4:Q6)/SQRT(3)</f>
        <v>45.168511647434642</v>
      </c>
      <c r="AL33">
        <v>54.497706373754845</v>
      </c>
      <c r="AM33" s="1">
        <v>28.26658805020514</v>
      </c>
      <c r="AN33" s="1">
        <v>33.376638536557273</v>
      </c>
      <c r="AO33">
        <v>60.753600716336152</v>
      </c>
      <c r="AP33">
        <v>35.944401511222864</v>
      </c>
      <c r="AQ33">
        <v>41.340053217188775</v>
      </c>
      <c r="AR33">
        <v>58.258046654518026</v>
      </c>
      <c r="AS33">
        <v>21.166010488516722</v>
      </c>
    </row>
    <row r="34" spans="27:45" x14ac:dyDescent="0.25">
      <c r="AA34" s="23">
        <v>22</v>
      </c>
      <c r="AB34" s="23">
        <f>AVERAGE(SYNTHESIS!S4:S6)</f>
        <v>555.13333333333355</v>
      </c>
      <c r="AC34" s="23">
        <f>AVERAGE(SYNTHESIS!S10:S12)</f>
        <v>531.30000000000007</v>
      </c>
      <c r="AD34" s="23">
        <f>AVERAGE(SYNTHESIS!S28:S30)</f>
        <v>441.46666666666687</v>
      </c>
      <c r="AE34" s="23">
        <f>AVERAGE(SYNTHESIS!S13:S15)</f>
        <v>335.13333333333338</v>
      </c>
      <c r="AF34" s="23"/>
      <c r="AG34" s="23">
        <f>AVERAGE(SYNTHESIS!S7:S9)</f>
        <v>1957.6333333333334</v>
      </c>
      <c r="AH34" s="23">
        <f>AVERAGE(SYNTHESIS!S19:S21)</f>
        <v>2138.2166666666667</v>
      </c>
      <c r="AI34" s="23">
        <f>AVERAGE(SYNTHESIS!S22:S24)</f>
        <v>2161.1333333333337</v>
      </c>
      <c r="AJ34" s="23"/>
      <c r="AK34" s="8">
        <f>STDEV(SYNTHESIS!S4:S6)/SQRT(3)</f>
        <v>56.833333333332938</v>
      </c>
      <c r="AL34" s="1">
        <v>55.803225713214822</v>
      </c>
      <c r="AM34" s="1">
        <v>30.708305065568176</v>
      </c>
      <c r="AN34">
        <v>33.376638536557273</v>
      </c>
      <c r="AO34">
        <v>61.927376821564145</v>
      </c>
      <c r="AP34">
        <v>36.823905279043942</v>
      </c>
      <c r="AQ34">
        <v>43.046486500061768</v>
      </c>
      <c r="AR34">
        <v>59.91660871578096</v>
      </c>
      <c r="AS34">
        <v>23.409399821439248</v>
      </c>
    </row>
    <row r="35" spans="27:45" x14ac:dyDescent="0.25">
      <c r="AA35" s="23">
        <v>25</v>
      </c>
      <c r="AB35" s="23">
        <f>AVERAGE(SYNTHESIS!U4:U6)</f>
        <v>598.76666666666677</v>
      </c>
      <c r="AC35" s="23">
        <f>AVERAGE(SYNTHESIS!U10:U12)</f>
        <v>598.76666666666677</v>
      </c>
      <c r="AD35" s="23">
        <f>AVERAGE(SYNTHESIS!U28:U30)</f>
        <v>475.93333333333345</v>
      </c>
      <c r="AE35" s="23">
        <f>AVERAGE(SYNTHESIS!U13:U15)</f>
        <v>384.26666666666671</v>
      </c>
      <c r="AF35" s="23"/>
      <c r="AG35" s="23">
        <f>AVERAGE(SYNTHESIS!U7:U9)</f>
        <v>2083.7666666666669</v>
      </c>
      <c r="AH35" s="23">
        <f>AVERAGE(SYNTHESIS!U19:U21)</f>
        <v>2255.1833333333338</v>
      </c>
      <c r="AI35" s="23">
        <f>AVERAGE(SYNTHESIS!U22:U24)</f>
        <v>2294.6000000000004</v>
      </c>
      <c r="AJ35" s="23"/>
      <c r="AK35" s="8">
        <f>STDEV(SYNTHESIS!U4:U6)/SQRT(3)</f>
        <v>54.013372829739289</v>
      </c>
      <c r="AL35" s="1">
        <v>57.784080852774665</v>
      </c>
      <c r="AM35">
        <v>31.288975694324034</v>
      </c>
      <c r="AN35">
        <v>33.511192160232078</v>
      </c>
      <c r="AO35">
        <v>64.490309349544916</v>
      </c>
      <c r="AP35">
        <v>37.907782842049734</v>
      </c>
      <c r="AQ35">
        <v>43.46262762420146</v>
      </c>
      <c r="AR35">
        <v>63.490156717399898</v>
      </c>
      <c r="AS35">
        <v>25.079872407968903</v>
      </c>
    </row>
    <row r="36" spans="27:45" x14ac:dyDescent="0.25">
      <c r="AA36" s="23">
        <v>27</v>
      </c>
      <c r="AB36" s="23">
        <f>AVERAGE(SYNTHESIS!W4:W6)</f>
        <v>619.29999999999995</v>
      </c>
      <c r="AC36" s="23">
        <f>AVERAGE(SYNTHESIS!W10:W12)</f>
        <v>632.13333333333333</v>
      </c>
      <c r="AD36" s="23">
        <f>AVERAGE(SYNTHESIS!W28:W30)</f>
        <v>498.3</v>
      </c>
      <c r="AE36" s="23">
        <f>AVERAGE(SYNTHESIS!W13:W15)</f>
        <v>408.4666666666667</v>
      </c>
      <c r="AF36" s="23"/>
      <c r="AG36" s="23">
        <f>AVERAGE(SYNTHESIS!W7:W9)</f>
        <v>2172.1333333333332</v>
      </c>
      <c r="AH36" s="23">
        <f>AVERAGE(SYNTHESIS!W19:W21)</f>
        <v>2334.3833333333337</v>
      </c>
      <c r="AI36" s="23">
        <f>AVERAGE(SYNTHESIS!W22:W24)</f>
        <v>2408.6333333333337</v>
      </c>
      <c r="AJ36" s="23"/>
      <c r="AK36" s="8">
        <f>STDEV(SYNTHESIS!W4:W6)/SQRT(3)</f>
        <v>57.245814985318653</v>
      </c>
      <c r="AL36">
        <v>58.642987645582991</v>
      </c>
      <c r="AM36">
        <v>35.142566781611158</v>
      </c>
      <c r="AN36">
        <v>34.97141690009142</v>
      </c>
      <c r="AO36">
        <v>64.984613563519787</v>
      </c>
      <c r="AP36">
        <v>38.379682124790982</v>
      </c>
      <c r="AQ36">
        <v>44.192759587968702</v>
      </c>
      <c r="AR36">
        <v>66.565756962570475</v>
      </c>
      <c r="AS36">
        <v>25.396850198400585</v>
      </c>
    </row>
    <row r="37" spans="27:45" x14ac:dyDescent="0.25">
      <c r="AA37" s="23">
        <v>29</v>
      </c>
      <c r="AB37" s="23">
        <f>AVERAGE(SYNTHESIS!Y4:Y6)</f>
        <v>655.9666666666667</v>
      </c>
      <c r="AC37" s="23">
        <f>AVERAGE(SYNTHESIS!Y10:Y12)</f>
        <v>652.30000000000007</v>
      </c>
      <c r="AD37" s="23">
        <f>AVERAGE(SYNTHESIS!Y28:Y30)</f>
        <v>522.13333333333344</v>
      </c>
      <c r="AE37" s="23">
        <f>AVERAGE(SYNTHESIS!Y13:Y15)</f>
        <v>426.8</v>
      </c>
      <c r="AF37" s="23"/>
      <c r="AG37" s="23">
        <f>AVERAGE(SYNTHESIS!Y7:Y9)</f>
        <v>2254.6333333333332</v>
      </c>
      <c r="AH37" s="23">
        <f>AVERAGE(SYNTHESIS!Y19:Y21)</f>
        <v>2427.8833333333337</v>
      </c>
      <c r="AI37" s="23">
        <f>AVERAGE(SYNTHESIS!Y22:Y24)</f>
        <v>2436.1333333333337</v>
      </c>
      <c r="AJ37" s="23"/>
      <c r="AK37" s="8">
        <f>STDEV(SYNTHESIS!Y4:Y6)/SQRT(3)</f>
        <v>48.816265504212346</v>
      </c>
      <c r="AL37">
        <v>65.871086221497819</v>
      </c>
      <c r="AM37">
        <v>35.199431813596085</v>
      </c>
      <c r="AN37">
        <v>34.97141690009142</v>
      </c>
      <c r="AO37">
        <v>85.784614005076691</v>
      </c>
      <c r="AP37">
        <v>51.273774973177083</v>
      </c>
      <c r="AQ37">
        <v>44.598206241955509</v>
      </c>
      <c r="AR37">
        <v>66.685830578916836</v>
      </c>
      <c r="AS37">
        <v>28.089143810376278</v>
      </c>
    </row>
  </sheetData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R43"/>
  <sheetViews>
    <sheetView topLeftCell="U1" zoomScale="90" zoomScaleNormal="90" workbookViewId="0">
      <selection activeCell="L5" sqref="L5"/>
    </sheetView>
  </sheetViews>
  <sheetFormatPr defaultRowHeight="15" x14ac:dyDescent="0.25"/>
  <cols>
    <col min="1" max="1" width="23.85546875" customWidth="1"/>
    <col min="2" max="2" width="14.28515625" customWidth="1"/>
    <col min="12" max="23" width="9.140625" customWidth="1"/>
    <col min="25" max="34" width="9.140625" customWidth="1"/>
    <col min="38" max="38" width="22.140625" customWidth="1"/>
    <col min="45" max="45" width="19.28515625" customWidth="1"/>
    <col min="46" max="46" width="11.5703125" customWidth="1"/>
    <col min="70" max="70" width="15.42578125" customWidth="1"/>
  </cols>
  <sheetData>
    <row r="2" spans="1:70" x14ac:dyDescent="0.25">
      <c r="B2" t="s">
        <v>47</v>
      </c>
      <c r="C2" t="s">
        <v>48</v>
      </c>
      <c r="E2" t="s">
        <v>49</v>
      </c>
      <c r="F2" t="s">
        <v>50</v>
      </c>
      <c r="H2" t="s">
        <v>51</v>
      </c>
      <c r="I2" t="s">
        <v>52</v>
      </c>
      <c r="K2" t="s">
        <v>53</v>
      </c>
      <c r="L2" t="s">
        <v>54</v>
      </c>
      <c r="N2" t="s">
        <v>55</v>
      </c>
      <c r="O2" t="s">
        <v>56</v>
      </c>
      <c r="Q2" t="s">
        <v>62</v>
      </c>
      <c r="R2" t="s">
        <v>68</v>
      </c>
      <c r="T2" t="s">
        <v>63</v>
      </c>
      <c r="U2" t="s">
        <v>69</v>
      </c>
      <c r="W2" t="s">
        <v>64</v>
      </c>
      <c r="X2" t="s">
        <v>70</v>
      </c>
      <c r="Z2" t="s">
        <v>65</v>
      </c>
      <c r="AA2" t="s">
        <v>71</v>
      </c>
      <c r="AC2" t="s">
        <v>57</v>
      </c>
      <c r="AD2" t="s">
        <v>58</v>
      </c>
      <c r="AF2" t="s">
        <v>59</v>
      </c>
      <c r="AG2" t="s">
        <v>60</v>
      </c>
      <c r="AI2" t="s">
        <v>66</v>
      </c>
      <c r="AJ2" t="s">
        <v>67</v>
      </c>
      <c r="AL2" t="s">
        <v>61</v>
      </c>
      <c r="AN2" t="s">
        <v>119</v>
      </c>
      <c r="AO2" t="s">
        <v>117</v>
      </c>
      <c r="AP2" t="s">
        <v>120</v>
      </c>
      <c r="AQ2" t="s">
        <v>118</v>
      </c>
      <c r="AT2" t="s">
        <v>47</v>
      </c>
      <c r="AU2" t="s">
        <v>48</v>
      </c>
      <c r="AV2" t="s">
        <v>49</v>
      </c>
      <c r="AW2" t="s">
        <v>50</v>
      </c>
      <c r="AX2" t="s">
        <v>51</v>
      </c>
      <c r="AY2" t="s">
        <v>52</v>
      </c>
      <c r="AZ2" t="s">
        <v>53</v>
      </c>
      <c r="BA2" t="s">
        <v>54</v>
      </c>
      <c r="BB2" t="s">
        <v>55</v>
      </c>
      <c r="BC2" t="s">
        <v>56</v>
      </c>
      <c r="BD2" t="s">
        <v>62</v>
      </c>
      <c r="BE2" t="s">
        <v>68</v>
      </c>
      <c r="BF2" t="s">
        <v>63</v>
      </c>
      <c r="BG2" t="s">
        <v>69</v>
      </c>
      <c r="BH2" t="s">
        <v>64</v>
      </c>
      <c r="BI2" t="s">
        <v>70</v>
      </c>
      <c r="BJ2" t="s">
        <v>65</v>
      </c>
      <c r="BK2" t="s">
        <v>71</v>
      </c>
      <c r="BL2" t="s">
        <v>57</v>
      </c>
      <c r="BM2" t="s">
        <v>58</v>
      </c>
      <c r="BN2" t="s">
        <v>59</v>
      </c>
      <c r="BO2" t="s">
        <v>60</v>
      </c>
      <c r="BP2" t="s">
        <v>66</v>
      </c>
      <c r="BQ2" t="s">
        <v>67</v>
      </c>
      <c r="BR2" t="s">
        <v>61</v>
      </c>
    </row>
    <row r="3" spans="1:70" x14ac:dyDescent="0.25">
      <c r="A3" t="s">
        <v>9</v>
      </c>
      <c r="B3" s="1" t="s">
        <v>0</v>
      </c>
      <c r="C3" s="8">
        <v>203.5</v>
      </c>
      <c r="D3" s="8">
        <f>AVERAGE(C3:C5)</f>
        <v>89.833333333333357</v>
      </c>
      <c r="E3" s="8">
        <v>20.53</v>
      </c>
      <c r="F3" s="8">
        <f>C3+E3</f>
        <v>224.03</v>
      </c>
      <c r="G3" s="8">
        <f>AVERAGE(F3:F5)</f>
        <v>109.13000000000001</v>
      </c>
      <c r="H3" s="8">
        <v>6.0500000000000203</v>
      </c>
      <c r="I3" s="8">
        <f>F3+H3</f>
        <v>230.08</v>
      </c>
      <c r="J3" s="8">
        <f>AVERAGE(I3:I5)</f>
        <v>118.84666666666669</v>
      </c>
      <c r="K3" s="8">
        <v>33</v>
      </c>
      <c r="L3" s="8">
        <f>I3+K3</f>
        <v>263.08000000000004</v>
      </c>
      <c r="M3" s="8">
        <f>AVERAGE(L3:L5)</f>
        <v>150.01333333333338</v>
      </c>
      <c r="N3" s="8">
        <v>28.966666666666701</v>
      </c>
      <c r="O3" s="8">
        <f>L3+N3</f>
        <v>292.04666666666674</v>
      </c>
      <c r="P3" s="8">
        <f>AVERAGE(O3:O5)</f>
        <v>180.2022222222223</v>
      </c>
      <c r="Q3" s="8">
        <v>27.133333333333347</v>
      </c>
      <c r="R3" s="8">
        <f>O3+Q3</f>
        <v>319.18000000000006</v>
      </c>
      <c r="S3" s="8">
        <f>AVERAGE(R3:R5)</f>
        <v>201.22444444444452</v>
      </c>
      <c r="T3" s="8">
        <v>21.17499999999999</v>
      </c>
      <c r="U3" s="8">
        <f>R3+T3</f>
        <v>340.35500000000008</v>
      </c>
      <c r="V3" s="8">
        <f>AVERAGE(U3:U5)</f>
        <v>226.5244444444445</v>
      </c>
      <c r="W3" s="8">
        <v>8.2500000000000195</v>
      </c>
      <c r="X3" s="8">
        <f>U3+W3</f>
        <v>348.60500000000008</v>
      </c>
      <c r="Y3" s="8">
        <f>AVERAGE(X3:X5)</f>
        <v>245.7744444444445</v>
      </c>
      <c r="Z3" s="8">
        <v>28.050000000000015</v>
      </c>
      <c r="AA3" s="8">
        <f>X3+Z3</f>
        <v>376.65500000000009</v>
      </c>
      <c r="AB3" s="8">
        <f>AVERAGE(AA3:AA5)</f>
        <v>261.90777777777788</v>
      </c>
      <c r="AC3" s="8">
        <v>12.099999999999987</v>
      </c>
      <c r="AD3" s="8">
        <f>AA3+AC3</f>
        <v>388.75500000000005</v>
      </c>
      <c r="AE3" s="8">
        <f>AVERAGE(AD3:AD5)</f>
        <v>276.45222222222225</v>
      </c>
      <c r="AF3" s="8">
        <v>12.099999999999985</v>
      </c>
      <c r="AG3" s="8">
        <f t="shared" ref="AG3:AG29" si="0">AD3+AF3</f>
        <v>400.85500000000002</v>
      </c>
      <c r="AH3" s="8">
        <f>AVERAGE(AG3:AG5)</f>
        <v>286.7188888888889</v>
      </c>
      <c r="AI3" s="8">
        <v>11.916666666666673</v>
      </c>
      <c r="AJ3" s="8">
        <f>AG3+AI3</f>
        <v>412.7716666666667</v>
      </c>
      <c r="AK3" s="8">
        <f>AVERAGE(AJ3:AJ5)</f>
        <v>305.05222222222227</v>
      </c>
      <c r="AL3" s="8">
        <f>AJ3</f>
        <v>412.7716666666667</v>
      </c>
      <c r="AM3" t="s">
        <v>78</v>
      </c>
      <c r="AN3" s="8">
        <f>AL3</f>
        <v>412.7716666666667</v>
      </c>
      <c r="AO3" t="s">
        <v>78</v>
      </c>
      <c r="AP3" s="8">
        <f>AN3</f>
        <v>412.7716666666667</v>
      </c>
      <c r="AQ3" t="s">
        <v>78</v>
      </c>
      <c r="AS3" t="s">
        <v>9</v>
      </c>
      <c r="AT3" s="1" t="s">
        <v>0</v>
      </c>
      <c r="AU3" s="8">
        <v>57.1870711884348</v>
      </c>
      <c r="AV3" s="8">
        <v>2</v>
      </c>
      <c r="AW3" s="8">
        <f>AU3+AV3</f>
        <v>59.1870711884348</v>
      </c>
      <c r="AX3" s="8">
        <v>2</v>
      </c>
      <c r="AY3" s="8">
        <f>AW3+AX3</f>
        <v>61.1870711884348</v>
      </c>
      <c r="AZ3" s="8">
        <v>3</v>
      </c>
      <c r="BA3" s="8">
        <f>AY3+AZ3</f>
        <v>64.1870711884348</v>
      </c>
      <c r="BB3" s="8">
        <v>1</v>
      </c>
      <c r="BC3" s="8">
        <f>BA3+BB3</f>
        <v>65.1870711884348</v>
      </c>
      <c r="BD3" s="8">
        <v>4</v>
      </c>
      <c r="BE3" s="8">
        <f>BC3+BD3</f>
        <v>69.1870711884348</v>
      </c>
      <c r="BF3" s="8">
        <v>7</v>
      </c>
      <c r="BG3" s="8">
        <f>BE3+BF3</f>
        <v>76.1870711884348</v>
      </c>
      <c r="BH3" s="8">
        <v>5</v>
      </c>
      <c r="BI3" s="8">
        <f>BG3+BH3</f>
        <v>81.1870711884348</v>
      </c>
      <c r="BJ3" s="8">
        <v>6</v>
      </c>
      <c r="BK3" s="8">
        <f>BI3+BJ3</f>
        <v>87.1870711884348</v>
      </c>
      <c r="BL3" s="8">
        <v>3</v>
      </c>
      <c r="BM3" s="8">
        <f>BK3+BL3</f>
        <v>90.1870711884348</v>
      </c>
      <c r="BN3" s="8">
        <v>3</v>
      </c>
      <c r="BO3" s="8">
        <f>BM3+BN3</f>
        <v>93.1870711884348</v>
      </c>
      <c r="BP3" s="8">
        <v>6</v>
      </c>
      <c r="BQ3" s="8">
        <f>BO3+BP3</f>
        <v>99.1870711884348</v>
      </c>
      <c r="BR3" s="8">
        <f>BQ3</f>
        <v>99.1870711884348</v>
      </c>
    </row>
    <row r="4" spans="1:70" x14ac:dyDescent="0.25">
      <c r="B4" s="1"/>
      <c r="C4" s="8">
        <v>44.000000000000043</v>
      </c>
      <c r="D4" s="8"/>
      <c r="E4" s="8">
        <v>15</v>
      </c>
      <c r="F4" s="8">
        <f>C4+E4</f>
        <v>59.000000000000043</v>
      </c>
      <c r="G4" s="8"/>
      <c r="H4" s="8">
        <v>8.8000000000000096</v>
      </c>
      <c r="I4" s="8">
        <f>F4+H4</f>
        <v>67.800000000000054</v>
      </c>
      <c r="J4" s="8"/>
      <c r="K4" s="8">
        <v>24.75</v>
      </c>
      <c r="L4" s="8">
        <f t="shared" ref="L4:L29" si="1">I4+K4</f>
        <v>92.550000000000054</v>
      </c>
      <c r="M4" s="8"/>
      <c r="N4" s="8">
        <v>28.966666666666701</v>
      </c>
      <c r="O4" s="8">
        <f t="shared" ref="O4:O29" si="2">L4+N4</f>
        <v>121.51666666666675</v>
      </c>
      <c r="P4" s="8"/>
      <c r="Q4" s="8">
        <v>12.466666666666665</v>
      </c>
      <c r="R4" s="8">
        <f t="shared" ref="R4:R29" si="3">O4+Q4</f>
        <v>133.98333333333341</v>
      </c>
      <c r="S4" s="8"/>
      <c r="T4" s="8">
        <v>39.04999999999999</v>
      </c>
      <c r="U4" s="8">
        <f t="shared" ref="U4:U29" si="4">R4+T4</f>
        <v>173.03333333333339</v>
      </c>
      <c r="V4" s="8"/>
      <c r="W4" s="8">
        <v>24.750000000000007</v>
      </c>
      <c r="X4" s="8">
        <f t="shared" ref="X4:X29" si="5">U4+W4</f>
        <v>197.78333333333339</v>
      </c>
      <c r="Y4" s="8"/>
      <c r="Z4" s="8">
        <v>6.0499999999999927</v>
      </c>
      <c r="AA4" s="8">
        <f t="shared" ref="AA4:AA29" si="6">X4+Z4</f>
        <v>203.83333333333337</v>
      </c>
      <c r="AB4" s="8"/>
      <c r="AC4" s="8">
        <v>10.266666666666644</v>
      </c>
      <c r="AD4" s="8">
        <f t="shared" ref="AD4:AD29" si="7">AA4+AC4</f>
        <v>214.10000000000002</v>
      </c>
      <c r="AE4" s="8"/>
      <c r="AF4" s="8">
        <v>3.8499999999999672</v>
      </c>
      <c r="AG4" s="8">
        <f t="shared" si="0"/>
        <v>217.95</v>
      </c>
      <c r="AH4" s="8"/>
      <c r="AI4" s="8">
        <v>31.166666666666703</v>
      </c>
      <c r="AJ4" s="8">
        <f>AG4+AI4</f>
        <v>249.1166666666667</v>
      </c>
      <c r="AK4" s="8"/>
      <c r="AL4" s="8">
        <f>AJ4</f>
        <v>249.1166666666667</v>
      </c>
      <c r="AM4" t="s">
        <v>78</v>
      </c>
      <c r="AN4" s="8">
        <f>AL4</f>
        <v>249.1166666666667</v>
      </c>
      <c r="AO4" t="s">
        <v>78</v>
      </c>
      <c r="AP4" s="8">
        <f t="shared" ref="AP4" si="8">AN4</f>
        <v>249.1166666666667</v>
      </c>
      <c r="AQ4" t="s">
        <v>78</v>
      </c>
      <c r="AS4" t="s">
        <v>10</v>
      </c>
      <c r="AT4" s="1" t="s">
        <v>1</v>
      </c>
      <c r="AU4" s="8">
        <v>4</v>
      </c>
      <c r="AV4" s="8">
        <v>3</v>
      </c>
      <c r="AW4" s="8">
        <f t="shared" ref="AW4:AW11" si="9">AU4+AV4</f>
        <v>7</v>
      </c>
      <c r="AX4" s="8">
        <v>6</v>
      </c>
      <c r="AY4" s="8">
        <f t="shared" ref="AY4:AY11" si="10">AW4+AX4</f>
        <v>13</v>
      </c>
      <c r="AZ4" s="8">
        <v>4</v>
      </c>
      <c r="BA4" s="8">
        <f t="shared" ref="BA4:BA11" si="11">AY4+AZ4</f>
        <v>17</v>
      </c>
      <c r="BB4" s="8">
        <v>9</v>
      </c>
      <c r="BC4" s="8">
        <f t="shared" ref="BC4:BC11" si="12">BA4+BB4</f>
        <v>26</v>
      </c>
      <c r="BD4" s="8">
        <v>8</v>
      </c>
      <c r="BE4" s="8">
        <f t="shared" ref="BE4:BE11" si="13">BC4+BD4</f>
        <v>34</v>
      </c>
      <c r="BF4" s="8">
        <v>7</v>
      </c>
      <c r="BG4" s="8">
        <f t="shared" ref="BG4:BG11" si="14">BE4+BF4</f>
        <v>41</v>
      </c>
      <c r="BH4" s="8">
        <v>12</v>
      </c>
      <c r="BI4" s="8">
        <f t="shared" ref="BI4:BI11" si="15">BG4+BH4</f>
        <v>53</v>
      </c>
      <c r="BJ4" s="8">
        <v>6</v>
      </c>
      <c r="BK4" s="8">
        <f t="shared" ref="BK4:BK11" si="16">BI4+BJ4</f>
        <v>59</v>
      </c>
      <c r="BL4" s="8">
        <v>5</v>
      </c>
      <c r="BM4" s="8">
        <f t="shared" ref="BM4:BM11" si="17">BK4+BL4</f>
        <v>64</v>
      </c>
      <c r="BN4" s="8">
        <v>5</v>
      </c>
      <c r="BO4" s="8">
        <f t="shared" ref="BO4:BO11" si="18">BM4+BN4</f>
        <v>69</v>
      </c>
      <c r="BP4" s="8">
        <v>15</v>
      </c>
      <c r="BQ4" s="8">
        <f t="shared" ref="BQ4:BQ11" si="19">BO4+BP4</f>
        <v>84</v>
      </c>
      <c r="BR4" s="8">
        <f t="shared" ref="BR4:BR11" si="20">BQ4</f>
        <v>84</v>
      </c>
    </row>
    <row r="5" spans="1:70" x14ac:dyDescent="0.25">
      <c r="B5" s="1"/>
      <c r="C5" s="8">
        <v>22.000000000000021</v>
      </c>
      <c r="D5" s="8"/>
      <c r="E5" s="8">
        <v>22.36</v>
      </c>
      <c r="F5" s="8">
        <f t="shared" ref="F5:F29" si="21">C5+E5</f>
        <v>44.360000000000021</v>
      </c>
      <c r="G5" s="8"/>
      <c r="H5" s="8">
        <v>14.3</v>
      </c>
      <c r="I5" s="8">
        <f t="shared" ref="I5:I29" si="22">F5+H5</f>
        <v>58.660000000000025</v>
      </c>
      <c r="J5" s="8"/>
      <c r="K5" s="8">
        <v>35.75</v>
      </c>
      <c r="L5" s="8">
        <f t="shared" si="1"/>
        <v>94.410000000000025</v>
      </c>
      <c r="M5" s="8"/>
      <c r="N5" s="8">
        <v>32.633333333333368</v>
      </c>
      <c r="O5" s="8">
        <f t="shared" si="2"/>
        <v>127.04333333333339</v>
      </c>
      <c r="P5" s="8"/>
      <c r="Q5" s="8">
        <v>23.466666666666672</v>
      </c>
      <c r="R5" s="8">
        <f t="shared" si="3"/>
        <v>150.51000000000008</v>
      </c>
      <c r="S5" s="8"/>
      <c r="T5" s="8">
        <v>15.674999999999985</v>
      </c>
      <c r="U5" s="8">
        <f t="shared" si="4"/>
        <v>166.18500000000006</v>
      </c>
      <c r="V5" s="8"/>
      <c r="W5" s="8">
        <v>24.750000000000007</v>
      </c>
      <c r="X5" s="8">
        <f t="shared" si="5"/>
        <v>190.93500000000006</v>
      </c>
      <c r="Y5" s="8"/>
      <c r="Z5" s="8">
        <v>14.300000000000013</v>
      </c>
      <c r="AA5" s="8">
        <f t="shared" si="6"/>
        <v>205.23500000000007</v>
      </c>
      <c r="AB5" s="8"/>
      <c r="AC5" s="8">
        <v>21.266666666666655</v>
      </c>
      <c r="AD5" s="8">
        <f t="shared" si="7"/>
        <v>226.50166666666672</v>
      </c>
      <c r="AE5" s="8"/>
      <c r="AF5" s="8">
        <v>14.849999999999977</v>
      </c>
      <c r="AG5" s="8">
        <f t="shared" si="0"/>
        <v>241.35166666666669</v>
      </c>
      <c r="AH5" s="8"/>
      <c r="AI5" s="8">
        <v>11.916666666666673</v>
      </c>
      <c r="AJ5" s="8">
        <f>AG5+AI5</f>
        <v>253.26833333333337</v>
      </c>
      <c r="AK5" s="8"/>
      <c r="AL5" s="8">
        <f t="shared" ref="AL5:AL29" si="23">AJ5</f>
        <v>253.26833333333337</v>
      </c>
      <c r="AM5" t="s">
        <v>78</v>
      </c>
      <c r="AN5" s="8">
        <f>AL5</f>
        <v>253.26833333333337</v>
      </c>
      <c r="AO5" t="s">
        <v>78</v>
      </c>
      <c r="AP5" s="8">
        <f>AN5</f>
        <v>253.26833333333337</v>
      </c>
      <c r="AQ5" t="s">
        <v>78</v>
      </c>
      <c r="AS5" t="s">
        <v>11</v>
      </c>
      <c r="AT5" s="1" t="s">
        <v>2</v>
      </c>
      <c r="AU5" s="8">
        <v>5</v>
      </c>
      <c r="AV5" s="8">
        <v>5</v>
      </c>
      <c r="AW5" s="8">
        <f t="shared" si="9"/>
        <v>10</v>
      </c>
      <c r="AX5" s="8">
        <v>2</v>
      </c>
      <c r="AY5" s="8">
        <f t="shared" si="10"/>
        <v>12</v>
      </c>
      <c r="AZ5" s="8">
        <v>6</v>
      </c>
      <c r="BA5" s="8">
        <f t="shared" si="11"/>
        <v>18</v>
      </c>
      <c r="BB5" s="8">
        <v>2</v>
      </c>
      <c r="BC5" s="8">
        <f t="shared" si="12"/>
        <v>20</v>
      </c>
      <c r="BD5" s="8">
        <v>3</v>
      </c>
      <c r="BE5" s="8">
        <f t="shared" si="13"/>
        <v>23</v>
      </c>
      <c r="BF5" s="8">
        <v>4</v>
      </c>
      <c r="BG5" s="8">
        <f t="shared" si="14"/>
        <v>27</v>
      </c>
      <c r="BH5" s="8">
        <v>2</v>
      </c>
      <c r="BI5" s="8">
        <f t="shared" si="15"/>
        <v>29</v>
      </c>
      <c r="BJ5" s="8">
        <v>6</v>
      </c>
      <c r="BK5" s="8">
        <f t="shared" si="16"/>
        <v>35</v>
      </c>
      <c r="BL5" s="8">
        <v>2</v>
      </c>
      <c r="BM5" s="8">
        <f t="shared" si="17"/>
        <v>37</v>
      </c>
      <c r="BN5" s="8">
        <v>8</v>
      </c>
      <c r="BO5" s="8">
        <f t="shared" si="18"/>
        <v>45</v>
      </c>
      <c r="BP5" s="8">
        <v>1</v>
      </c>
      <c r="BQ5" s="8">
        <f t="shared" si="19"/>
        <v>46</v>
      </c>
      <c r="BR5" s="8">
        <f t="shared" si="20"/>
        <v>46</v>
      </c>
    </row>
    <row r="6" spans="1:70" x14ac:dyDescent="0.25">
      <c r="A6" t="s">
        <v>10</v>
      </c>
      <c r="B6" s="1" t="s">
        <v>1</v>
      </c>
      <c r="C6" s="8">
        <v>280.5</v>
      </c>
      <c r="D6" s="8">
        <f>AVERAGE(C6:C8)</f>
        <v>276.83333333333331</v>
      </c>
      <c r="E6" s="8">
        <v>125.95</v>
      </c>
      <c r="F6" s="8">
        <f t="shared" si="21"/>
        <v>406.45</v>
      </c>
      <c r="G6" s="8">
        <f t="shared" ref="G6" si="24">AVERAGE(F6:F8)</f>
        <v>396.97533333333331</v>
      </c>
      <c r="H6" s="8">
        <v>107.80000000000001</v>
      </c>
      <c r="I6" s="8">
        <f t="shared" si="22"/>
        <v>514.25</v>
      </c>
      <c r="J6" s="8">
        <f t="shared" ref="J6" si="25">AVERAGE(I6:I8)</f>
        <v>516.69200000000001</v>
      </c>
      <c r="K6" s="8">
        <v>77</v>
      </c>
      <c r="L6" s="8">
        <f t="shared" si="1"/>
        <v>591.25</v>
      </c>
      <c r="M6" s="8">
        <f t="shared" ref="M6" si="26">AVERAGE(L6:L8)</f>
        <v>588.19200000000001</v>
      </c>
      <c r="N6" s="8">
        <v>96.800000000000054</v>
      </c>
      <c r="O6" s="8">
        <f t="shared" si="2"/>
        <v>688.05000000000007</v>
      </c>
      <c r="P6" s="8">
        <f t="shared" ref="P6" si="27">AVERAGE(O6:O8)</f>
        <v>689.88088888888888</v>
      </c>
      <c r="Q6" s="8">
        <v>85.799999999999983</v>
      </c>
      <c r="R6" s="8">
        <f t="shared" si="3"/>
        <v>773.85</v>
      </c>
      <c r="S6" s="8">
        <f t="shared" ref="S6" si="28">AVERAGE(R6:R8)</f>
        <v>764.68088888888894</v>
      </c>
      <c r="T6" s="8">
        <v>50.049999999999983</v>
      </c>
      <c r="U6" s="8">
        <f t="shared" si="4"/>
        <v>823.9</v>
      </c>
      <c r="V6" s="8">
        <f t="shared" ref="V6" si="29">AVERAGE(U6:U8)</f>
        <v>807.39755555555564</v>
      </c>
      <c r="W6" s="8">
        <v>77.000000000000028</v>
      </c>
      <c r="X6" s="8">
        <f t="shared" si="5"/>
        <v>900.9</v>
      </c>
      <c r="Y6" s="8">
        <f t="shared" ref="Y6" si="30">AVERAGE(X6:X8)</f>
        <v>888.9808888888889</v>
      </c>
      <c r="Z6" s="8">
        <v>47.3</v>
      </c>
      <c r="AA6" s="8">
        <f t="shared" si="6"/>
        <v>948.19999999999993</v>
      </c>
      <c r="AB6" s="8">
        <f t="shared" ref="AB6" si="31">AVERAGE(AA6:AA8)</f>
        <v>926.19755555555548</v>
      </c>
      <c r="AC6" s="8">
        <v>32.266666666666652</v>
      </c>
      <c r="AD6" s="8">
        <f t="shared" si="7"/>
        <v>980.46666666666658</v>
      </c>
      <c r="AE6" s="8">
        <f t="shared" ref="AE6" si="32">AVERAGE(AD6:AD8)</f>
        <v>968.24200000000008</v>
      </c>
      <c r="AF6" s="8">
        <v>34.099999999999994</v>
      </c>
      <c r="AG6" s="8">
        <f t="shared" si="0"/>
        <v>1014.5666666666666</v>
      </c>
      <c r="AH6" s="8">
        <f t="shared" ref="AH6" si="33">AVERAGE(AG6:AG8)</f>
        <v>1012.4253333333332</v>
      </c>
      <c r="AI6" s="8">
        <v>36.666666666666686</v>
      </c>
      <c r="AJ6" s="8">
        <f t="shared" ref="AJ6:AJ29" si="34">AG6+AI6</f>
        <v>1051.2333333333333</v>
      </c>
      <c r="AK6" s="8">
        <f t="shared" ref="AK6" si="35">AVERAGE(AJ6:AJ8)</f>
        <v>1053.6753333333334</v>
      </c>
      <c r="AL6" s="8">
        <f t="shared" si="23"/>
        <v>1051.2333333333333</v>
      </c>
      <c r="AM6" t="s">
        <v>79</v>
      </c>
      <c r="AN6" s="8">
        <f>AL9</f>
        <v>238.14666666666668</v>
      </c>
      <c r="AO6" t="s">
        <v>99</v>
      </c>
      <c r="AP6" s="8">
        <f>AL6</f>
        <v>1051.2333333333333</v>
      </c>
      <c r="AQ6" t="s">
        <v>79</v>
      </c>
      <c r="AS6" t="s">
        <v>12</v>
      </c>
      <c r="AT6" s="1" t="s">
        <v>3</v>
      </c>
      <c r="AU6" s="8">
        <v>4</v>
      </c>
      <c r="AV6" s="8">
        <v>2</v>
      </c>
      <c r="AW6" s="8">
        <f t="shared" si="9"/>
        <v>6</v>
      </c>
      <c r="AX6" s="8">
        <v>2</v>
      </c>
      <c r="AY6" s="8">
        <f t="shared" si="10"/>
        <v>8</v>
      </c>
      <c r="AZ6" s="8">
        <v>4</v>
      </c>
      <c r="BA6" s="8">
        <f t="shared" si="11"/>
        <v>12</v>
      </c>
      <c r="BB6" s="8">
        <v>3</v>
      </c>
      <c r="BC6" s="8">
        <f t="shared" si="12"/>
        <v>15</v>
      </c>
      <c r="BD6" s="8">
        <v>3</v>
      </c>
      <c r="BE6" s="8">
        <f t="shared" si="13"/>
        <v>18</v>
      </c>
      <c r="BF6" s="8">
        <v>3</v>
      </c>
      <c r="BG6" s="8">
        <f t="shared" si="14"/>
        <v>21</v>
      </c>
      <c r="BH6" s="8">
        <v>13</v>
      </c>
      <c r="BI6" s="8">
        <f t="shared" si="15"/>
        <v>34</v>
      </c>
      <c r="BJ6" s="8">
        <v>0</v>
      </c>
      <c r="BK6" s="8">
        <f t="shared" si="16"/>
        <v>34</v>
      </c>
      <c r="BL6" s="8">
        <v>1</v>
      </c>
      <c r="BM6" s="8">
        <f t="shared" si="17"/>
        <v>35</v>
      </c>
      <c r="BN6" s="8">
        <v>5</v>
      </c>
      <c r="BO6" s="8">
        <f t="shared" si="18"/>
        <v>40</v>
      </c>
      <c r="BP6" s="8">
        <v>0</v>
      </c>
      <c r="BQ6" s="8">
        <f t="shared" si="19"/>
        <v>40</v>
      </c>
      <c r="BR6" s="8">
        <f t="shared" si="20"/>
        <v>40</v>
      </c>
    </row>
    <row r="7" spans="1:70" x14ac:dyDescent="0.25">
      <c r="B7" s="1"/>
      <c r="C7" s="8">
        <v>280.5</v>
      </c>
      <c r="D7" s="8"/>
      <c r="E7" s="8">
        <v>115.866</v>
      </c>
      <c r="F7" s="8">
        <f t="shared" si="21"/>
        <v>396.36599999999999</v>
      </c>
      <c r="G7" s="8"/>
      <c r="H7" s="8">
        <v>121.55</v>
      </c>
      <c r="I7" s="8">
        <f t="shared" si="22"/>
        <v>517.91599999999994</v>
      </c>
      <c r="J7" s="8"/>
      <c r="K7" s="8">
        <v>63.249999999999986</v>
      </c>
      <c r="L7" s="8">
        <f t="shared" si="1"/>
        <v>581.16599999999994</v>
      </c>
      <c r="M7" s="8"/>
      <c r="N7" s="8">
        <v>89.466666666666697</v>
      </c>
      <c r="O7" s="8">
        <f t="shared" si="2"/>
        <v>670.63266666666664</v>
      </c>
      <c r="P7" s="8"/>
      <c r="Q7" s="8">
        <v>58.29999999999999</v>
      </c>
      <c r="R7" s="8">
        <f t="shared" si="3"/>
        <v>728.93266666666659</v>
      </c>
      <c r="S7" s="8"/>
      <c r="T7" s="8">
        <v>50.049999999999983</v>
      </c>
      <c r="U7" s="8">
        <f t="shared" si="4"/>
        <v>778.98266666666655</v>
      </c>
      <c r="V7" s="8"/>
      <c r="W7" s="8">
        <v>63.250000000000028</v>
      </c>
      <c r="X7" s="8">
        <f t="shared" si="5"/>
        <v>842.23266666666655</v>
      </c>
      <c r="Y7" s="8"/>
      <c r="Z7" s="8">
        <v>28.050000000000015</v>
      </c>
      <c r="AA7" s="8">
        <f t="shared" si="6"/>
        <v>870.28266666666661</v>
      </c>
      <c r="AB7" s="8"/>
      <c r="AC7" s="8">
        <v>43.266666666666666</v>
      </c>
      <c r="AD7" s="8">
        <f t="shared" si="7"/>
        <v>913.54933333333327</v>
      </c>
      <c r="AE7" s="8"/>
      <c r="AF7" s="8">
        <v>50.600000000000009</v>
      </c>
      <c r="AG7" s="8">
        <f t="shared" si="0"/>
        <v>964.14933333333329</v>
      </c>
      <c r="AH7" s="8"/>
      <c r="AI7" s="8">
        <v>69.666666666666671</v>
      </c>
      <c r="AJ7" s="8">
        <f t="shared" si="34"/>
        <v>1033.816</v>
      </c>
      <c r="AK7" s="8"/>
      <c r="AL7" s="8">
        <f t="shared" si="23"/>
        <v>1033.816</v>
      </c>
      <c r="AM7" t="s">
        <v>79</v>
      </c>
      <c r="AN7" s="8">
        <f t="shared" ref="AN7:AN8" si="36">AL10</f>
        <v>265.19166666666666</v>
      </c>
      <c r="AO7" t="s">
        <v>99</v>
      </c>
      <c r="AP7" s="8">
        <f t="shared" ref="AP7:AP8" si="37">AL7</f>
        <v>1033.816</v>
      </c>
      <c r="AQ7" t="s">
        <v>79</v>
      </c>
      <c r="AS7" t="s">
        <v>13</v>
      </c>
      <c r="AT7" s="1" t="s">
        <v>4</v>
      </c>
      <c r="AU7" s="8">
        <v>21</v>
      </c>
      <c r="AV7" s="8">
        <v>4</v>
      </c>
      <c r="AW7" s="8">
        <f t="shared" si="9"/>
        <v>25</v>
      </c>
      <c r="AX7" s="8">
        <v>5</v>
      </c>
      <c r="AY7" s="8">
        <f t="shared" si="10"/>
        <v>30</v>
      </c>
      <c r="AZ7" s="8">
        <v>3</v>
      </c>
      <c r="BA7" s="8">
        <f t="shared" si="11"/>
        <v>33</v>
      </c>
      <c r="BB7" s="8">
        <v>3</v>
      </c>
      <c r="BC7" s="8">
        <f t="shared" si="12"/>
        <v>36</v>
      </c>
      <c r="BD7" s="8">
        <v>17</v>
      </c>
      <c r="BE7" s="8">
        <f t="shared" si="13"/>
        <v>53</v>
      </c>
      <c r="BF7" s="8">
        <v>3</v>
      </c>
      <c r="BG7" s="8">
        <f t="shared" si="14"/>
        <v>56</v>
      </c>
      <c r="BH7" s="8">
        <v>6</v>
      </c>
      <c r="BI7" s="8">
        <f t="shared" si="15"/>
        <v>62</v>
      </c>
      <c r="BJ7" s="8">
        <v>6</v>
      </c>
      <c r="BK7" s="8">
        <f t="shared" si="16"/>
        <v>68</v>
      </c>
      <c r="BL7" s="8">
        <v>6</v>
      </c>
      <c r="BM7" s="8">
        <f t="shared" si="17"/>
        <v>74</v>
      </c>
      <c r="BN7" s="8">
        <v>4</v>
      </c>
      <c r="BO7" s="8">
        <f t="shared" si="18"/>
        <v>78</v>
      </c>
      <c r="BP7" s="8">
        <v>28</v>
      </c>
      <c r="BQ7" s="8">
        <f t="shared" si="19"/>
        <v>106</v>
      </c>
      <c r="BR7" s="8">
        <f t="shared" si="20"/>
        <v>106</v>
      </c>
    </row>
    <row r="8" spans="1:70" x14ac:dyDescent="0.25">
      <c r="B8" s="1"/>
      <c r="C8" s="8">
        <v>269.5</v>
      </c>
      <c r="D8" s="8"/>
      <c r="E8" s="8">
        <v>118.61</v>
      </c>
      <c r="F8" s="8">
        <f t="shared" si="21"/>
        <v>388.11</v>
      </c>
      <c r="G8" s="8"/>
      <c r="H8" s="8">
        <v>129.80000000000004</v>
      </c>
      <c r="I8" s="8">
        <f t="shared" si="22"/>
        <v>517.91000000000008</v>
      </c>
      <c r="J8" s="8"/>
      <c r="K8" s="8">
        <v>74.249999999999986</v>
      </c>
      <c r="L8" s="8">
        <f t="shared" si="1"/>
        <v>592.16000000000008</v>
      </c>
      <c r="M8" s="8"/>
      <c r="N8" s="8">
        <v>118.80000000000005</v>
      </c>
      <c r="O8" s="8">
        <f t="shared" si="2"/>
        <v>710.96000000000015</v>
      </c>
      <c r="P8" s="8"/>
      <c r="Q8" s="8">
        <v>80.300000000000011</v>
      </c>
      <c r="R8" s="8">
        <f t="shared" si="3"/>
        <v>791.26000000000022</v>
      </c>
      <c r="S8" s="8"/>
      <c r="T8" s="8">
        <v>28.049999999999986</v>
      </c>
      <c r="U8" s="8">
        <f t="shared" si="4"/>
        <v>819.31000000000017</v>
      </c>
      <c r="V8" s="8"/>
      <c r="W8" s="8">
        <v>104.50000000000006</v>
      </c>
      <c r="X8" s="8">
        <f t="shared" si="5"/>
        <v>923.81000000000017</v>
      </c>
      <c r="Y8" s="8"/>
      <c r="Z8" s="8">
        <v>36.300000000000011</v>
      </c>
      <c r="AA8" s="8">
        <f t="shared" si="6"/>
        <v>960.11000000000013</v>
      </c>
      <c r="AB8" s="8"/>
      <c r="AC8" s="8">
        <v>50.599999999999987</v>
      </c>
      <c r="AD8" s="8">
        <f t="shared" si="7"/>
        <v>1010.7100000000002</v>
      </c>
      <c r="AE8" s="8"/>
      <c r="AF8" s="8">
        <v>47.84999999999998</v>
      </c>
      <c r="AG8" s="8">
        <f t="shared" si="0"/>
        <v>1058.5600000000002</v>
      </c>
      <c r="AH8" s="8"/>
      <c r="AI8" s="8">
        <v>17.416666666666707</v>
      </c>
      <c r="AJ8" s="8">
        <f t="shared" si="34"/>
        <v>1075.9766666666669</v>
      </c>
      <c r="AK8" s="8"/>
      <c r="AL8" s="8">
        <f t="shared" si="23"/>
        <v>1075.9766666666669</v>
      </c>
      <c r="AM8" t="s">
        <v>79</v>
      </c>
      <c r="AN8" s="8">
        <f t="shared" si="36"/>
        <v>245.01833333333343</v>
      </c>
      <c r="AO8" t="s">
        <v>99</v>
      </c>
      <c r="AP8" s="8">
        <f t="shared" si="37"/>
        <v>1075.9766666666669</v>
      </c>
      <c r="AQ8" t="s">
        <v>79</v>
      </c>
      <c r="AS8" t="s">
        <v>16</v>
      </c>
      <c r="AT8" s="1" t="s">
        <v>5</v>
      </c>
      <c r="AU8" s="8">
        <v>19</v>
      </c>
      <c r="AV8" s="8">
        <v>1</v>
      </c>
      <c r="AW8" s="8">
        <f t="shared" si="9"/>
        <v>20</v>
      </c>
      <c r="AX8" s="8">
        <v>7</v>
      </c>
      <c r="AY8" s="8">
        <f t="shared" si="10"/>
        <v>27</v>
      </c>
      <c r="AZ8" s="8">
        <v>8</v>
      </c>
      <c r="BA8" s="8">
        <f t="shared" si="11"/>
        <v>35</v>
      </c>
      <c r="BB8" s="8">
        <v>5</v>
      </c>
      <c r="BC8" s="8">
        <f t="shared" si="12"/>
        <v>40</v>
      </c>
      <c r="BD8" s="8">
        <v>3</v>
      </c>
      <c r="BE8" s="8">
        <f t="shared" si="13"/>
        <v>43</v>
      </c>
      <c r="BF8" s="8">
        <v>2</v>
      </c>
      <c r="BG8" s="8">
        <f t="shared" si="14"/>
        <v>45</v>
      </c>
      <c r="BH8" s="8">
        <v>5</v>
      </c>
      <c r="BI8" s="8">
        <f t="shared" si="15"/>
        <v>50</v>
      </c>
      <c r="BJ8" s="8">
        <v>4</v>
      </c>
      <c r="BK8" s="8">
        <f t="shared" si="16"/>
        <v>54</v>
      </c>
      <c r="BL8" s="8">
        <v>3</v>
      </c>
      <c r="BM8" s="8">
        <f t="shared" si="17"/>
        <v>57</v>
      </c>
      <c r="BN8" s="8">
        <v>3</v>
      </c>
      <c r="BO8" s="8">
        <f t="shared" si="18"/>
        <v>60</v>
      </c>
      <c r="BP8" s="8">
        <v>17</v>
      </c>
      <c r="BQ8" s="8">
        <f t="shared" si="19"/>
        <v>77</v>
      </c>
      <c r="BR8" s="8">
        <f t="shared" si="20"/>
        <v>77</v>
      </c>
    </row>
    <row r="9" spans="1:70" x14ac:dyDescent="0.25">
      <c r="A9" t="s">
        <v>11</v>
      </c>
      <c r="B9" s="1" t="s">
        <v>2</v>
      </c>
      <c r="C9" s="8">
        <v>5.4999999999999805</v>
      </c>
      <c r="D9" s="8">
        <f t="shared" ref="D9" si="38">AVERAGE(C9:C11)</f>
        <v>12.833333333333321</v>
      </c>
      <c r="E9" s="8">
        <v>26.03</v>
      </c>
      <c r="F9" s="8">
        <f t="shared" si="21"/>
        <v>31.52999999999998</v>
      </c>
      <c r="G9" s="8">
        <f t="shared" ref="G9" si="39">AVERAGE(F9:F11)</f>
        <v>35.196666666666658</v>
      </c>
      <c r="H9" s="8">
        <v>6.0500000000000176</v>
      </c>
      <c r="I9" s="8">
        <f t="shared" si="22"/>
        <v>37.58</v>
      </c>
      <c r="J9" s="8">
        <f t="shared" ref="J9" si="40">AVERAGE(I9:I11)</f>
        <v>44.913333333333327</v>
      </c>
      <c r="K9" s="8">
        <v>21.999999999999972</v>
      </c>
      <c r="L9" s="8">
        <f t="shared" si="1"/>
        <v>59.57999999999997</v>
      </c>
      <c r="M9" s="8">
        <f t="shared" ref="M9" si="41">AVERAGE(L9:L11)</f>
        <v>75.163333333333313</v>
      </c>
      <c r="N9" s="8">
        <v>39.966666666666697</v>
      </c>
      <c r="O9" s="8">
        <f t="shared" si="2"/>
        <v>99.546666666666667</v>
      </c>
      <c r="P9" s="8">
        <f t="shared" ref="P9" si="42">AVERAGE(O9:O11)</f>
        <v>115.13000000000004</v>
      </c>
      <c r="Q9" s="8">
        <v>14.300000000000002</v>
      </c>
      <c r="R9" s="8">
        <f t="shared" si="3"/>
        <v>113.84666666666666</v>
      </c>
      <c r="S9" s="8">
        <f t="shared" ref="S9" si="43">AVERAGE(R9:R11)</f>
        <v>134.93000000000004</v>
      </c>
      <c r="T9" s="8">
        <v>30.79999999999999</v>
      </c>
      <c r="U9" s="8">
        <f t="shared" si="4"/>
        <v>144.64666666666665</v>
      </c>
      <c r="V9" s="8">
        <f t="shared" ref="V9" si="44">AVERAGE(U9:U11)</f>
        <v>165.73000000000002</v>
      </c>
      <c r="W9" s="8">
        <v>27.500000000000053</v>
      </c>
      <c r="X9" s="8">
        <f t="shared" si="5"/>
        <v>172.1466666666667</v>
      </c>
      <c r="Y9" s="8">
        <f t="shared" ref="Y9" si="45">AVERAGE(X9:X11)</f>
        <v>189.56333333333336</v>
      </c>
      <c r="Z9" s="8">
        <v>6.0499999999999927</v>
      </c>
      <c r="AA9" s="8">
        <f t="shared" si="6"/>
        <v>178.19666666666669</v>
      </c>
      <c r="AB9" s="8">
        <f t="shared" ref="AB9" si="46">AVERAGE(AA9:AA11)</f>
        <v>200.19666666666672</v>
      </c>
      <c r="AC9" s="8">
        <v>19.433333333333309</v>
      </c>
      <c r="AD9" s="8">
        <f t="shared" si="7"/>
        <v>197.63</v>
      </c>
      <c r="AE9" s="8">
        <f t="shared" ref="AE9" si="47">AVERAGE(AD9:AD11)</f>
        <v>222.68555555555557</v>
      </c>
      <c r="AF9" s="8">
        <v>31.349999999999994</v>
      </c>
      <c r="AG9" s="8">
        <f t="shared" si="0"/>
        <v>228.98</v>
      </c>
      <c r="AH9" s="8">
        <f t="shared" ref="AH9" si="48">AVERAGE(AG9:AG11)</f>
        <v>239.36888888888893</v>
      </c>
      <c r="AI9" s="8">
        <v>9.1666666666666838</v>
      </c>
      <c r="AJ9" s="8">
        <f t="shared" si="34"/>
        <v>238.14666666666668</v>
      </c>
      <c r="AK9" s="8">
        <f t="shared" ref="AK9" si="49">AVERAGE(AJ9:AJ11)</f>
        <v>249.45222222222228</v>
      </c>
      <c r="AL9" s="8">
        <f t="shared" si="23"/>
        <v>238.14666666666668</v>
      </c>
      <c r="AM9" t="s">
        <v>99</v>
      </c>
      <c r="AN9" s="8">
        <f>AL12</f>
        <v>157.93833333333328</v>
      </c>
      <c r="AO9" t="s">
        <v>100</v>
      </c>
      <c r="AP9" s="8">
        <f>AL18</f>
        <v>1164.4383333333335</v>
      </c>
      <c r="AQ9" s="8" t="str">
        <f>AM18</f>
        <v>Dye + Litter</v>
      </c>
      <c r="AS9" t="s">
        <v>14</v>
      </c>
      <c r="AT9" s="1" t="s">
        <v>6</v>
      </c>
      <c r="AU9" s="8">
        <v>16</v>
      </c>
      <c r="AV9" s="8">
        <v>3</v>
      </c>
      <c r="AW9" s="8">
        <f t="shared" si="9"/>
        <v>19</v>
      </c>
      <c r="AX9" s="8">
        <v>2</v>
      </c>
      <c r="AY9" s="8">
        <f t="shared" si="10"/>
        <v>21</v>
      </c>
      <c r="AZ9" s="8">
        <v>7</v>
      </c>
      <c r="BA9" s="8">
        <f t="shared" si="11"/>
        <v>28</v>
      </c>
      <c r="BB9" s="8">
        <v>6</v>
      </c>
      <c r="BC9" s="8">
        <f t="shared" si="12"/>
        <v>34</v>
      </c>
      <c r="BD9" s="8">
        <v>2</v>
      </c>
      <c r="BE9" s="8">
        <f t="shared" si="13"/>
        <v>36</v>
      </c>
      <c r="BF9" s="8">
        <v>1</v>
      </c>
      <c r="BG9" s="8">
        <f t="shared" si="14"/>
        <v>37</v>
      </c>
      <c r="BH9" s="8">
        <v>14</v>
      </c>
      <c r="BI9" s="8">
        <f t="shared" si="15"/>
        <v>51</v>
      </c>
      <c r="BJ9" s="8">
        <v>6</v>
      </c>
      <c r="BK9" s="8">
        <f t="shared" si="16"/>
        <v>57</v>
      </c>
      <c r="BL9" s="8">
        <v>2</v>
      </c>
      <c r="BM9" s="8">
        <f t="shared" si="17"/>
        <v>59</v>
      </c>
      <c r="BN9" s="8">
        <v>4</v>
      </c>
      <c r="BO9" s="8">
        <f t="shared" si="18"/>
        <v>63</v>
      </c>
      <c r="BP9" s="8">
        <v>3</v>
      </c>
      <c r="BQ9" s="8">
        <f t="shared" si="19"/>
        <v>66</v>
      </c>
      <c r="BR9" s="8">
        <f t="shared" si="20"/>
        <v>66</v>
      </c>
    </row>
    <row r="10" spans="1:70" x14ac:dyDescent="0.25">
      <c r="B10" s="1"/>
      <c r="C10" s="8">
        <v>10.999999999999961</v>
      </c>
      <c r="D10" s="8"/>
      <c r="E10" s="8">
        <v>13.200000000000015</v>
      </c>
      <c r="F10" s="8">
        <f t="shared" si="21"/>
        <v>24.199999999999974</v>
      </c>
      <c r="G10" s="8"/>
      <c r="H10" s="8">
        <v>14.29999999999999</v>
      </c>
      <c r="I10" s="8">
        <f t="shared" si="22"/>
        <v>38.499999999999964</v>
      </c>
      <c r="J10" s="8"/>
      <c r="K10" s="8">
        <v>27.500000000000004</v>
      </c>
      <c r="L10" s="8">
        <f t="shared" si="1"/>
        <v>65.999999999999972</v>
      </c>
      <c r="M10" s="8"/>
      <c r="N10" s="8">
        <v>43.633333333333361</v>
      </c>
      <c r="O10" s="8">
        <f t="shared" si="2"/>
        <v>109.63333333333333</v>
      </c>
      <c r="P10" s="8"/>
      <c r="Q10" s="8">
        <v>19.8</v>
      </c>
      <c r="R10" s="8">
        <f t="shared" si="3"/>
        <v>129.43333333333334</v>
      </c>
      <c r="S10" s="8"/>
      <c r="T10" s="8">
        <v>37.67499999999999</v>
      </c>
      <c r="U10" s="8">
        <f t="shared" si="4"/>
        <v>167.10833333333332</v>
      </c>
      <c r="V10" s="8"/>
      <c r="W10" s="8">
        <v>24.750000000000007</v>
      </c>
      <c r="X10" s="8">
        <f t="shared" si="5"/>
        <v>191.85833333333332</v>
      </c>
      <c r="Y10" s="8"/>
      <c r="Z10" s="8">
        <v>22.550000000000008</v>
      </c>
      <c r="AA10" s="8">
        <f t="shared" si="6"/>
        <v>214.40833333333333</v>
      </c>
      <c r="AB10" s="8"/>
      <c r="AC10" s="8">
        <v>26.766666666666652</v>
      </c>
      <c r="AD10" s="8">
        <f t="shared" si="7"/>
        <v>241.17499999999998</v>
      </c>
      <c r="AE10" s="8"/>
      <c r="AF10" s="8">
        <v>12.099999999999985</v>
      </c>
      <c r="AG10" s="8">
        <f t="shared" si="0"/>
        <v>253.27499999999998</v>
      </c>
      <c r="AH10" s="8"/>
      <c r="AI10" s="8">
        <v>11.916666666666673</v>
      </c>
      <c r="AJ10" s="8">
        <f t="shared" si="34"/>
        <v>265.19166666666666</v>
      </c>
      <c r="AK10" s="8"/>
      <c r="AL10" s="8">
        <f t="shared" si="23"/>
        <v>265.19166666666666</v>
      </c>
      <c r="AM10" t="s">
        <v>99</v>
      </c>
      <c r="AN10" s="8">
        <f t="shared" ref="AN10:AN11" si="50">AL13</f>
        <v>150.60500000000005</v>
      </c>
      <c r="AO10" t="s">
        <v>100</v>
      </c>
      <c r="AP10" s="8">
        <f t="shared" ref="AP10:AQ10" si="51">AL19</f>
        <v>1081.0249999999999</v>
      </c>
      <c r="AQ10" s="8" t="str">
        <f t="shared" si="51"/>
        <v>Dye + Litter</v>
      </c>
      <c r="AS10" t="s">
        <v>15</v>
      </c>
      <c r="AT10" s="1" t="s">
        <v>7</v>
      </c>
      <c r="AU10" s="8">
        <v>38</v>
      </c>
      <c r="AV10" s="8">
        <v>2</v>
      </c>
      <c r="AW10" s="8">
        <f t="shared" si="9"/>
        <v>40</v>
      </c>
      <c r="AX10" s="8">
        <v>8</v>
      </c>
      <c r="AY10" s="8">
        <f t="shared" si="10"/>
        <v>48</v>
      </c>
      <c r="AZ10" s="8">
        <v>9</v>
      </c>
      <c r="BA10" s="8">
        <f t="shared" si="11"/>
        <v>57</v>
      </c>
      <c r="BB10" s="8">
        <v>11</v>
      </c>
      <c r="BC10" s="8">
        <f t="shared" si="12"/>
        <v>68</v>
      </c>
      <c r="BD10" s="8">
        <v>3</v>
      </c>
      <c r="BE10" s="8">
        <f t="shared" si="13"/>
        <v>71</v>
      </c>
      <c r="BF10" s="8">
        <v>2</v>
      </c>
      <c r="BG10" s="8">
        <f t="shared" si="14"/>
        <v>73</v>
      </c>
      <c r="BH10" s="8">
        <v>5</v>
      </c>
      <c r="BI10" s="8">
        <f t="shared" si="15"/>
        <v>78</v>
      </c>
      <c r="BJ10" s="8">
        <v>7</v>
      </c>
      <c r="BK10" s="8">
        <f t="shared" si="16"/>
        <v>85</v>
      </c>
      <c r="BL10" s="8">
        <v>7</v>
      </c>
      <c r="BM10" s="8">
        <f t="shared" si="17"/>
        <v>92</v>
      </c>
      <c r="BN10" s="8">
        <v>10</v>
      </c>
      <c r="BO10" s="8">
        <f t="shared" si="18"/>
        <v>102</v>
      </c>
      <c r="BP10" s="8">
        <v>2</v>
      </c>
      <c r="BQ10" s="8">
        <f t="shared" si="19"/>
        <v>104</v>
      </c>
      <c r="BR10" s="8">
        <f t="shared" si="20"/>
        <v>104</v>
      </c>
    </row>
    <row r="11" spans="1:70" x14ac:dyDescent="0.25">
      <c r="B11" s="1"/>
      <c r="C11" s="8">
        <v>22.000000000000021</v>
      </c>
      <c r="D11" s="8"/>
      <c r="E11" s="8">
        <v>27.86</v>
      </c>
      <c r="F11" s="8">
        <f t="shared" si="21"/>
        <v>49.860000000000021</v>
      </c>
      <c r="G11" s="8"/>
      <c r="H11" s="8">
        <v>8.8000000000000096</v>
      </c>
      <c r="I11" s="8">
        <f t="shared" si="22"/>
        <v>58.660000000000032</v>
      </c>
      <c r="J11" s="8"/>
      <c r="K11" s="8">
        <v>41.25</v>
      </c>
      <c r="L11" s="8">
        <f t="shared" si="1"/>
        <v>99.910000000000025</v>
      </c>
      <c r="M11" s="8"/>
      <c r="N11" s="8">
        <v>36.300000000000047</v>
      </c>
      <c r="O11" s="8">
        <f t="shared" si="2"/>
        <v>136.21000000000006</v>
      </c>
      <c r="P11" s="8"/>
      <c r="Q11" s="8">
        <v>25.300000000000004</v>
      </c>
      <c r="R11" s="8">
        <f t="shared" si="3"/>
        <v>161.51000000000008</v>
      </c>
      <c r="S11" s="8"/>
      <c r="T11" s="8">
        <v>23.92499999999999</v>
      </c>
      <c r="U11" s="8">
        <f t="shared" si="4"/>
        <v>185.43500000000006</v>
      </c>
      <c r="V11" s="8"/>
      <c r="W11" s="8">
        <v>19.250000000000032</v>
      </c>
      <c r="X11" s="8">
        <f t="shared" si="5"/>
        <v>204.68500000000009</v>
      </c>
      <c r="Y11" s="8"/>
      <c r="Z11" s="8">
        <v>3.3000000000000029</v>
      </c>
      <c r="AA11" s="8">
        <f t="shared" si="6"/>
        <v>207.9850000000001</v>
      </c>
      <c r="AB11" s="8"/>
      <c r="AC11" s="8">
        <v>21.266666666666655</v>
      </c>
      <c r="AD11" s="8">
        <f t="shared" si="7"/>
        <v>229.25166666666675</v>
      </c>
      <c r="AE11" s="8"/>
      <c r="AF11" s="8">
        <v>6.6000000000000059</v>
      </c>
      <c r="AG11" s="8">
        <f t="shared" si="0"/>
        <v>235.85166666666674</v>
      </c>
      <c r="AH11" s="8"/>
      <c r="AI11" s="8">
        <v>9.1666666666666838</v>
      </c>
      <c r="AJ11" s="8">
        <f t="shared" si="34"/>
        <v>245.01833333333343</v>
      </c>
      <c r="AK11" s="8"/>
      <c r="AL11" s="8">
        <f t="shared" si="23"/>
        <v>245.01833333333343</v>
      </c>
      <c r="AM11" t="s">
        <v>99</v>
      </c>
      <c r="AN11" s="8">
        <f t="shared" si="50"/>
        <v>211.07500000000002</v>
      </c>
      <c r="AO11" t="s">
        <v>100</v>
      </c>
      <c r="AP11" s="8">
        <f t="shared" ref="AP11:AQ11" si="52">AL20</f>
        <v>1165.8100000000002</v>
      </c>
      <c r="AQ11" s="8" t="str">
        <f t="shared" si="52"/>
        <v>Dye + Litter</v>
      </c>
      <c r="AS11" t="s">
        <v>17</v>
      </c>
      <c r="AT11" s="1" t="s">
        <v>8</v>
      </c>
      <c r="AU11" s="8">
        <v>10</v>
      </c>
      <c r="AV11" s="8">
        <v>2</v>
      </c>
      <c r="AW11" s="8">
        <f t="shared" si="9"/>
        <v>12</v>
      </c>
      <c r="AX11" s="8">
        <v>2</v>
      </c>
      <c r="AY11" s="8">
        <f t="shared" si="10"/>
        <v>14</v>
      </c>
      <c r="AZ11" s="8">
        <v>4</v>
      </c>
      <c r="BA11" s="8">
        <f t="shared" si="11"/>
        <v>18</v>
      </c>
      <c r="BB11" s="8">
        <v>2</v>
      </c>
      <c r="BC11" s="8">
        <f t="shared" si="12"/>
        <v>20</v>
      </c>
      <c r="BD11" s="8">
        <v>2</v>
      </c>
      <c r="BE11" s="8">
        <f t="shared" si="13"/>
        <v>22</v>
      </c>
      <c r="BF11" s="8">
        <v>3</v>
      </c>
      <c r="BG11" s="8">
        <f t="shared" si="14"/>
        <v>25</v>
      </c>
      <c r="BH11" s="8">
        <v>2</v>
      </c>
      <c r="BI11" s="8">
        <f t="shared" si="15"/>
        <v>27</v>
      </c>
      <c r="BJ11" s="8">
        <v>5</v>
      </c>
      <c r="BK11" s="8">
        <f t="shared" si="16"/>
        <v>32</v>
      </c>
      <c r="BL11" s="8">
        <v>3</v>
      </c>
      <c r="BM11" s="8">
        <f t="shared" si="17"/>
        <v>35</v>
      </c>
      <c r="BN11" s="8">
        <v>2</v>
      </c>
      <c r="BO11" s="8">
        <f t="shared" si="18"/>
        <v>37</v>
      </c>
      <c r="BP11" s="8">
        <v>6</v>
      </c>
      <c r="BQ11" s="8">
        <f t="shared" si="19"/>
        <v>43</v>
      </c>
      <c r="BR11" s="8">
        <f t="shared" si="20"/>
        <v>43</v>
      </c>
    </row>
    <row r="12" spans="1:70" x14ac:dyDescent="0.25">
      <c r="A12" t="s">
        <v>12</v>
      </c>
      <c r="B12" s="1" t="s">
        <v>3</v>
      </c>
      <c r="C12" s="8">
        <v>10.999999999999961</v>
      </c>
      <c r="D12" s="8">
        <f t="shared" ref="D12" si="53">AVERAGE(C12:C14)</f>
        <v>14.666666666666648</v>
      </c>
      <c r="E12" s="8">
        <v>9.5299999999999994</v>
      </c>
      <c r="F12" s="8">
        <f t="shared" si="21"/>
        <v>20.529999999999959</v>
      </c>
      <c r="G12" s="8">
        <f t="shared" ref="G12" si="54">AVERAGE(F12:F14)</f>
        <v>20.519999999999982</v>
      </c>
      <c r="H12" s="8">
        <v>14.29999999999999</v>
      </c>
      <c r="I12" s="8">
        <f t="shared" si="22"/>
        <v>34.829999999999949</v>
      </c>
      <c r="J12" s="8">
        <f t="shared" ref="J12" si="55">AVERAGE(I12:I14)</f>
        <v>33.903333333333329</v>
      </c>
      <c r="K12" s="8">
        <v>5.4999999999999805</v>
      </c>
      <c r="L12" s="8">
        <f t="shared" si="1"/>
        <v>40.329999999999927</v>
      </c>
      <c r="M12" s="8">
        <f t="shared" ref="M12" si="56">AVERAGE(L12:L14)</f>
        <v>46.736666666666643</v>
      </c>
      <c r="N12" s="8">
        <v>43.633333333333361</v>
      </c>
      <c r="O12" s="8">
        <f t="shared" si="2"/>
        <v>83.963333333333281</v>
      </c>
      <c r="P12" s="8">
        <f t="shared" ref="P12" si="57">AVERAGE(O12:O14)</f>
        <v>84.258888888888904</v>
      </c>
      <c r="Q12" s="8">
        <v>10.633333333333335</v>
      </c>
      <c r="R12" s="8">
        <f t="shared" si="3"/>
        <v>94.596666666666621</v>
      </c>
      <c r="S12" s="8">
        <f t="shared" ref="S12" si="58">AVERAGE(R12:R14)</f>
        <v>99.170000000000016</v>
      </c>
      <c r="T12" s="8">
        <v>4.6749999999999865</v>
      </c>
      <c r="U12" s="8">
        <f t="shared" si="4"/>
        <v>99.271666666666604</v>
      </c>
      <c r="V12" s="8">
        <f t="shared" ref="V12" si="59">AVERAGE(U12:U14)</f>
        <v>109.34499999999998</v>
      </c>
      <c r="W12" s="8">
        <v>8.2500000000000195</v>
      </c>
      <c r="X12" s="8">
        <f t="shared" si="5"/>
        <v>107.52166666666662</v>
      </c>
      <c r="Y12" s="8">
        <f t="shared" ref="Y12" si="60">AVERAGE(X12:X14)</f>
        <v>132.26166666666668</v>
      </c>
      <c r="Z12" s="8">
        <v>3.3000000000000029</v>
      </c>
      <c r="AA12" s="8">
        <f t="shared" si="6"/>
        <v>110.82166666666662</v>
      </c>
      <c r="AB12" s="8">
        <f t="shared" ref="AB12" si="61">AVERAGE(AA12:AA14)</f>
        <v>135.5616666666667</v>
      </c>
      <c r="AC12" s="8">
        <v>17.599999999999987</v>
      </c>
      <c r="AD12" s="8">
        <f t="shared" si="7"/>
        <v>128.4216666666666</v>
      </c>
      <c r="AE12" s="8">
        <f t="shared" ref="AE12" si="62">AVERAGE(AD12:AD14)</f>
        <v>151.93944444444443</v>
      </c>
      <c r="AF12" s="8">
        <v>20.349999999999984</v>
      </c>
      <c r="AG12" s="8">
        <f t="shared" si="0"/>
        <v>148.77166666666659</v>
      </c>
      <c r="AH12" s="8">
        <f t="shared" ref="AH12" si="63">AVERAGE(AG12:AG14)</f>
        <v>164.0394444444444</v>
      </c>
      <c r="AI12" s="8">
        <v>9.1666666666666838</v>
      </c>
      <c r="AJ12" s="8">
        <f t="shared" si="34"/>
        <v>157.93833333333328</v>
      </c>
      <c r="AK12" s="8">
        <f t="shared" ref="AK12" si="64">AVERAGE(AJ12:AJ14)</f>
        <v>173.20611111111111</v>
      </c>
      <c r="AL12" s="8">
        <f t="shared" si="23"/>
        <v>157.93833333333328</v>
      </c>
      <c r="AM12" t="s">
        <v>100</v>
      </c>
      <c r="AN12" s="8">
        <f>AL27</f>
        <v>230.35833333333341</v>
      </c>
      <c r="AO12" t="s">
        <v>105</v>
      </c>
      <c r="AP12" s="8">
        <f>AL21</f>
        <v>1139.2333333333336</v>
      </c>
      <c r="AQ12" s="8" t="str">
        <f>AM21</f>
        <v>Dye + Bacteria + Litter</v>
      </c>
    </row>
    <row r="13" spans="1:70" x14ac:dyDescent="0.25">
      <c r="B13" s="1"/>
      <c r="C13" s="8">
        <v>22.000000000000021</v>
      </c>
      <c r="D13" s="8"/>
      <c r="E13" s="8">
        <v>4.03</v>
      </c>
      <c r="F13" s="8">
        <f t="shared" si="21"/>
        <v>26.030000000000022</v>
      </c>
      <c r="G13" s="8"/>
      <c r="H13" s="8">
        <v>8.8000000000000096</v>
      </c>
      <c r="I13" s="8">
        <f t="shared" si="22"/>
        <v>34.830000000000034</v>
      </c>
      <c r="J13" s="8"/>
      <c r="K13" s="8">
        <v>13.750000000000002</v>
      </c>
      <c r="L13" s="8">
        <f t="shared" si="1"/>
        <v>48.580000000000034</v>
      </c>
      <c r="M13" s="8"/>
      <c r="N13" s="8">
        <v>32.633333333333368</v>
      </c>
      <c r="O13" s="8">
        <f t="shared" si="2"/>
        <v>81.213333333333395</v>
      </c>
      <c r="P13" s="8"/>
      <c r="Q13" s="8">
        <v>14.300000000000002</v>
      </c>
      <c r="R13" s="8">
        <f t="shared" si="3"/>
        <v>95.513333333333392</v>
      </c>
      <c r="S13" s="8"/>
      <c r="T13" s="8">
        <v>10.174999999999992</v>
      </c>
      <c r="U13" s="8">
        <f t="shared" si="4"/>
        <v>105.68833333333339</v>
      </c>
      <c r="V13" s="8"/>
      <c r="W13" s="8">
        <v>11.000000000000011</v>
      </c>
      <c r="X13" s="8">
        <f t="shared" si="5"/>
        <v>116.6883333333334</v>
      </c>
      <c r="Y13" s="8"/>
      <c r="Z13" s="8">
        <v>3.3000000000000029</v>
      </c>
      <c r="AA13" s="8">
        <f t="shared" si="6"/>
        <v>119.9883333333334</v>
      </c>
      <c r="AB13" s="8"/>
      <c r="AC13" s="8">
        <v>17.599999999999987</v>
      </c>
      <c r="AD13" s="8">
        <f t="shared" si="7"/>
        <v>137.5883333333334</v>
      </c>
      <c r="AE13" s="8"/>
      <c r="AF13" s="8">
        <v>3.8499999999999672</v>
      </c>
      <c r="AG13" s="8">
        <f t="shared" si="0"/>
        <v>141.43833333333336</v>
      </c>
      <c r="AH13" s="8"/>
      <c r="AI13" s="8">
        <v>9.1666666666666838</v>
      </c>
      <c r="AJ13" s="8">
        <f t="shared" si="34"/>
        <v>150.60500000000005</v>
      </c>
      <c r="AK13" s="8"/>
      <c r="AL13" s="8">
        <f t="shared" si="23"/>
        <v>150.60500000000005</v>
      </c>
      <c r="AM13" t="s">
        <v>100</v>
      </c>
      <c r="AN13" s="8">
        <f t="shared" ref="AN13:AN14" si="65">AL28</f>
        <v>254.18833333333336</v>
      </c>
      <c r="AO13" t="s">
        <v>105</v>
      </c>
      <c r="AP13" s="8">
        <f t="shared" ref="AP13:AQ13" si="66">AL22</f>
        <v>1071.8583333333333</v>
      </c>
      <c r="AQ13" s="8" t="str">
        <f t="shared" si="66"/>
        <v>Dye + Bacteria + Litter</v>
      </c>
      <c r="AT13" s="1"/>
    </row>
    <row r="14" spans="1:70" x14ac:dyDescent="0.25">
      <c r="B14" s="1"/>
      <c r="C14" s="8">
        <v>10.999999999999961</v>
      </c>
      <c r="D14" s="8"/>
      <c r="E14" s="8">
        <v>4</v>
      </c>
      <c r="F14" s="8">
        <f t="shared" si="21"/>
        <v>14.999999999999961</v>
      </c>
      <c r="G14" s="8"/>
      <c r="H14" s="8">
        <v>17.050000000000029</v>
      </c>
      <c r="I14" s="8">
        <f t="shared" si="22"/>
        <v>32.04999999999999</v>
      </c>
      <c r="J14" s="8"/>
      <c r="K14" s="8">
        <v>19.249999999999982</v>
      </c>
      <c r="L14" s="8">
        <f t="shared" si="1"/>
        <v>51.299999999999969</v>
      </c>
      <c r="M14" s="8"/>
      <c r="N14" s="8">
        <v>36.300000000000047</v>
      </c>
      <c r="O14" s="8">
        <f t="shared" si="2"/>
        <v>87.600000000000023</v>
      </c>
      <c r="P14" s="8"/>
      <c r="Q14" s="8">
        <v>19.8</v>
      </c>
      <c r="R14" s="8">
        <f t="shared" si="3"/>
        <v>107.40000000000002</v>
      </c>
      <c r="S14" s="8"/>
      <c r="T14" s="8">
        <v>15.674999999999985</v>
      </c>
      <c r="U14" s="8">
        <f t="shared" si="4"/>
        <v>123.075</v>
      </c>
      <c r="V14" s="8"/>
      <c r="W14" s="8">
        <v>49.500000000000014</v>
      </c>
      <c r="X14" s="8">
        <f t="shared" si="5"/>
        <v>172.57500000000002</v>
      </c>
      <c r="Y14" s="8"/>
      <c r="Z14" s="8">
        <v>3.3000000000000029</v>
      </c>
      <c r="AA14" s="8">
        <f t="shared" si="6"/>
        <v>175.87500000000003</v>
      </c>
      <c r="AB14" s="8"/>
      <c r="AC14" s="8">
        <v>13.9333333333333</v>
      </c>
      <c r="AD14" s="8">
        <f t="shared" si="7"/>
        <v>189.80833333333334</v>
      </c>
      <c r="AE14" s="8"/>
      <c r="AF14" s="8">
        <v>12.099999999999985</v>
      </c>
      <c r="AG14" s="8">
        <f t="shared" si="0"/>
        <v>201.90833333333333</v>
      </c>
      <c r="AH14" s="8"/>
      <c r="AI14" s="8">
        <v>9.1666666666666838</v>
      </c>
      <c r="AJ14" s="8">
        <f t="shared" si="34"/>
        <v>211.07500000000002</v>
      </c>
      <c r="AK14" s="8"/>
      <c r="AL14" s="8">
        <f t="shared" si="23"/>
        <v>211.07500000000002</v>
      </c>
      <c r="AM14" t="s">
        <v>100</v>
      </c>
      <c r="AN14" s="8">
        <f t="shared" si="65"/>
        <v>218.90000000000003</v>
      </c>
      <c r="AO14" t="s">
        <v>105</v>
      </c>
      <c r="AP14" s="8">
        <f t="shared" ref="AP14:AQ14" si="67">AL23</f>
        <v>1130.9833333333336</v>
      </c>
      <c r="AQ14" s="8" t="str">
        <f t="shared" si="67"/>
        <v>Dye + Bacteria + Litter</v>
      </c>
      <c r="AT14" s="1"/>
    </row>
    <row r="15" spans="1:70" x14ac:dyDescent="0.25">
      <c r="A15" t="s">
        <v>13</v>
      </c>
      <c r="B15" s="1" t="s">
        <v>4</v>
      </c>
      <c r="C15" s="8">
        <v>264</v>
      </c>
      <c r="D15" s="8">
        <f t="shared" ref="D15" si="68">AVERAGE(C15:C17)</f>
        <v>223.66666666666666</v>
      </c>
      <c r="E15" s="8">
        <v>26.03</v>
      </c>
      <c r="F15" s="8">
        <f t="shared" si="21"/>
        <v>290.02999999999997</v>
      </c>
      <c r="G15" s="8">
        <f t="shared" ref="G15" si="69">AVERAGE(F15:F17)</f>
        <v>257.03000000000003</v>
      </c>
      <c r="H15" s="8">
        <v>8.8000000000000096</v>
      </c>
      <c r="I15" s="8">
        <f t="shared" si="22"/>
        <v>298.83</v>
      </c>
      <c r="J15" s="8">
        <f t="shared" ref="J15" si="70">AVERAGE(I15:I17)</f>
        <v>270.41333333333336</v>
      </c>
      <c r="K15" s="8">
        <v>30.249999999999996</v>
      </c>
      <c r="L15" s="8">
        <f t="shared" si="1"/>
        <v>329.08</v>
      </c>
      <c r="M15" s="8">
        <f t="shared" ref="M15" si="71">AVERAGE(L15:L17)</f>
        <v>296.08000000000004</v>
      </c>
      <c r="N15" s="8">
        <v>45.466666666666704</v>
      </c>
      <c r="O15" s="8">
        <f t="shared" si="2"/>
        <v>374.54666666666668</v>
      </c>
      <c r="P15" s="8">
        <f t="shared" ref="P15" si="72">AVERAGE(O15:O17)</f>
        <v>336.65777777777788</v>
      </c>
      <c r="Q15" s="8">
        <v>17.966666666666676</v>
      </c>
      <c r="R15" s="8">
        <f t="shared" si="3"/>
        <v>392.51333333333338</v>
      </c>
      <c r="S15" s="8">
        <f t="shared" ref="S15" si="73">AVERAGE(R15:R17)</f>
        <v>371.12444444444446</v>
      </c>
      <c r="T15" s="8">
        <v>19.799999999999979</v>
      </c>
      <c r="U15" s="8">
        <f t="shared" si="4"/>
        <v>412.31333333333333</v>
      </c>
      <c r="V15" s="8">
        <f t="shared" ref="V15" si="74">AVERAGE(U15:U17)</f>
        <v>393.21611111111116</v>
      </c>
      <c r="W15" s="8">
        <v>19.250000000000032</v>
      </c>
      <c r="X15" s="8">
        <f t="shared" si="5"/>
        <v>431.56333333333339</v>
      </c>
      <c r="Y15" s="8">
        <f t="shared" ref="Y15" si="75">AVERAGE(X15:X17)</f>
        <v>417.96611111111127</v>
      </c>
      <c r="Z15" s="8">
        <v>19.799999999999997</v>
      </c>
      <c r="AA15" s="8">
        <f t="shared" si="6"/>
        <v>451.3633333333334</v>
      </c>
      <c r="AB15" s="8">
        <f t="shared" ref="AB15" si="76">AVERAGE(AA15:AA17)</f>
        <v>430.43277777777786</v>
      </c>
      <c r="AC15" s="8">
        <v>24.93333333333333</v>
      </c>
      <c r="AD15" s="8">
        <f t="shared" si="7"/>
        <v>476.29666666666674</v>
      </c>
      <c r="AE15" s="8">
        <f t="shared" ref="AE15" si="77">AVERAGE(AD15:AD17)</f>
        <v>448.64388888888902</v>
      </c>
      <c r="AF15" s="8">
        <v>23.099999999999994</v>
      </c>
      <c r="AG15" s="8">
        <f t="shared" si="0"/>
        <v>499.39666666666676</v>
      </c>
      <c r="AH15" s="8">
        <f t="shared" ref="AH15" si="78">AVERAGE(AG15:AG17)</f>
        <v>468.99388888888899</v>
      </c>
      <c r="AI15" s="8">
        <v>6.4166666666666927</v>
      </c>
      <c r="AJ15" s="8">
        <f t="shared" si="34"/>
        <v>505.81333333333345</v>
      </c>
      <c r="AK15" s="8">
        <f t="shared" ref="AK15" si="79">AVERAGE(AJ15:AJ17)</f>
        <v>500.16055555555567</v>
      </c>
      <c r="AL15" s="8">
        <f t="shared" si="23"/>
        <v>505.81333333333345</v>
      </c>
      <c r="AM15" t="s">
        <v>101</v>
      </c>
      <c r="AN15" s="8">
        <f t="shared" ref="AN15:AN17" si="80">AL15</f>
        <v>505.81333333333345</v>
      </c>
      <c r="AO15" t="s">
        <v>101</v>
      </c>
      <c r="AP15" s="8">
        <f>AL24</f>
        <v>1408.2683333333334</v>
      </c>
      <c r="AQ15" s="8" t="str">
        <f>AM24</f>
        <v>Supernatant + Litter</v>
      </c>
    </row>
    <row r="16" spans="1:70" x14ac:dyDescent="0.25">
      <c r="B16" s="1"/>
      <c r="C16" s="8">
        <v>192.50000000000003</v>
      </c>
      <c r="D16" s="8"/>
      <c r="E16" s="8">
        <v>40.699999999999996</v>
      </c>
      <c r="F16" s="8">
        <f t="shared" si="21"/>
        <v>233.20000000000002</v>
      </c>
      <c r="G16" s="8"/>
      <c r="H16" s="8">
        <v>22.550000000000008</v>
      </c>
      <c r="I16" s="8">
        <f t="shared" si="22"/>
        <v>255.75000000000003</v>
      </c>
      <c r="J16" s="8"/>
      <c r="K16" s="8">
        <v>27.500000000000004</v>
      </c>
      <c r="L16" s="8">
        <f t="shared" si="1"/>
        <v>283.25000000000006</v>
      </c>
      <c r="M16" s="8"/>
      <c r="N16" s="8">
        <v>39.966666666666697</v>
      </c>
      <c r="O16" s="8">
        <f t="shared" si="2"/>
        <v>323.21666666666675</v>
      </c>
      <c r="P16" s="8"/>
      <c r="Q16" s="8">
        <v>67.466666666666669</v>
      </c>
      <c r="R16" s="8">
        <f t="shared" si="3"/>
        <v>390.68333333333339</v>
      </c>
      <c r="S16" s="8"/>
      <c r="T16" s="8">
        <v>28.049999999999986</v>
      </c>
      <c r="U16" s="8">
        <f t="shared" si="4"/>
        <v>418.73333333333341</v>
      </c>
      <c r="V16" s="8"/>
      <c r="W16" s="8">
        <v>19.250000000000032</v>
      </c>
      <c r="X16" s="8">
        <f t="shared" si="5"/>
        <v>437.98333333333346</v>
      </c>
      <c r="Y16" s="8"/>
      <c r="Z16" s="8">
        <v>17.050000000000008</v>
      </c>
      <c r="AA16" s="8">
        <f t="shared" si="6"/>
        <v>455.03333333333347</v>
      </c>
      <c r="AB16" s="8"/>
      <c r="AC16" s="8">
        <v>6.5999999999999908</v>
      </c>
      <c r="AD16" s="8">
        <f t="shared" si="7"/>
        <v>461.63333333333344</v>
      </c>
      <c r="AE16" s="8"/>
      <c r="AF16" s="8">
        <v>25.849999999999991</v>
      </c>
      <c r="AG16" s="8">
        <f t="shared" si="0"/>
        <v>487.48333333333341</v>
      </c>
      <c r="AH16" s="8"/>
      <c r="AI16" s="8">
        <v>86.166666666666714</v>
      </c>
      <c r="AJ16" s="8">
        <f t="shared" si="34"/>
        <v>573.65000000000009</v>
      </c>
      <c r="AK16" s="8"/>
      <c r="AL16" s="8">
        <f t="shared" si="23"/>
        <v>573.65000000000009</v>
      </c>
      <c r="AM16" t="s">
        <v>101</v>
      </c>
      <c r="AN16" s="8">
        <f t="shared" si="80"/>
        <v>573.65000000000009</v>
      </c>
      <c r="AO16" t="s">
        <v>101</v>
      </c>
      <c r="AP16" s="8">
        <f t="shared" ref="AP16:AQ16" si="81">AL25</f>
        <v>1369.3133333333335</v>
      </c>
      <c r="AQ16" s="8" t="str">
        <f t="shared" si="81"/>
        <v>Supernatant + Litter</v>
      </c>
      <c r="AT16" s="1"/>
    </row>
    <row r="17" spans="1:46" x14ac:dyDescent="0.25">
      <c r="B17" s="1"/>
      <c r="C17" s="8">
        <v>214.50000000000006</v>
      </c>
      <c r="D17" s="8"/>
      <c r="E17" s="8">
        <v>33.36</v>
      </c>
      <c r="F17" s="8">
        <f t="shared" si="21"/>
        <v>247.86000000000007</v>
      </c>
      <c r="G17" s="8"/>
      <c r="H17" s="8">
        <v>8.8000000000000096</v>
      </c>
      <c r="I17" s="8">
        <f t="shared" si="22"/>
        <v>256.66000000000008</v>
      </c>
      <c r="J17" s="8"/>
      <c r="K17" s="8">
        <v>19.249999999999982</v>
      </c>
      <c r="L17" s="8">
        <f t="shared" si="1"/>
        <v>275.91000000000008</v>
      </c>
      <c r="M17" s="8"/>
      <c r="N17" s="8">
        <v>36.300000000000047</v>
      </c>
      <c r="O17" s="8">
        <f t="shared" si="2"/>
        <v>312.21000000000015</v>
      </c>
      <c r="P17" s="8"/>
      <c r="Q17" s="8">
        <v>17.966666666666676</v>
      </c>
      <c r="R17" s="8">
        <f t="shared" si="3"/>
        <v>330.17666666666685</v>
      </c>
      <c r="S17" s="8"/>
      <c r="T17" s="8">
        <v>18.42499999999999</v>
      </c>
      <c r="U17" s="8">
        <f t="shared" si="4"/>
        <v>348.60166666666686</v>
      </c>
      <c r="V17" s="8"/>
      <c r="W17" s="8">
        <v>35.750000000000021</v>
      </c>
      <c r="X17" s="8">
        <f t="shared" si="5"/>
        <v>384.35166666666686</v>
      </c>
      <c r="Y17" s="8"/>
      <c r="Z17" s="8">
        <v>0.5500000000000127</v>
      </c>
      <c r="AA17" s="8">
        <f t="shared" si="6"/>
        <v>384.90166666666687</v>
      </c>
      <c r="AB17" s="8"/>
      <c r="AC17" s="8">
        <v>23.099999999999984</v>
      </c>
      <c r="AD17" s="8">
        <f t="shared" si="7"/>
        <v>408.00166666666684</v>
      </c>
      <c r="AE17" s="8"/>
      <c r="AF17" s="8">
        <v>12.099999999999985</v>
      </c>
      <c r="AG17" s="8">
        <f t="shared" si="0"/>
        <v>420.1016666666668</v>
      </c>
      <c r="AH17" s="8"/>
      <c r="AI17" s="8">
        <v>0.91666666666666352</v>
      </c>
      <c r="AJ17" s="8">
        <f t="shared" si="34"/>
        <v>421.01833333333349</v>
      </c>
      <c r="AK17" s="8"/>
      <c r="AL17" s="8">
        <f t="shared" si="23"/>
        <v>421.01833333333349</v>
      </c>
      <c r="AM17" t="s">
        <v>101</v>
      </c>
      <c r="AN17" s="8">
        <f t="shared" si="80"/>
        <v>421.01833333333349</v>
      </c>
      <c r="AO17" t="s">
        <v>101</v>
      </c>
      <c r="AP17" s="8">
        <f t="shared" ref="AP17:AQ17" si="82">AL26</f>
        <v>1578.3133333333335</v>
      </c>
      <c r="AQ17" s="8" t="str">
        <f t="shared" si="82"/>
        <v>Supernatant + Litter</v>
      </c>
      <c r="AT17" s="1"/>
    </row>
    <row r="18" spans="1:46" x14ac:dyDescent="0.25">
      <c r="A18" t="s">
        <v>16</v>
      </c>
      <c r="B18" s="1" t="s">
        <v>5</v>
      </c>
      <c r="C18" s="8">
        <v>352.00000000000006</v>
      </c>
      <c r="D18" s="8">
        <f t="shared" ref="D18" si="83">AVERAGE(C18:C20)</f>
        <v>319.00000000000006</v>
      </c>
      <c r="E18" s="8">
        <v>122.28</v>
      </c>
      <c r="F18" s="8">
        <f t="shared" si="21"/>
        <v>474.28000000000009</v>
      </c>
      <c r="G18" s="8">
        <f t="shared" ref="G18" si="84">AVERAGE(F18:F20)</f>
        <v>443.1133333333334</v>
      </c>
      <c r="H18" s="8">
        <v>110.55000000000001</v>
      </c>
      <c r="I18" s="8">
        <f t="shared" si="22"/>
        <v>584.83000000000015</v>
      </c>
      <c r="J18" s="8">
        <f t="shared" ref="J18" si="85">AVERAGE(I18:I20)</f>
        <v>566.49666666666678</v>
      </c>
      <c r="K18" s="8">
        <v>101.75</v>
      </c>
      <c r="L18" s="8">
        <f t="shared" si="1"/>
        <v>686.58000000000015</v>
      </c>
      <c r="M18" s="8">
        <f t="shared" ref="M18" si="86">AVERAGE(L18:L20)</f>
        <v>655.41333333333341</v>
      </c>
      <c r="N18" s="8">
        <v>85.800000000000026</v>
      </c>
      <c r="O18" s="8">
        <f t="shared" si="2"/>
        <v>772.38000000000022</v>
      </c>
      <c r="P18" s="8">
        <f t="shared" ref="P18" si="87">AVERAGE(O18:O20)</f>
        <v>749.15777777777794</v>
      </c>
      <c r="Q18" s="8">
        <v>67.466666666666669</v>
      </c>
      <c r="R18" s="8">
        <f t="shared" si="3"/>
        <v>839.84666666666692</v>
      </c>
      <c r="S18" s="8">
        <f t="shared" ref="S18" si="88">AVERAGE(R18:R20)</f>
        <v>822.73555555555561</v>
      </c>
      <c r="T18" s="8">
        <v>70.674999999999983</v>
      </c>
      <c r="U18" s="8">
        <f t="shared" si="4"/>
        <v>910.52166666666687</v>
      </c>
      <c r="V18" s="8">
        <f t="shared" ref="V18" si="89">AVERAGE(U18:U20)</f>
        <v>893.86888888888905</v>
      </c>
      <c r="W18" s="8">
        <v>74.250000000000043</v>
      </c>
      <c r="X18" s="8">
        <f t="shared" si="5"/>
        <v>984.77166666666687</v>
      </c>
      <c r="Y18" s="8">
        <f t="shared" ref="Y18" si="90">AVERAGE(X18:X20)</f>
        <v>972.7022222222223</v>
      </c>
      <c r="Z18" s="8">
        <v>47.3</v>
      </c>
      <c r="AA18" s="8">
        <f t="shared" si="6"/>
        <v>1032.0716666666669</v>
      </c>
      <c r="AB18" s="8">
        <f t="shared" ref="AB18" si="91">AVERAGE(AA18:AA20)</f>
        <v>1011.7522222222224</v>
      </c>
      <c r="AC18" s="8">
        <v>34.099999999999994</v>
      </c>
      <c r="AD18" s="8">
        <f t="shared" si="7"/>
        <v>1066.1716666666669</v>
      </c>
      <c r="AE18" s="8">
        <f t="shared" ref="AE18" si="92">AVERAGE(AD18:AD20)</f>
        <v>1050.7411111111112</v>
      </c>
      <c r="AF18" s="8">
        <v>34.099999999999994</v>
      </c>
      <c r="AG18" s="8">
        <f t="shared" si="0"/>
        <v>1100.2716666666668</v>
      </c>
      <c r="AH18" s="8">
        <f t="shared" ref="AH18" si="93">AVERAGE(AG18:AG20)</f>
        <v>1090.3411111111111</v>
      </c>
      <c r="AI18" s="8">
        <v>64.166666666666686</v>
      </c>
      <c r="AJ18" s="8">
        <f t="shared" si="34"/>
        <v>1164.4383333333335</v>
      </c>
      <c r="AK18" s="8">
        <f t="shared" ref="AK18" si="94">AVERAGE(AJ18:AJ20)</f>
        <v>1137.0911111111111</v>
      </c>
      <c r="AL18" s="8">
        <f t="shared" si="23"/>
        <v>1164.4383333333335</v>
      </c>
      <c r="AM18" t="s">
        <v>102</v>
      </c>
    </row>
    <row r="19" spans="1:46" x14ac:dyDescent="0.25">
      <c r="B19" s="1"/>
      <c r="C19" s="8">
        <v>286.00000000000006</v>
      </c>
      <c r="D19" s="8"/>
      <c r="E19" s="8">
        <v>125.95</v>
      </c>
      <c r="F19" s="8">
        <f t="shared" si="21"/>
        <v>411.95000000000005</v>
      </c>
      <c r="G19" s="8"/>
      <c r="H19" s="8">
        <v>132.55000000000001</v>
      </c>
      <c r="I19" s="8">
        <f t="shared" si="22"/>
        <v>544.5</v>
      </c>
      <c r="J19" s="8"/>
      <c r="K19" s="8">
        <v>74.249999999999986</v>
      </c>
      <c r="L19" s="8">
        <f t="shared" si="1"/>
        <v>618.75</v>
      </c>
      <c r="M19" s="8"/>
      <c r="N19" s="8">
        <v>104.13333333333335</v>
      </c>
      <c r="O19" s="8">
        <f t="shared" si="2"/>
        <v>722.88333333333333</v>
      </c>
      <c r="P19" s="8"/>
      <c r="Q19" s="8">
        <v>74.800000000000026</v>
      </c>
      <c r="R19" s="8">
        <f t="shared" si="3"/>
        <v>797.68333333333339</v>
      </c>
      <c r="S19" s="8"/>
      <c r="T19" s="8">
        <v>67.924999999999997</v>
      </c>
      <c r="U19" s="8">
        <f t="shared" si="4"/>
        <v>865.60833333333335</v>
      </c>
      <c r="V19" s="8"/>
      <c r="W19" s="8">
        <v>88.000000000000028</v>
      </c>
      <c r="X19" s="8">
        <f t="shared" si="5"/>
        <v>953.60833333333335</v>
      </c>
      <c r="Y19" s="8"/>
      <c r="Z19" s="8">
        <v>33.549999999999997</v>
      </c>
      <c r="AA19" s="8">
        <f t="shared" si="6"/>
        <v>987.1583333333333</v>
      </c>
      <c r="AB19" s="8"/>
      <c r="AC19" s="8">
        <v>39.599999999999987</v>
      </c>
      <c r="AD19" s="8">
        <f t="shared" si="7"/>
        <v>1026.7583333333332</v>
      </c>
      <c r="AE19" s="8"/>
      <c r="AF19" s="8">
        <v>42.34999999999998</v>
      </c>
      <c r="AG19" s="8">
        <f t="shared" si="0"/>
        <v>1069.1083333333331</v>
      </c>
      <c r="AH19" s="8"/>
      <c r="AI19" s="8">
        <v>11.916666666666673</v>
      </c>
      <c r="AJ19" s="8">
        <f t="shared" si="34"/>
        <v>1081.0249999999999</v>
      </c>
      <c r="AK19" s="8"/>
      <c r="AL19" s="8">
        <f t="shared" si="23"/>
        <v>1081.0249999999999</v>
      </c>
      <c r="AM19" t="s">
        <v>102</v>
      </c>
      <c r="AT19" s="1"/>
    </row>
    <row r="20" spans="1:46" x14ac:dyDescent="0.25">
      <c r="B20" s="1"/>
      <c r="C20" s="8">
        <v>319</v>
      </c>
      <c r="D20" s="8"/>
      <c r="E20" s="8">
        <v>124.11</v>
      </c>
      <c r="F20" s="8">
        <f t="shared" si="21"/>
        <v>443.11</v>
      </c>
      <c r="G20" s="8"/>
      <c r="H20" s="8">
        <v>127.05000000000003</v>
      </c>
      <c r="I20" s="8">
        <f t="shared" si="22"/>
        <v>570.16000000000008</v>
      </c>
      <c r="J20" s="8"/>
      <c r="K20" s="8">
        <v>90.75</v>
      </c>
      <c r="L20" s="8">
        <f t="shared" si="1"/>
        <v>660.91000000000008</v>
      </c>
      <c r="M20" s="8"/>
      <c r="N20" s="8">
        <v>91.300000000000054</v>
      </c>
      <c r="O20" s="8">
        <f t="shared" si="2"/>
        <v>752.21000000000015</v>
      </c>
      <c r="P20" s="8"/>
      <c r="Q20" s="8">
        <v>78.466666666666683</v>
      </c>
      <c r="R20" s="8">
        <f t="shared" si="3"/>
        <v>830.67666666666685</v>
      </c>
      <c r="S20" s="8"/>
      <c r="T20" s="8">
        <v>74.8</v>
      </c>
      <c r="U20" s="8">
        <f t="shared" si="4"/>
        <v>905.4766666666668</v>
      </c>
      <c r="V20" s="8"/>
      <c r="W20" s="8">
        <v>74.250000000000043</v>
      </c>
      <c r="X20" s="8">
        <f t="shared" si="5"/>
        <v>979.7266666666668</v>
      </c>
      <c r="Y20" s="8"/>
      <c r="Z20" s="8">
        <v>36.300000000000011</v>
      </c>
      <c r="AA20" s="8">
        <f t="shared" si="6"/>
        <v>1016.0266666666669</v>
      </c>
      <c r="AB20" s="8"/>
      <c r="AC20" s="8">
        <v>43.266666666666666</v>
      </c>
      <c r="AD20" s="8">
        <f t="shared" si="7"/>
        <v>1059.2933333333335</v>
      </c>
      <c r="AE20" s="8"/>
      <c r="AF20" s="8">
        <v>42.34999999999998</v>
      </c>
      <c r="AG20" s="8">
        <f t="shared" si="0"/>
        <v>1101.6433333333334</v>
      </c>
      <c r="AH20" s="8"/>
      <c r="AI20" s="8">
        <v>64.166666666666686</v>
      </c>
      <c r="AJ20" s="8">
        <f t="shared" si="34"/>
        <v>1165.8100000000002</v>
      </c>
      <c r="AK20" s="8"/>
      <c r="AL20" s="8">
        <f t="shared" si="23"/>
        <v>1165.8100000000002</v>
      </c>
      <c r="AM20" t="s">
        <v>102</v>
      </c>
      <c r="AT20" s="1"/>
    </row>
    <row r="21" spans="1:46" x14ac:dyDescent="0.25">
      <c r="A21" t="s">
        <v>14</v>
      </c>
      <c r="B21" s="1" t="s">
        <v>6</v>
      </c>
      <c r="C21" s="8">
        <v>286.00000000000006</v>
      </c>
      <c r="D21" s="8">
        <f t="shared" ref="D21" si="95">AVERAGE(C21:C23)</f>
        <v>286.00000000000006</v>
      </c>
      <c r="E21" s="8">
        <v>120.45000000000002</v>
      </c>
      <c r="F21" s="8">
        <f t="shared" si="21"/>
        <v>406.45000000000005</v>
      </c>
      <c r="G21" s="8">
        <f t="shared" ref="G21" si="96">AVERAGE(F21:F23)</f>
        <v>409.20000000000005</v>
      </c>
      <c r="H21" s="8">
        <v>124.30000000000004</v>
      </c>
      <c r="I21" s="8">
        <f t="shared" si="22"/>
        <v>530.75000000000011</v>
      </c>
      <c r="J21" s="8">
        <f t="shared" ref="J21" si="97">AVERAGE(I21:I23)</f>
        <v>534.41666666666686</v>
      </c>
      <c r="K21" s="8">
        <v>99</v>
      </c>
      <c r="L21" s="8">
        <f t="shared" si="1"/>
        <v>629.75000000000011</v>
      </c>
      <c r="M21" s="8">
        <f t="shared" ref="M21" si="98">AVERAGE(L21:L23)</f>
        <v>624.25</v>
      </c>
      <c r="N21" s="8">
        <v>109.63333333333337</v>
      </c>
      <c r="O21" s="8">
        <f t="shared" si="2"/>
        <v>739.38333333333344</v>
      </c>
      <c r="P21" s="8">
        <f t="shared" ref="P21" si="99">AVERAGE(O21:O23)</f>
        <v>724.1055555555555</v>
      </c>
      <c r="Q21" s="8">
        <v>76.63333333333334</v>
      </c>
      <c r="R21" s="8">
        <f t="shared" si="3"/>
        <v>816.01666666666677</v>
      </c>
      <c r="S21" s="8">
        <f t="shared" ref="S21" si="100">AVERAGE(R21:R23)</f>
        <v>801.96111111111122</v>
      </c>
      <c r="T21" s="8">
        <v>72.049999999999983</v>
      </c>
      <c r="U21" s="8">
        <f t="shared" si="4"/>
        <v>888.06666666666672</v>
      </c>
      <c r="V21" s="8">
        <f t="shared" ref="V21" si="101">AVERAGE(U21:U23)</f>
        <v>876.30277777777792</v>
      </c>
      <c r="W21" s="8">
        <v>82.500000000000057</v>
      </c>
      <c r="X21" s="8">
        <f t="shared" si="5"/>
        <v>970.56666666666683</v>
      </c>
      <c r="Y21" s="8">
        <f t="shared" ref="Y21" si="102">AVERAGE(X21:X23)</f>
        <v>956.96944444444455</v>
      </c>
      <c r="Z21" s="8">
        <v>50.050000000000018</v>
      </c>
      <c r="AA21" s="8">
        <f t="shared" si="6"/>
        <v>1020.6166666666669</v>
      </c>
      <c r="AB21" s="8">
        <f t="shared" ref="AB21" si="103">AVERAGE(AA21:AA23)</f>
        <v>998.7694444444445</v>
      </c>
      <c r="AC21" s="8">
        <v>45.09999999999998</v>
      </c>
      <c r="AD21" s="8">
        <f t="shared" si="7"/>
        <v>1065.7166666666669</v>
      </c>
      <c r="AE21" s="8">
        <f t="shared" ref="AE21" si="104">AVERAGE(AD21:AD23)</f>
        <v>1043.2583333333334</v>
      </c>
      <c r="AF21" s="8">
        <v>64.349999999999994</v>
      </c>
      <c r="AG21" s="8">
        <f t="shared" si="0"/>
        <v>1130.0666666666668</v>
      </c>
      <c r="AH21" s="8">
        <f t="shared" ref="AH21" si="105">AVERAGE(AG21:AG23)</f>
        <v>1100.2749999999999</v>
      </c>
      <c r="AI21" s="8">
        <v>9.1666666666666838</v>
      </c>
      <c r="AJ21" s="8">
        <f t="shared" si="34"/>
        <v>1139.2333333333336</v>
      </c>
      <c r="AK21" s="8">
        <f t="shared" ref="AK21" si="106">AVERAGE(AJ21:AJ23)</f>
        <v>1114.0250000000003</v>
      </c>
      <c r="AL21" s="8">
        <f t="shared" si="23"/>
        <v>1139.2333333333336</v>
      </c>
      <c r="AM21" t="s">
        <v>103</v>
      </c>
    </row>
    <row r="22" spans="1:46" x14ac:dyDescent="0.25">
      <c r="B22" s="1"/>
      <c r="C22" s="8">
        <v>258.50000000000006</v>
      </c>
      <c r="D22" s="8"/>
      <c r="E22" s="8">
        <v>128.70000000000002</v>
      </c>
      <c r="F22" s="8">
        <f t="shared" si="21"/>
        <v>387.20000000000005</v>
      </c>
      <c r="G22" s="8"/>
      <c r="H22" s="8">
        <v>121.55</v>
      </c>
      <c r="I22" s="8">
        <f t="shared" si="22"/>
        <v>508.75000000000006</v>
      </c>
      <c r="J22" s="8"/>
      <c r="K22" s="8">
        <v>93.5</v>
      </c>
      <c r="L22" s="8">
        <f t="shared" si="1"/>
        <v>602.25</v>
      </c>
      <c r="M22" s="8"/>
      <c r="N22" s="8">
        <v>102.30000000000005</v>
      </c>
      <c r="O22" s="8">
        <f t="shared" si="2"/>
        <v>704.55000000000007</v>
      </c>
      <c r="P22" s="8"/>
      <c r="Q22" s="8">
        <v>82.133333333333354</v>
      </c>
      <c r="R22" s="8">
        <f t="shared" si="3"/>
        <v>786.68333333333339</v>
      </c>
      <c r="S22" s="8"/>
      <c r="T22" s="8">
        <v>76.174999999999997</v>
      </c>
      <c r="U22" s="8">
        <f t="shared" si="4"/>
        <v>862.85833333333335</v>
      </c>
      <c r="V22" s="8"/>
      <c r="W22" s="8">
        <v>55.000000000000057</v>
      </c>
      <c r="X22" s="8">
        <f t="shared" si="5"/>
        <v>917.85833333333335</v>
      </c>
      <c r="Y22" s="8"/>
      <c r="Z22" s="8">
        <v>30.800000000000004</v>
      </c>
      <c r="AA22" s="8">
        <f t="shared" si="6"/>
        <v>948.6583333333333</v>
      </c>
      <c r="AB22" s="8"/>
      <c r="AC22" s="8">
        <v>46.933333333333323</v>
      </c>
      <c r="AD22" s="8">
        <f t="shared" si="7"/>
        <v>995.59166666666658</v>
      </c>
      <c r="AE22" s="8"/>
      <c r="AF22" s="8">
        <v>56.099999999999973</v>
      </c>
      <c r="AG22" s="8">
        <f t="shared" si="0"/>
        <v>1051.6916666666666</v>
      </c>
      <c r="AH22" s="8"/>
      <c r="AI22" s="8">
        <v>20.166666666666693</v>
      </c>
      <c r="AJ22" s="8">
        <f t="shared" si="34"/>
        <v>1071.8583333333333</v>
      </c>
      <c r="AK22" s="8"/>
      <c r="AL22" s="8">
        <f t="shared" si="23"/>
        <v>1071.8583333333333</v>
      </c>
      <c r="AM22" t="s">
        <v>103</v>
      </c>
      <c r="AT22" s="1"/>
    </row>
    <row r="23" spans="1:46" x14ac:dyDescent="0.25">
      <c r="B23" s="1"/>
      <c r="C23" s="8">
        <v>313.5</v>
      </c>
      <c r="D23" s="8"/>
      <c r="E23" s="8">
        <v>120.45000000000002</v>
      </c>
      <c r="F23" s="8">
        <f t="shared" si="21"/>
        <v>433.95000000000005</v>
      </c>
      <c r="G23" s="8"/>
      <c r="H23" s="8">
        <v>129.80000000000004</v>
      </c>
      <c r="I23" s="8">
        <f t="shared" si="22"/>
        <v>563.75000000000011</v>
      </c>
      <c r="J23" s="8"/>
      <c r="K23" s="8">
        <v>77</v>
      </c>
      <c r="L23" s="8">
        <f t="shared" si="1"/>
        <v>640.75000000000011</v>
      </c>
      <c r="M23" s="8"/>
      <c r="N23" s="8">
        <v>87.633333333333383</v>
      </c>
      <c r="O23" s="8">
        <f t="shared" si="2"/>
        <v>728.38333333333344</v>
      </c>
      <c r="P23" s="8"/>
      <c r="Q23" s="8">
        <v>74.800000000000026</v>
      </c>
      <c r="R23" s="8">
        <f t="shared" si="3"/>
        <v>803.18333333333351</v>
      </c>
      <c r="S23" s="8"/>
      <c r="T23" s="8">
        <v>74.8</v>
      </c>
      <c r="U23" s="8">
        <f t="shared" si="4"/>
        <v>877.98333333333346</v>
      </c>
      <c r="V23" s="8"/>
      <c r="W23" s="8">
        <v>104.50000000000006</v>
      </c>
      <c r="X23" s="8">
        <f t="shared" si="5"/>
        <v>982.48333333333358</v>
      </c>
      <c r="Y23" s="8"/>
      <c r="Z23" s="8">
        <v>44.55</v>
      </c>
      <c r="AA23" s="8">
        <f t="shared" si="6"/>
        <v>1027.0333333333335</v>
      </c>
      <c r="AB23" s="8"/>
      <c r="AC23" s="8">
        <v>41.433333333333316</v>
      </c>
      <c r="AD23" s="8">
        <f t="shared" si="7"/>
        <v>1068.4666666666669</v>
      </c>
      <c r="AE23" s="8"/>
      <c r="AF23" s="8">
        <v>50.600000000000009</v>
      </c>
      <c r="AG23" s="8">
        <f t="shared" si="0"/>
        <v>1119.0666666666668</v>
      </c>
      <c r="AH23" s="8"/>
      <c r="AI23" s="8">
        <v>11.916666666666673</v>
      </c>
      <c r="AJ23" s="8">
        <f t="shared" si="34"/>
        <v>1130.9833333333336</v>
      </c>
      <c r="AK23" s="8"/>
      <c r="AL23" s="8">
        <f t="shared" si="23"/>
        <v>1130.9833333333336</v>
      </c>
      <c r="AM23" t="s">
        <v>103</v>
      </c>
      <c r="AT23" s="1"/>
    </row>
    <row r="24" spans="1:46" x14ac:dyDescent="0.25">
      <c r="A24" t="s">
        <v>15</v>
      </c>
      <c r="B24" s="1" t="s">
        <v>7</v>
      </c>
      <c r="C24" s="8">
        <v>533.5</v>
      </c>
      <c r="D24" s="8">
        <f t="shared" ref="D24" si="107">AVERAGE(C24:C26)</f>
        <v>509.66666666666669</v>
      </c>
      <c r="E24" s="8">
        <v>132.36000000000001</v>
      </c>
      <c r="F24" s="8">
        <f t="shared" si="21"/>
        <v>665.86</v>
      </c>
      <c r="G24" s="8">
        <f t="shared" ref="G24" si="108">AVERAGE(F24:F26)</f>
        <v>641.72333333333336</v>
      </c>
      <c r="H24" s="8">
        <v>132.55000000000001</v>
      </c>
      <c r="I24" s="8">
        <f t="shared" si="22"/>
        <v>798.41000000000008</v>
      </c>
      <c r="J24" s="8">
        <f t="shared" ref="J24" si="109">AVERAGE(I24:I26)</f>
        <v>789.85666666666668</v>
      </c>
      <c r="K24" s="8">
        <v>93.5</v>
      </c>
      <c r="L24" s="8">
        <f t="shared" si="1"/>
        <v>891.91000000000008</v>
      </c>
      <c r="M24" s="8">
        <f t="shared" ref="M24" si="110">AVERAGE(L24:L26)</f>
        <v>898.94</v>
      </c>
      <c r="N24" s="8">
        <v>116.96666666666673</v>
      </c>
      <c r="O24" s="8">
        <f t="shared" si="2"/>
        <v>1008.8766666666668</v>
      </c>
      <c r="P24" s="8">
        <f t="shared" ref="P24" si="111">AVERAGE(O24:O26)</f>
        <v>1032.4066666666668</v>
      </c>
      <c r="Q24" s="8">
        <v>98.633333333333354</v>
      </c>
      <c r="R24" s="8">
        <f t="shared" si="3"/>
        <v>1107.5100000000002</v>
      </c>
      <c r="S24" s="8">
        <f t="shared" ref="S24" si="112">AVERAGE(R24:R26)</f>
        <v>1126.1511111111113</v>
      </c>
      <c r="T24" s="8">
        <v>67.924999999999997</v>
      </c>
      <c r="U24" s="8">
        <f t="shared" si="4"/>
        <v>1175.4350000000002</v>
      </c>
      <c r="V24" s="8">
        <f t="shared" ref="V24" si="113">AVERAGE(U24:U26)</f>
        <v>1197.742777777778</v>
      </c>
      <c r="W24" s="8">
        <v>85.250000000000028</v>
      </c>
      <c r="X24" s="8">
        <f t="shared" si="5"/>
        <v>1260.6850000000002</v>
      </c>
      <c r="Y24" s="8">
        <f t="shared" ref="Y24" si="114">AVERAGE(X24:X26)</f>
        <v>1291.242777777778</v>
      </c>
      <c r="Z24" s="8">
        <v>33.549999999999997</v>
      </c>
      <c r="AA24" s="8">
        <f t="shared" si="6"/>
        <v>1294.2350000000001</v>
      </c>
      <c r="AB24" s="8">
        <f t="shared" ref="AB24" si="115">AVERAGE(AA24:AA26)</f>
        <v>1337.6261111111114</v>
      </c>
      <c r="AC24" s="8">
        <v>59.766666666666659</v>
      </c>
      <c r="AD24" s="8">
        <f t="shared" si="7"/>
        <v>1354.0016666666668</v>
      </c>
      <c r="AE24" s="8">
        <f t="shared" ref="AE24" si="116">AVERAGE(AD24:AD26)</f>
        <v>1383.9483333333335</v>
      </c>
      <c r="AF24" s="8">
        <v>36.85</v>
      </c>
      <c r="AG24" s="8">
        <f t="shared" si="0"/>
        <v>1390.8516666666667</v>
      </c>
      <c r="AH24" s="8">
        <f t="shared" ref="AH24" si="117">AVERAGE(AG24:AG26)</f>
        <v>1434.5483333333334</v>
      </c>
      <c r="AI24" s="8">
        <v>17.416666666666707</v>
      </c>
      <c r="AJ24" s="8">
        <f t="shared" si="34"/>
        <v>1408.2683333333334</v>
      </c>
      <c r="AK24" s="8">
        <f t="shared" ref="AK24" si="118">AVERAGE(AJ24:AJ26)</f>
        <v>1451.9650000000001</v>
      </c>
      <c r="AL24" s="8">
        <f t="shared" si="23"/>
        <v>1408.2683333333334</v>
      </c>
      <c r="AM24" t="s">
        <v>104</v>
      </c>
    </row>
    <row r="25" spans="1:46" x14ac:dyDescent="0.25">
      <c r="B25" s="1"/>
      <c r="C25" s="8">
        <v>434.50000000000006</v>
      </c>
      <c r="D25" s="8"/>
      <c r="E25" s="8">
        <v>127.78</v>
      </c>
      <c r="F25" s="8">
        <f t="shared" si="21"/>
        <v>562.28000000000009</v>
      </c>
      <c r="G25" s="8"/>
      <c r="H25" s="8">
        <v>154.55000000000001</v>
      </c>
      <c r="I25" s="8">
        <f t="shared" si="22"/>
        <v>716.83000000000015</v>
      </c>
      <c r="J25" s="8"/>
      <c r="K25" s="8">
        <v>123.75</v>
      </c>
      <c r="L25" s="8">
        <f t="shared" si="1"/>
        <v>840.58000000000015</v>
      </c>
      <c r="M25" s="8"/>
      <c r="N25" s="8">
        <v>127.9666666666667</v>
      </c>
      <c r="O25" s="8">
        <f t="shared" si="2"/>
        <v>968.54666666666685</v>
      </c>
      <c r="P25" s="8"/>
      <c r="Q25" s="8">
        <v>87.63333333333334</v>
      </c>
      <c r="R25" s="8">
        <f t="shared" si="3"/>
        <v>1056.1800000000003</v>
      </c>
      <c r="S25" s="8"/>
      <c r="T25" s="8">
        <v>74.8</v>
      </c>
      <c r="U25" s="8">
        <f t="shared" si="4"/>
        <v>1130.9800000000002</v>
      </c>
      <c r="V25" s="8"/>
      <c r="W25" s="8">
        <v>93.500000000000014</v>
      </c>
      <c r="X25" s="8">
        <f t="shared" si="5"/>
        <v>1224.4800000000002</v>
      </c>
      <c r="Y25" s="8"/>
      <c r="Z25" s="8">
        <v>47.3</v>
      </c>
      <c r="AA25" s="8">
        <f t="shared" si="6"/>
        <v>1271.7800000000002</v>
      </c>
      <c r="AB25" s="8"/>
      <c r="AC25" s="8">
        <v>37.766666666666652</v>
      </c>
      <c r="AD25" s="8">
        <f t="shared" si="7"/>
        <v>1309.5466666666669</v>
      </c>
      <c r="AE25" s="8"/>
      <c r="AF25" s="8">
        <v>45.1</v>
      </c>
      <c r="AG25" s="8">
        <f t="shared" si="0"/>
        <v>1354.6466666666668</v>
      </c>
      <c r="AH25" s="8"/>
      <c r="AI25" s="8">
        <v>14.666666666666663</v>
      </c>
      <c r="AJ25" s="8">
        <f t="shared" si="34"/>
        <v>1369.3133333333335</v>
      </c>
      <c r="AK25" s="8"/>
      <c r="AL25" s="8">
        <f t="shared" si="23"/>
        <v>1369.3133333333335</v>
      </c>
      <c r="AM25" t="s">
        <v>104</v>
      </c>
      <c r="AT25" s="1"/>
    </row>
    <row r="26" spans="1:46" x14ac:dyDescent="0.25">
      <c r="B26" s="1"/>
      <c r="C26" s="8">
        <v>561</v>
      </c>
      <c r="D26" s="8"/>
      <c r="E26" s="8">
        <v>136.03</v>
      </c>
      <c r="F26" s="8">
        <f t="shared" si="21"/>
        <v>697.03</v>
      </c>
      <c r="G26" s="8"/>
      <c r="H26" s="8">
        <v>157.30000000000004</v>
      </c>
      <c r="I26" s="8">
        <f t="shared" si="22"/>
        <v>854.33</v>
      </c>
      <c r="J26" s="8"/>
      <c r="K26" s="8">
        <v>110.00000000000001</v>
      </c>
      <c r="L26" s="8">
        <f t="shared" si="1"/>
        <v>964.33</v>
      </c>
      <c r="M26" s="8"/>
      <c r="N26" s="8">
        <v>155.46666666666673</v>
      </c>
      <c r="O26" s="8">
        <f t="shared" si="2"/>
        <v>1119.7966666666669</v>
      </c>
      <c r="P26" s="8"/>
      <c r="Q26" s="8">
        <v>94.966666666666683</v>
      </c>
      <c r="R26" s="8">
        <f t="shared" si="3"/>
        <v>1214.7633333333335</v>
      </c>
      <c r="S26" s="8"/>
      <c r="T26" s="8">
        <v>72.049999999999983</v>
      </c>
      <c r="U26" s="8">
        <f t="shared" si="4"/>
        <v>1286.8133333333335</v>
      </c>
      <c r="V26" s="8"/>
      <c r="W26" s="8">
        <v>101.75000000000001</v>
      </c>
      <c r="X26" s="8">
        <f t="shared" si="5"/>
        <v>1388.5633333333335</v>
      </c>
      <c r="Y26" s="8"/>
      <c r="Z26" s="8">
        <v>58.3</v>
      </c>
      <c r="AA26" s="8">
        <f t="shared" si="6"/>
        <v>1446.8633333333335</v>
      </c>
      <c r="AB26" s="8"/>
      <c r="AC26" s="8">
        <v>41.433333333333316</v>
      </c>
      <c r="AD26" s="8">
        <f t="shared" si="7"/>
        <v>1488.2966666666669</v>
      </c>
      <c r="AE26" s="8"/>
      <c r="AF26" s="8">
        <v>69.84999999999998</v>
      </c>
      <c r="AG26" s="8">
        <f t="shared" si="0"/>
        <v>1558.1466666666668</v>
      </c>
      <c r="AH26" s="8"/>
      <c r="AI26" s="8">
        <v>20.166666666666693</v>
      </c>
      <c r="AJ26" s="8">
        <f t="shared" si="34"/>
        <v>1578.3133333333335</v>
      </c>
      <c r="AK26" s="8"/>
      <c r="AL26" s="8">
        <f t="shared" si="23"/>
        <v>1578.3133333333335</v>
      </c>
      <c r="AM26" t="s">
        <v>104</v>
      </c>
      <c r="AT26" s="1"/>
    </row>
    <row r="27" spans="1:46" x14ac:dyDescent="0.25">
      <c r="A27" t="s">
        <v>17</v>
      </c>
      <c r="B27" s="1" t="s">
        <v>8</v>
      </c>
      <c r="C27" s="8">
        <v>60.499999999999993</v>
      </c>
      <c r="D27" s="8">
        <f t="shared" ref="D27" si="119">AVERAGE(C27:C29)</f>
        <v>56.833333333333336</v>
      </c>
      <c r="E27" s="8">
        <v>18.699999999999992</v>
      </c>
      <c r="F27" s="8">
        <f t="shared" si="21"/>
        <v>79.199999999999989</v>
      </c>
      <c r="G27" s="8">
        <f t="shared" ref="G27" si="120">AVERAGE(F27:F29)</f>
        <v>79.81</v>
      </c>
      <c r="H27" s="8">
        <v>19.800000000000022</v>
      </c>
      <c r="I27" s="8">
        <f t="shared" si="22"/>
        <v>99.000000000000014</v>
      </c>
      <c r="J27" s="8">
        <f t="shared" ref="J27" si="121">AVERAGE(I27:I29)</f>
        <v>97.776666666666685</v>
      </c>
      <c r="K27" s="8">
        <v>13.750000000000002</v>
      </c>
      <c r="L27" s="8">
        <f t="shared" si="1"/>
        <v>112.75000000000001</v>
      </c>
      <c r="M27" s="8">
        <f t="shared" ref="M27" si="122">AVERAGE(L27:L29)</f>
        <v>112.44333333333334</v>
      </c>
      <c r="N27" s="8">
        <v>38.133333333333368</v>
      </c>
      <c r="O27" s="8">
        <f t="shared" si="2"/>
        <v>150.88333333333338</v>
      </c>
      <c r="P27" s="8">
        <f t="shared" ref="P27" si="123">AVERAGE(O27:O29)</f>
        <v>146.91000000000003</v>
      </c>
      <c r="Q27" s="8">
        <v>17.966666666666676</v>
      </c>
      <c r="R27" s="8">
        <f t="shared" si="3"/>
        <v>168.85000000000005</v>
      </c>
      <c r="S27" s="8">
        <f t="shared" ref="S27" si="124">AVERAGE(R27:R29)</f>
        <v>161.21000000000004</v>
      </c>
      <c r="T27" s="8">
        <v>7.4249999999999883</v>
      </c>
      <c r="U27" s="8">
        <f t="shared" si="4"/>
        <v>176.27500000000003</v>
      </c>
      <c r="V27" s="8">
        <f t="shared" ref="V27" si="125">AVERAGE(U27:U29)</f>
        <v>174.59333333333333</v>
      </c>
      <c r="W27" s="8">
        <v>16.500000000000039</v>
      </c>
      <c r="X27" s="8">
        <f t="shared" si="5"/>
        <v>192.77500000000006</v>
      </c>
      <c r="Y27" s="8">
        <f t="shared" ref="Y27" si="126">AVERAGE(X27:X29)</f>
        <v>192.92666666666673</v>
      </c>
      <c r="Z27" s="8">
        <v>17.050000000000008</v>
      </c>
      <c r="AA27" s="8">
        <f t="shared" si="6"/>
        <v>209.82500000000007</v>
      </c>
      <c r="AB27" s="8">
        <f t="shared" ref="AB27" si="127">AVERAGE(AA27:AA29)</f>
        <v>199.8933333333334</v>
      </c>
      <c r="AC27" s="8">
        <v>4.7666666666666462</v>
      </c>
      <c r="AD27" s="8">
        <f t="shared" si="7"/>
        <v>214.59166666666673</v>
      </c>
      <c r="AE27" s="8">
        <f t="shared" ref="AE27" si="128">AVERAGE(AD27:AD29)</f>
        <v>211.38222222222225</v>
      </c>
      <c r="AF27" s="8">
        <v>9.35</v>
      </c>
      <c r="AG27" s="8">
        <f t="shared" si="0"/>
        <v>223.94166666666672</v>
      </c>
      <c r="AH27" s="8">
        <f t="shared" ref="AH27" si="129">AVERAGE(AG27:AG29)</f>
        <v>222.56555555555556</v>
      </c>
      <c r="AI27" s="8">
        <v>6.4166666666666927</v>
      </c>
      <c r="AJ27" s="8">
        <f t="shared" si="34"/>
        <v>230.35833333333341</v>
      </c>
      <c r="AK27" s="8">
        <f t="shared" ref="AK27" si="130">AVERAGE(AJ27:AJ29)</f>
        <v>234.48222222222225</v>
      </c>
      <c r="AL27" s="8">
        <f t="shared" si="23"/>
        <v>230.35833333333341</v>
      </c>
      <c r="AM27" t="s">
        <v>105</v>
      </c>
    </row>
    <row r="28" spans="1:46" x14ac:dyDescent="0.25">
      <c r="C28" s="8">
        <v>71.500000000000043</v>
      </c>
      <c r="D28" s="8"/>
      <c r="E28" s="8">
        <v>26.03</v>
      </c>
      <c r="F28" s="8">
        <f t="shared" si="21"/>
        <v>97.530000000000044</v>
      </c>
      <c r="G28" s="8"/>
      <c r="H28" s="8">
        <v>14.29999999999999</v>
      </c>
      <c r="I28" s="8">
        <f t="shared" si="22"/>
        <v>111.83000000000004</v>
      </c>
      <c r="J28" s="8"/>
      <c r="K28" s="8">
        <v>8.2499999999999734</v>
      </c>
      <c r="L28" s="8">
        <f t="shared" si="1"/>
        <v>120.08000000000001</v>
      </c>
      <c r="M28" s="8"/>
      <c r="N28" s="8">
        <v>34.466666666666697</v>
      </c>
      <c r="O28" s="8">
        <f t="shared" si="2"/>
        <v>154.54666666666671</v>
      </c>
      <c r="P28" s="8"/>
      <c r="Q28" s="8">
        <v>12.466666666666665</v>
      </c>
      <c r="R28" s="8">
        <f t="shared" si="3"/>
        <v>167.01333333333338</v>
      </c>
      <c r="S28" s="8"/>
      <c r="T28" s="8">
        <v>18.42499999999999</v>
      </c>
      <c r="U28" s="8">
        <f t="shared" si="4"/>
        <v>185.43833333333336</v>
      </c>
      <c r="V28" s="8"/>
      <c r="W28" s="8">
        <v>16.500000000000039</v>
      </c>
      <c r="X28" s="8">
        <f t="shared" si="5"/>
        <v>201.93833333333339</v>
      </c>
      <c r="Y28" s="8"/>
      <c r="Z28" s="8">
        <v>0.5500000000000127</v>
      </c>
      <c r="AA28" s="8">
        <f t="shared" si="6"/>
        <v>202.4883333333334</v>
      </c>
      <c r="AB28" s="8"/>
      <c r="AC28" s="8">
        <v>13.933333333333314</v>
      </c>
      <c r="AD28" s="8">
        <f t="shared" si="7"/>
        <v>216.42166666666671</v>
      </c>
      <c r="AE28" s="8"/>
      <c r="AF28" s="8">
        <v>14.849999999999977</v>
      </c>
      <c r="AG28" s="8">
        <f t="shared" si="0"/>
        <v>231.27166666666668</v>
      </c>
      <c r="AH28" s="8"/>
      <c r="AI28" s="8">
        <v>22.916666666666686</v>
      </c>
      <c r="AJ28" s="8">
        <f t="shared" si="34"/>
        <v>254.18833333333336</v>
      </c>
      <c r="AK28" s="8"/>
      <c r="AL28" s="8">
        <f t="shared" si="23"/>
        <v>254.18833333333336</v>
      </c>
      <c r="AM28" t="s">
        <v>105</v>
      </c>
    </row>
    <row r="29" spans="1:46" x14ac:dyDescent="0.25">
      <c r="C29" s="8">
        <v>38.499999999999964</v>
      </c>
      <c r="D29" s="8"/>
      <c r="E29" s="8">
        <v>24.20000000000001</v>
      </c>
      <c r="F29" s="8">
        <f t="shared" si="21"/>
        <v>62.699999999999974</v>
      </c>
      <c r="G29" s="8"/>
      <c r="H29" s="8">
        <v>19.800000000000022</v>
      </c>
      <c r="I29" s="8">
        <f t="shared" si="22"/>
        <v>82.5</v>
      </c>
      <c r="J29" s="8"/>
      <c r="K29" s="8">
        <v>21.999999999999972</v>
      </c>
      <c r="L29" s="8">
        <f t="shared" si="1"/>
        <v>104.49999999999997</v>
      </c>
      <c r="M29" s="8"/>
      <c r="N29" s="8">
        <v>30.800000000000033</v>
      </c>
      <c r="O29" s="8">
        <f t="shared" si="2"/>
        <v>135.30000000000001</v>
      </c>
      <c r="P29" s="8"/>
      <c r="Q29" s="8">
        <v>12.466666666666665</v>
      </c>
      <c r="R29" s="8">
        <f t="shared" si="3"/>
        <v>147.76666666666668</v>
      </c>
      <c r="S29" s="8"/>
      <c r="T29" s="8">
        <v>14.29999999999999</v>
      </c>
      <c r="U29" s="8">
        <f t="shared" si="4"/>
        <v>162.06666666666666</v>
      </c>
      <c r="V29" s="8"/>
      <c r="W29" s="8">
        <v>22.000000000000021</v>
      </c>
      <c r="X29" s="8">
        <f t="shared" si="5"/>
        <v>184.06666666666669</v>
      </c>
      <c r="Y29" s="8"/>
      <c r="Z29" s="8">
        <v>3.3000000000000029</v>
      </c>
      <c r="AA29" s="8">
        <f t="shared" si="6"/>
        <v>187.3666666666667</v>
      </c>
      <c r="AB29" s="8"/>
      <c r="AC29" s="8">
        <v>15.766666666666655</v>
      </c>
      <c r="AD29" s="8">
        <f t="shared" si="7"/>
        <v>203.13333333333335</v>
      </c>
      <c r="AE29" s="8"/>
      <c r="AF29" s="8">
        <v>9.35</v>
      </c>
      <c r="AG29" s="8">
        <f t="shared" si="0"/>
        <v>212.48333333333335</v>
      </c>
      <c r="AH29" s="8"/>
      <c r="AI29" s="8">
        <v>6.4166666666666927</v>
      </c>
      <c r="AJ29" s="8">
        <f t="shared" si="34"/>
        <v>218.90000000000003</v>
      </c>
      <c r="AK29" s="8"/>
      <c r="AL29" s="8">
        <f t="shared" si="23"/>
        <v>218.90000000000003</v>
      </c>
      <c r="AM29" t="s">
        <v>105</v>
      </c>
    </row>
    <row r="30" spans="1:46" x14ac:dyDescent="0.25">
      <c r="J30" s="8"/>
    </row>
    <row r="31" spans="1:46" x14ac:dyDescent="0.25">
      <c r="J31" s="8"/>
    </row>
    <row r="32" spans="1:46" x14ac:dyDescent="0.25">
      <c r="J32" s="8"/>
    </row>
    <row r="33" spans="10:10" x14ac:dyDescent="0.25">
      <c r="J33" s="8"/>
    </row>
    <row r="34" spans="10:10" x14ac:dyDescent="0.25">
      <c r="J34" s="8"/>
    </row>
    <row r="35" spans="10:10" x14ac:dyDescent="0.25">
      <c r="J35" s="8"/>
    </row>
    <row r="36" spans="10:10" x14ac:dyDescent="0.25">
      <c r="J36" s="8"/>
    </row>
    <row r="37" spans="10:10" x14ac:dyDescent="0.25">
      <c r="J37" s="8"/>
    </row>
    <row r="38" spans="10:10" x14ac:dyDescent="0.25">
      <c r="J38" s="8"/>
    </row>
    <row r="39" spans="10:10" x14ac:dyDescent="0.25">
      <c r="J39" s="8"/>
    </row>
    <row r="40" spans="10:10" x14ac:dyDescent="0.25">
      <c r="J40" s="8"/>
    </row>
    <row r="41" spans="10:10" x14ac:dyDescent="0.25">
      <c r="J41" s="8"/>
    </row>
    <row r="42" spans="10:10" x14ac:dyDescent="0.25">
      <c r="J42" s="8"/>
    </row>
    <row r="43" spans="10:10" x14ac:dyDescent="0.25">
      <c r="J43" s="8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zoomScale="90" zoomScaleNormal="90" workbookViewId="0">
      <selection activeCell="P2" sqref="P2"/>
    </sheetView>
  </sheetViews>
  <sheetFormatPr defaultRowHeight="15" x14ac:dyDescent="0.25"/>
  <cols>
    <col min="1" max="1" width="18.28515625" customWidth="1"/>
    <col min="15" max="15" width="16" customWidth="1"/>
    <col min="20" max="20" width="19.140625" bestFit="1" customWidth="1"/>
  </cols>
  <sheetData>
    <row r="1" spans="1:21" x14ac:dyDescent="0.25">
      <c r="B1">
        <v>1</v>
      </c>
      <c r="C1">
        <v>4</v>
      </c>
      <c r="D1">
        <v>6</v>
      </c>
      <c r="E1">
        <v>8</v>
      </c>
      <c r="F1">
        <v>11</v>
      </c>
      <c r="G1">
        <v>14</v>
      </c>
      <c r="H1">
        <v>18</v>
      </c>
      <c r="I1">
        <v>20</v>
      </c>
      <c r="J1">
        <v>22</v>
      </c>
      <c r="K1">
        <v>25</v>
      </c>
      <c r="L1">
        <v>27</v>
      </c>
      <c r="M1">
        <v>29</v>
      </c>
    </row>
    <row r="2" spans="1:21" x14ac:dyDescent="0.25">
      <c r="A2" t="s">
        <v>47</v>
      </c>
      <c r="N2" t="s">
        <v>81</v>
      </c>
      <c r="O2" t="s">
        <v>47</v>
      </c>
      <c r="P2" t="s">
        <v>80</v>
      </c>
      <c r="R2" t="s">
        <v>79</v>
      </c>
      <c r="S2" t="s">
        <v>122</v>
      </c>
    </row>
    <row r="3" spans="1:21" x14ac:dyDescent="0.25">
      <c r="A3" t="s">
        <v>9</v>
      </c>
      <c r="B3" s="8">
        <f>'mean and SE'!B2</f>
        <v>0</v>
      </c>
      <c r="C3" s="8">
        <f>'mean and SE'!H2</f>
        <v>20.53</v>
      </c>
      <c r="D3" s="8">
        <f>'mean and SE'!K2</f>
        <v>6.0500000000000203</v>
      </c>
      <c r="E3" s="8">
        <f>'mean and SE'!N2</f>
        <v>32.999999999999986</v>
      </c>
      <c r="F3" s="8">
        <f>'mean and SE'!Q2</f>
        <v>28.966666666666701</v>
      </c>
      <c r="G3" s="8">
        <f>'mean and SE'!T2</f>
        <v>27.133333333333347</v>
      </c>
      <c r="H3" s="8">
        <f>'mean and SE'!W2</f>
        <v>21.17499999999999</v>
      </c>
      <c r="I3" s="8">
        <f>'mean and SE'!Z2</f>
        <v>8.2500000000000195</v>
      </c>
      <c r="J3" s="8">
        <f>'mean and SE'!AC2</f>
        <v>28.050000000000015</v>
      </c>
      <c r="K3" s="8">
        <f>'mean and SE'!AF2</f>
        <v>12.099999999999987</v>
      </c>
      <c r="L3" s="8">
        <f>'mean and SE'!AI2</f>
        <v>12.099999999999985</v>
      </c>
      <c r="M3" s="8">
        <f>'mean and SE'!AL2</f>
        <v>11.916666666666673</v>
      </c>
      <c r="N3" s="26">
        <f>B3+C3+D3+E3+F3+G3+H3+I3+J3+K3+L3+M3</f>
        <v>209.27166666666676</v>
      </c>
      <c r="O3" t="s">
        <v>78</v>
      </c>
      <c r="P3" t="s">
        <v>0</v>
      </c>
      <c r="Q3" s="8">
        <f>AVERAGE(N3:N5)</f>
        <v>237.21888888888896</v>
      </c>
      <c r="R3" s="8">
        <f>AVERAGE(N6:N8, N18:N20, N21:N26)</f>
        <v>1189.1891111111111</v>
      </c>
      <c r="S3" s="8">
        <f>AVERAGE(O9:O11, O12:O17, N27:N29)</f>
        <v>234.48222222222225</v>
      </c>
    </row>
    <row r="4" spans="1:21" x14ac:dyDescent="0.25">
      <c r="A4" t="s">
        <v>9</v>
      </c>
      <c r="B4" s="8">
        <f>'mean and SE'!B3</f>
        <v>44.000000000000043</v>
      </c>
      <c r="C4" s="8">
        <f>'mean and SE'!H3</f>
        <v>15</v>
      </c>
      <c r="D4" s="8">
        <f>'mean and SE'!K3</f>
        <v>8.8000000000000096</v>
      </c>
      <c r="E4" s="8">
        <f>'mean and SE'!N3</f>
        <v>24.750000000000007</v>
      </c>
      <c r="F4" s="8">
        <f>'mean and SE'!Q3</f>
        <v>28.966666666666701</v>
      </c>
      <c r="G4" s="8">
        <f>'mean and SE'!T3</f>
        <v>12.466666666666665</v>
      </c>
      <c r="H4" s="8">
        <f>'mean and SE'!W3</f>
        <v>39.04999999999999</v>
      </c>
      <c r="I4" s="8">
        <f>'mean and SE'!Z3</f>
        <v>24.750000000000007</v>
      </c>
      <c r="J4" s="8">
        <f>'mean and SE'!AC3</f>
        <v>6.0499999999999927</v>
      </c>
      <c r="K4" s="8">
        <f>'mean and SE'!AF3</f>
        <v>10.266666666666644</v>
      </c>
      <c r="L4" s="8">
        <f>'mean and SE'!AI3</f>
        <v>3.8499999999999672</v>
      </c>
      <c r="M4" s="8">
        <f>'mean and SE'!AL3</f>
        <v>31.166666666666703</v>
      </c>
      <c r="N4" s="8">
        <f t="shared" ref="N4:N29" si="0">B4+C4+D4+E4+F4+G4+H4+I4+J4+K4+L4+M4</f>
        <v>249.11666666666673</v>
      </c>
      <c r="O4" t="s">
        <v>78</v>
      </c>
      <c r="P4" t="s">
        <v>0</v>
      </c>
      <c r="R4" s="8"/>
      <c r="S4">
        <f>R3/S3</f>
        <v>5.071553398978363</v>
      </c>
    </row>
    <row r="5" spans="1:21" x14ac:dyDescent="0.25">
      <c r="A5" t="s">
        <v>9</v>
      </c>
      <c r="B5" s="8">
        <f>'mean and SE'!B4</f>
        <v>22.000000000000021</v>
      </c>
      <c r="C5" s="8">
        <f>'mean and SE'!H4</f>
        <v>22.36</v>
      </c>
      <c r="D5" s="8">
        <f>'mean and SE'!K4</f>
        <v>14.29999999999999</v>
      </c>
      <c r="E5" s="8">
        <f>'mean and SE'!N4</f>
        <v>35.749999999999979</v>
      </c>
      <c r="F5" s="8">
        <f>'mean and SE'!Q4</f>
        <v>32.633333333333368</v>
      </c>
      <c r="G5" s="8">
        <f>'mean and SE'!T4</f>
        <v>23.466666666666672</v>
      </c>
      <c r="H5" s="8">
        <f>'mean and SE'!W4</f>
        <v>15.674999999999985</v>
      </c>
      <c r="I5" s="8">
        <f>'mean and SE'!Z4</f>
        <v>24.750000000000007</v>
      </c>
      <c r="J5" s="8">
        <f>'mean and SE'!AC4</f>
        <v>14.300000000000013</v>
      </c>
      <c r="K5" s="8">
        <f>'mean and SE'!AF4</f>
        <v>21.266666666666655</v>
      </c>
      <c r="L5" s="8">
        <f>'mean and SE'!AI4</f>
        <v>14.849999999999977</v>
      </c>
      <c r="M5" s="8">
        <f>'mean and SE'!AL4</f>
        <v>11.916666666666673</v>
      </c>
      <c r="N5" s="8">
        <f t="shared" si="0"/>
        <v>253.26833333333335</v>
      </c>
      <c r="O5" t="s">
        <v>78</v>
      </c>
      <c r="P5" t="s">
        <v>0</v>
      </c>
      <c r="T5" s="27">
        <f>AVERAGE(N3:N5)-AVERAGE(N12:N14)</f>
        <v>64.012777777777842</v>
      </c>
    </row>
    <row r="6" spans="1:21" x14ac:dyDescent="0.25">
      <c r="A6" t="s">
        <v>10</v>
      </c>
      <c r="B6" s="8">
        <f>'mean and SE'!B5</f>
        <v>280.5</v>
      </c>
      <c r="C6" s="8">
        <f>'mean and SE'!H5</f>
        <v>125.95</v>
      </c>
      <c r="D6" s="8">
        <f>'mean and SE'!K5</f>
        <v>107.80000000000001</v>
      </c>
      <c r="E6" s="8">
        <f>'mean and SE'!N5</f>
        <v>77</v>
      </c>
      <c r="F6" s="8">
        <f>'mean and SE'!Q5</f>
        <v>96.800000000000054</v>
      </c>
      <c r="G6" s="8">
        <f>'mean and SE'!T5</f>
        <v>85.799999999999983</v>
      </c>
      <c r="H6" s="8">
        <f>'mean and SE'!W5</f>
        <v>50.049999999999983</v>
      </c>
      <c r="I6" s="8">
        <f>'mean and SE'!Z5</f>
        <v>77.000000000000028</v>
      </c>
      <c r="J6" s="8">
        <f>'mean and SE'!AC5</f>
        <v>47.3</v>
      </c>
      <c r="K6" s="8">
        <f>'mean and SE'!AF5</f>
        <v>32.266666666666652</v>
      </c>
      <c r="L6" s="8">
        <f>'mean and SE'!AI5</f>
        <v>34.099999999999994</v>
      </c>
      <c r="M6" s="8">
        <f>'mean and SE'!AL5</f>
        <v>36.666666666666686</v>
      </c>
      <c r="N6" s="8">
        <f t="shared" si="0"/>
        <v>1051.2333333333333</v>
      </c>
      <c r="O6" t="s">
        <v>79</v>
      </c>
      <c r="P6" t="s">
        <v>1</v>
      </c>
      <c r="Q6" s="8">
        <f>AVERAGE(N6:N8)</f>
        <v>1053.6753333333334</v>
      </c>
    </row>
    <row r="7" spans="1:21" x14ac:dyDescent="0.25">
      <c r="A7" t="s">
        <v>10</v>
      </c>
      <c r="B7" s="8">
        <f>'mean and SE'!B6</f>
        <v>280.5</v>
      </c>
      <c r="C7" s="8">
        <f>'mean and SE'!H6</f>
        <v>115.866</v>
      </c>
      <c r="D7" s="8">
        <f>'mean and SE'!K6</f>
        <v>121.55</v>
      </c>
      <c r="E7" s="8">
        <f>'mean and SE'!N6</f>
        <v>63.249999999999986</v>
      </c>
      <c r="F7" s="8">
        <f>'mean and SE'!Q6</f>
        <v>89.466666666666697</v>
      </c>
      <c r="G7" s="8">
        <f>'mean and SE'!T6</f>
        <v>58.29999999999999</v>
      </c>
      <c r="H7" s="8">
        <f>'mean and SE'!W6</f>
        <v>50.049999999999983</v>
      </c>
      <c r="I7" s="8">
        <f>'mean and SE'!Z6</f>
        <v>63.250000000000028</v>
      </c>
      <c r="J7" s="8">
        <f>'mean and SE'!AC6</f>
        <v>28.050000000000015</v>
      </c>
      <c r="K7" s="8">
        <f>'mean and SE'!AF6</f>
        <v>43.266666666666666</v>
      </c>
      <c r="L7" s="8">
        <f>'mean and SE'!AI6</f>
        <v>50.600000000000009</v>
      </c>
      <c r="M7" s="8">
        <f>'mean and SE'!AL6</f>
        <v>69.666666666666671</v>
      </c>
      <c r="N7" s="8">
        <f t="shared" si="0"/>
        <v>1033.816</v>
      </c>
      <c r="O7" t="s">
        <v>79</v>
      </c>
      <c r="P7" t="s">
        <v>1</v>
      </c>
    </row>
    <row r="8" spans="1:21" x14ac:dyDescent="0.25">
      <c r="A8" t="s">
        <v>10</v>
      </c>
      <c r="B8" s="8">
        <f>'mean and SE'!B7</f>
        <v>269.5</v>
      </c>
      <c r="C8" s="8">
        <f>'mean and SE'!H7</f>
        <v>118.61</v>
      </c>
      <c r="D8" s="8">
        <f>'mean and SE'!K7</f>
        <v>129.80000000000004</v>
      </c>
      <c r="E8" s="8">
        <f>'mean and SE'!N7</f>
        <v>74.249999999999986</v>
      </c>
      <c r="F8" s="8">
        <f>'mean and SE'!Q7</f>
        <v>118.80000000000005</v>
      </c>
      <c r="G8" s="8">
        <f>'mean and SE'!T7</f>
        <v>80.300000000000011</v>
      </c>
      <c r="H8" s="8">
        <f>'mean and SE'!W7</f>
        <v>28.049999999999986</v>
      </c>
      <c r="I8" s="8">
        <f>'mean and SE'!Z7</f>
        <v>104.50000000000006</v>
      </c>
      <c r="J8" s="8">
        <f>'mean and SE'!AC7</f>
        <v>36.300000000000011</v>
      </c>
      <c r="K8" s="8">
        <f>'mean and SE'!AF7</f>
        <v>50.599999999999987</v>
      </c>
      <c r="L8" s="8">
        <f>'mean and SE'!AI7</f>
        <v>47.84999999999998</v>
      </c>
      <c r="M8" s="8">
        <f>'mean and SE'!AL7</f>
        <v>17.416666666666707</v>
      </c>
      <c r="N8" s="8">
        <f t="shared" si="0"/>
        <v>1075.9766666666669</v>
      </c>
      <c r="O8" t="s">
        <v>79</v>
      </c>
      <c r="P8" t="s">
        <v>1</v>
      </c>
    </row>
    <row r="9" spans="1:21" x14ac:dyDescent="0.25">
      <c r="A9" t="s">
        <v>11</v>
      </c>
      <c r="B9" s="8">
        <f>'mean and SE'!B8</f>
        <v>5.4999999999999805</v>
      </c>
      <c r="C9" s="8">
        <f>'mean and SE'!H8</f>
        <v>26.03</v>
      </c>
      <c r="D9" s="8">
        <f>'mean and SE'!K8</f>
        <v>6.0500000000000176</v>
      </c>
      <c r="E9" s="8">
        <f>'mean and SE'!N8</f>
        <v>21.999999999999972</v>
      </c>
      <c r="F9" s="8">
        <f>'mean and SE'!Q8</f>
        <v>39.966666666666697</v>
      </c>
      <c r="G9" s="8">
        <f>'mean and SE'!T8</f>
        <v>14.300000000000002</v>
      </c>
      <c r="H9" s="8">
        <f>'mean and SE'!W8</f>
        <v>30.79999999999999</v>
      </c>
      <c r="I9" s="8">
        <f>'mean and SE'!Z8</f>
        <v>27.500000000000053</v>
      </c>
      <c r="J9" s="8">
        <f>'mean and SE'!AC8</f>
        <v>6.0499999999999927</v>
      </c>
      <c r="K9" s="8">
        <f>'mean and SE'!AF8</f>
        <v>19.433333333333309</v>
      </c>
      <c r="L9" s="8">
        <f>'mean and SE'!AI8</f>
        <v>31.349999999999994</v>
      </c>
      <c r="M9" s="8">
        <f>'mean and SE'!AL8</f>
        <v>9.1666666666666838</v>
      </c>
      <c r="N9" s="8">
        <f t="shared" si="0"/>
        <v>238.14666666666668</v>
      </c>
      <c r="O9" t="s">
        <v>99</v>
      </c>
      <c r="P9" t="s">
        <v>2</v>
      </c>
      <c r="Q9" s="8">
        <f t="shared" ref="Q9" si="1">AVERAGE(N9:N11)</f>
        <v>249.45222222222228</v>
      </c>
    </row>
    <row r="10" spans="1:21" x14ac:dyDescent="0.25">
      <c r="A10" t="s">
        <v>11</v>
      </c>
      <c r="B10" s="8">
        <f>'mean and SE'!B9</f>
        <v>10.999999999999961</v>
      </c>
      <c r="C10" s="8">
        <f>'mean and SE'!H9</f>
        <v>13.200000000000015</v>
      </c>
      <c r="D10" s="8">
        <f>'mean and SE'!K9</f>
        <v>14.29999999999999</v>
      </c>
      <c r="E10" s="8">
        <f>'mean and SE'!N9</f>
        <v>27.500000000000004</v>
      </c>
      <c r="F10" s="8">
        <f>'mean and SE'!Q9</f>
        <v>43.633333333333361</v>
      </c>
      <c r="G10" s="8">
        <f>'mean and SE'!T9</f>
        <v>19.8</v>
      </c>
      <c r="H10" s="8">
        <f>'mean and SE'!W9</f>
        <v>37.67499999999999</v>
      </c>
      <c r="I10" s="8">
        <f>'mean and SE'!Z9</f>
        <v>24.750000000000007</v>
      </c>
      <c r="J10" s="8">
        <f>'mean and SE'!AC9</f>
        <v>22.550000000000008</v>
      </c>
      <c r="K10" s="8">
        <f>'mean and SE'!AF9</f>
        <v>26.766666666666652</v>
      </c>
      <c r="L10" s="8">
        <f>'mean and SE'!AI9</f>
        <v>12.099999999999985</v>
      </c>
      <c r="M10" s="8">
        <f>'mean and SE'!AL9</f>
        <v>11.916666666666673</v>
      </c>
      <c r="N10" s="8">
        <f t="shared" si="0"/>
        <v>265.19166666666666</v>
      </c>
      <c r="O10" t="s">
        <v>99</v>
      </c>
      <c r="P10" t="s">
        <v>2</v>
      </c>
    </row>
    <row r="11" spans="1:21" x14ac:dyDescent="0.25">
      <c r="A11" t="s">
        <v>11</v>
      </c>
      <c r="B11" s="8">
        <f>'mean and SE'!B10</f>
        <v>22.000000000000021</v>
      </c>
      <c r="C11" s="8">
        <f>'mean and SE'!H10</f>
        <v>27.86</v>
      </c>
      <c r="D11" s="8">
        <f>'mean and SE'!K10</f>
        <v>8.8000000000000096</v>
      </c>
      <c r="E11" s="8">
        <f>'mean and SE'!N10</f>
        <v>41.25</v>
      </c>
      <c r="F11" s="8">
        <f>'mean and SE'!Q10</f>
        <v>36.300000000000047</v>
      </c>
      <c r="G11" s="8">
        <f>'mean and SE'!T10</f>
        <v>25.300000000000004</v>
      </c>
      <c r="H11" s="8">
        <f>'mean and SE'!W10</f>
        <v>23.92499999999999</v>
      </c>
      <c r="I11" s="8">
        <f>'mean and SE'!Z10</f>
        <v>19.250000000000032</v>
      </c>
      <c r="J11" s="8">
        <f>'mean and SE'!AC10</f>
        <v>3.3000000000000029</v>
      </c>
      <c r="K11" s="8">
        <f>'mean and SE'!AF10</f>
        <v>21.266666666666655</v>
      </c>
      <c r="L11" s="8">
        <f>'mean and SE'!AI10</f>
        <v>6.6000000000000059</v>
      </c>
      <c r="M11" s="8">
        <f>'mean and SE'!AL10</f>
        <v>9.1666666666666838</v>
      </c>
      <c r="N11" s="8">
        <f t="shared" si="0"/>
        <v>245.01833333333343</v>
      </c>
      <c r="O11" t="s">
        <v>99</v>
      </c>
      <c r="P11" t="s">
        <v>2</v>
      </c>
      <c r="T11" s="26">
        <f>AVERAGE(N24:N26)</f>
        <v>1451.9650000000001</v>
      </c>
      <c r="U11">
        <f>STDEV(N24:N26)/SQRT(3)</f>
        <v>64.167226859026556</v>
      </c>
    </row>
    <row r="12" spans="1:21" x14ac:dyDescent="0.25">
      <c r="A12" t="s">
        <v>12</v>
      </c>
      <c r="B12" s="8">
        <f>'mean and SE'!B11</f>
        <v>10.999999999999961</v>
      </c>
      <c r="C12" s="8">
        <f>'mean and SE'!H11</f>
        <v>9.5299999999999994</v>
      </c>
      <c r="D12" s="8">
        <f>'mean and SE'!K11</f>
        <v>14.29999999999999</v>
      </c>
      <c r="E12" s="8">
        <f>'mean and SE'!N11</f>
        <v>5.4999999999999805</v>
      </c>
      <c r="F12" s="8">
        <f>'mean and SE'!Q11</f>
        <v>43.633333333333361</v>
      </c>
      <c r="G12" s="8">
        <f>'mean and SE'!T11</f>
        <v>10.633333333333335</v>
      </c>
      <c r="H12" s="8">
        <f>'mean and SE'!W11</f>
        <v>4.6749999999999865</v>
      </c>
      <c r="I12" s="8">
        <f>'mean and SE'!Z11</f>
        <v>8.2500000000000195</v>
      </c>
      <c r="J12" s="8">
        <f>'mean and SE'!AC11</f>
        <v>3.3000000000000029</v>
      </c>
      <c r="K12" s="8">
        <f>'mean and SE'!AF11</f>
        <v>17.599999999999987</v>
      </c>
      <c r="L12" s="8">
        <f>'mean and SE'!AI11</f>
        <v>20.349999999999984</v>
      </c>
      <c r="M12" s="8">
        <f>'mean and SE'!AL11</f>
        <v>9.1666666666666838</v>
      </c>
      <c r="N12" s="8">
        <f t="shared" si="0"/>
        <v>157.93833333333328</v>
      </c>
      <c r="O12" t="s">
        <v>100</v>
      </c>
      <c r="P12" t="s">
        <v>3</v>
      </c>
      <c r="Q12" s="8">
        <f t="shared" ref="Q12" si="2">AVERAGE(N12:N14)</f>
        <v>173.20611111111111</v>
      </c>
      <c r="T12" s="26">
        <f>AVERAGE(N18:N20)</f>
        <v>1137.0911111111111</v>
      </c>
      <c r="U12">
        <f>STDEV(N15:N17)/SQRT(3)</f>
        <v>44.151526360232182</v>
      </c>
    </row>
    <row r="13" spans="1:21" x14ac:dyDescent="0.25">
      <c r="A13" t="s">
        <v>12</v>
      </c>
      <c r="B13" s="8">
        <f>'mean and SE'!B12</f>
        <v>22.000000000000021</v>
      </c>
      <c r="C13" s="8">
        <f>'mean and SE'!H12</f>
        <v>4.03</v>
      </c>
      <c r="D13" s="8">
        <f>'mean and SE'!K12</f>
        <v>8.8000000000000096</v>
      </c>
      <c r="E13" s="8">
        <f>'mean and SE'!N12</f>
        <v>13.750000000000002</v>
      </c>
      <c r="F13" s="8">
        <f>'mean and SE'!Q12</f>
        <v>32.633333333333368</v>
      </c>
      <c r="G13" s="8">
        <f>'mean and SE'!T12</f>
        <v>14.300000000000002</v>
      </c>
      <c r="H13" s="8">
        <f>'mean and SE'!W12</f>
        <v>10.174999999999992</v>
      </c>
      <c r="I13" s="8">
        <f>'mean and SE'!Z12</f>
        <v>11.000000000000011</v>
      </c>
      <c r="J13" s="8">
        <f>'mean and SE'!AC12</f>
        <v>3.3000000000000029</v>
      </c>
      <c r="K13" s="8">
        <f>'mean and SE'!AF12</f>
        <v>17.599999999999987</v>
      </c>
      <c r="L13" s="8">
        <f>'mean and SE'!AI12</f>
        <v>3.8499999999999672</v>
      </c>
      <c r="M13" s="8">
        <f>'mean and SE'!AL12</f>
        <v>9.1666666666666838</v>
      </c>
      <c r="N13" s="8">
        <f t="shared" si="0"/>
        <v>150.60500000000005</v>
      </c>
      <c r="O13" t="s">
        <v>100</v>
      </c>
      <c r="P13" t="s">
        <v>3</v>
      </c>
      <c r="T13">
        <f>T12/T11</f>
        <v>0.78313947726777922</v>
      </c>
    </row>
    <row r="14" spans="1:21" x14ac:dyDescent="0.25">
      <c r="A14" t="s">
        <v>12</v>
      </c>
      <c r="B14" s="8">
        <f>'mean and SE'!B13</f>
        <v>10.999999999999961</v>
      </c>
      <c r="C14" s="8">
        <f>'mean and SE'!H13</f>
        <v>4</v>
      </c>
      <c r="D14" s="8">
        <f>'mean and SE'!K13</f>
        <v>17.050000000000029</v>
      </c>
      <c r="E14" s="8">
        <f>'mean and SE'!N13</f>
        <v>19.249999999999982</v>
      </c>
      <c r="F14" s="8">
        <f>'mean and SE'!Q13</f>
        <v>36.300000000000047</v>
      </c>
      <c r="G14" s="8">
        <f>'mean and SE'!T13</f>
        <v>19.8</v>
      </c>
      <c r="H14" s="8">
        <f>'mean and SE'!W13</f>
        <v>15.674999999999985</v>
      </c>
      <c r="I14" s="8">
        <f>'mean and SE'!Z13</f>
        <v>49.500000000000014</v>
      </c>
      <c r="J14" s="8">
        <f>'mean and SE'!AC13</f>
        <v>3.3000000000000029</v>
      </c>
      <c r="K14" s="8">
        <f>'mean and SE'!AF13</f>
        <v>13.9333333333333</v>
      </c>
      <c r="L14" s="8">
        <f>'mean and SE'!AI13</f>
        <v>12.099999999999985</v>
      </c>
      <c r="M14" s="8">
        <f>'mean and SE'!AL13</f>
        <v>9.1666666666666838</v>
      </c>
      <c r="N14" s="8">
        <f t="shared" si="0"/>
        <v>211.07500000000002</v>
      </c>
      <c r="O14" t="s">
        <v>100</v>
      </c>
      <c r="P14" t="s">
        <v>3</v>
      </c>
    </row>
    <row r="15" spans="1:21" x14ac:dyDescent="0.25">
      <c r="A15" t="s">
        <v>13</v>
      </c>
      <c r="B15" s="8">
        <f>'mean and SE'!B14</f>
        <v>264</v>
      </c>
      <c r="C15" s="8">
        <f>'mean and SE'!H14</f>
        <v>26.03</v>
      </c>
      <c r="D15" s="8">
        <f>'mean and SE'!K14</f>
        <v>8.8000000000000096</v>
      </c>
      <c r="E15" s="8">
        <f>'mean and SE'!N14</f>
        <v>30.249999999999996</v>
      </c>
      <c r="F15" s="8">
        <f>'mean and SE'!Q14</f>
        <v>45.466666666666704</v>
      </c>
      <c r="G15" s="8">
        <f>'mean and SE'!T14</f>
        <v>17.966666666666676</v>
      </c>
      <c r="H15" s="8">
        <f>'mean and SE'!W14</f>
        <v>19.799999999999979</v>
      </c>
      <c r="I15" s="8">
        <f>'mean and SE'!Z14</f>
        <v>19.250000000000032</v>
      </c>
      <c r="J15" s="8">
        <f>'mean and SE'!AC14</f>
        <v>19.799999999999997</v>
      </c>
      <c r="K15" s="8">
        <f>'mean and SE'!AF14</f>
        <v>24.93333333333333</v>
      </c>
      <c r="L15" s="8">
        <f>'mean and SE'!AI14</f>
        <v>23.099999999999994</v>
      </c>
      <c r="M15" s="8">
        <f>'mean and SE'!AL14</f>
        <v>6.4166666666666927</v>
      </c>
      <c r="N15" s="8">
        <f t="shared" si="0"/>
        <v>505.81333333333345</v>
      </c>
      <c r="O15" t="s">
        <v>101</v>
      </c>
      <c r="P15" t="s">
        <v>4</v>
      </c>
      <c r="Q15" s="8">
        <f t="shared" ref="Q15" si="3">AVERAGE(N15:N17)</f>
        <v>500.16055555555567</v>
      </c>
    </row>
    <row r="16" spans="1:21" x14ac:dyDescent="0.25">
      <c r="A16" t="s">
        <v>13</v>
      </c>
      <c r="B16" s="8">
        <f>'mean and SE'!B15</f>
        <v>192.50000000000003</v>
      </c>
      <c r="C16" s="8">
        <f>'mean and SE'!H15</f>
        <v>40.699999999999996</v>
      </c>
      <c r="D16" s="8">
        <f>'mean and SE'!K15</f>
        <v>22.550000000000008</v>
      </c>
      <c r="E16" s="8">
        <f>'mean and SE'!N15</f>
        <v>27.500000000000004</v>
      </c>
      <c r="F16" s="8">
        <f>'mean and SE'!Q15</f>
        <v>39.966666666666697</v>
      </c>
      <c r="G16" s="8">
        <f>'mean and SE'!T15</f>
        <v>67.466666666666669</v>
      </c>
      <c r="H16" s="8">
        <f>'mean and SE'!W15</f>
        <v>28.049999999999986</v>
      </c>
      <c r="I16" s="8">
        <f>'mean and SE'!Z15</f>
        <v>19.250000000000032</v>
      </c>
      <c r="J16" s="8">
        <f>'mean and SE'!AC15</f>
        <v>17.050000000000008</v>
      </c>
      <c r="K16" s="8">
        <f>'mean and SE'!AF15</f>
        <v>6.5999999999999908</v>
      </c>
      <c r="L16" s="8">
        <f>'mean and SE'!AI15</f>
        <v>25.849999999999991</v>
      </c>
      <c r="M16" s="8">
        <f>'mean and SE'!AL15</f>
        <v>86.166666666666714</v>
      </c>
      <c r="N16" s="8">
        <f t="shared" si="0"/>
        <v>573.65000000000009</v>
      </c>
      <c r="O16" t="s">
        <v>101</v>
      </c>
      <c r="P16" t="s">
        <v>4</v>
      </c>
    </row>
    <row r="17" spans="1:18" x14ac:dyDescent="0.25">
      <c r="A17" t="s">
        <v>13</v>
      </c>
      <c r="B17" s="8">
        <f>'mean and SE'!B16</f>
        <v>214.50000000000006</v>
      </c>
      <c r="C17" s="8">
        <f>'mean and SE'!H16</f>
        <v>33.36</v>
      </c>
      <c r="D17" s="8">
        <f>'mean and SE'!K16</f>
        <v>8.8000000000000096</v>
      </c>
      <c r="E17" s="8">
        <f>'mean and SE'!N16</f>
        <v>19.249999999999982</v>
      </c>
      <c r="F17" s="8">
        <f>'mean and SE'!Q16</f>
        <v>36.300000000000047</v>
      </c>
      <c r="G17" s="8">
        <f>'mean and SE'!T16</f>
        <v>17.966666666666676</v>
      </c>
      <c r="H17" s="8">
        <f>'mean and SE'!W16</f>
        <v>18.42499999999999</v>
      </c>
      <c r="I17" s="8">
        <f>'mean and SE'!Z16</f>
        <v>35.750000000000021</v>
      </c>
      <c r="J17" s="8">
        <f>'mean and SE'!AC16</f>
        <v>0.5500000000000127</v>
      </c>
      <c r="K17" s="8">
        <f>'mean and SE'!AF16</f>
        <v>23.099999999999984</v>
      </c>
      <c r="L17" s="8">
        <f>'mean and SE'!AI16</f>
        <v>12.099999999999985</v>
      </c>
      <c r="M17" s="8">
        <f>'mean and SE'!AL16</f>
        <v>0.91666666666666352</v>
      </c>
      <c r="N17" s="8">
        <f t="shared" si="0"/>
        <v>421.01833333333349</v>
      </c>
      <c r="O17" t="s">
        <v>101</v>
      </c>
      <c r="P17" t="s">
        <v>4</v>
      </c>
    </row>
    <row r="18" spans="1:18" x14ac:dyDescent="0.25">
      <c r="A18" t="s">
        <v>16</v>
      </c>
      <c r="B18" s="8">
        <f>'mean and SE'!B17</f>
        <v>352.00000000000006</v>
      </c>
      <c r="C18" s="8">
        <f>'mean and SE'!H17</f>
        <v>122.28</v>
      </c>
      <c r="D18" s="8">
        <f>'mean and SE'!K17</f>
        <v>110.55000000000001</v>
      </c>
      <c r="E18" s="8">
        <f>'mean and SE'!N17</f>
        <v>101.75</v>
      </c>
      <c r="F18" s="8">
        <f>'mean and SE'!Q17</f>
        <v>85.800000000000026</v>
      </c>
      <c r="G18" s="8">
        <f>'mean and SE'!T17</f>
        <v>67.466666666666669</v>
      </c>
      <c r="H18" s="8">
        <f>'mean and SE'!W17</f>
        <v>70.674999999999983</v>
      </c>
      <c r="I18" s="8">
        <f>'mean and SE'!Z17</f>
        <v>74.250000000000043</v>
      </c>
      <c r="J18" s="8">
        <f>'mean and SE'!AC17</f>
        <v>47.3</v>
      </c>
      <c r="K18" s="8">
        <f>'mean and SE'!AF17</f>
        <v>34.099999999999994</v>
      </c>
      <c r="L18" s="8">
        <f>'mean and SE'!AI17</f>
        <v>34.099999999999994</v>
      </c>
      <c r="M18" s="8">
        <f>'mean and SE'!AL17</f>
        <v>64.166666666666686</v>
      </c>
      <c r="N18" s="8">
        <f t="shared" si="0"/>
        <v>1164.4383333333335</v>
      </c>
      <c r="O18" t="s">
        <v>102</v>
      </c>
      <c r="P18" t="s">
        <v>5</v>
      </c>
      <c r="Q18" s="8">
        <f t="shared" ref="Q18" si="4">AVERAGE(N18:N20)</f>
        <v>1137.0911111111111</v>
      </c>
    </row>
    <row r="19" spans="1:18" x14ac:dyDescent="0.25">
      <c r="A19" t="s">
        <v>16</v>
      </c>
      <c r="B19" s="8">
        <f>'mean and SE'!B18</f>
        <v>286.00000000000006</v>
      </c>
      <c r="C19" s="8">
        <f>'mean and SE'!H18</f>
        <v>125.95</v>
      </c>
      <c r="D19" s="8">
        <f>'mean and SE'!K18</f>
        <v>132.55000000000001</v>
      </c>
      <c r="E19" s="8">
        <f>'mean and SE'!N18</f>
        <v>74.249999999999986</v>
      </c>
      <c r="F19" s="8">
        <f>'mean and SE'!Q18</f>
        <v>104.13333333333335</v>
      </c>
      <c r="G19" s="8">
        <f>'mean and SE'!T18</f>
        <v>74.800000000000026</v>
      </c>
      <c r="H19" s="8">
        <f>'mean and SE'!W18</f>
        <v>67.924999999999997</v>
      </c>
      <c r="I19" s="8">
        <f>'mean and SE'!Z18</f>
        <v>88.000000000000028</v>
      </c>
      <c r="J19" s="8">
        <f>'mean and SE'!AC18</f>
        <v>33.549999999999997</v>
      </c>
      <c r="K19" s="8">
        <f>'mean and SE'!AF18</f>
        <v>39.599999999999987</v>
      </c>
      <c r="L19" s="8">
        <f>'mean and SE'!AI18</f>
        <v>42.34999999999998</v>
      </c>
      <c r="M19" s="8">
        <f>'mean and SE'!AL18</f>
        <v>11.916666666666673</v>
      </c>
      <c r="N19" s="8">
        <f t="shared" si="0"/>
        <v>1081.0249999999999</v>
      </c>
      <c r="O19" t="s">
        <v>116</v>
      </c>
      <c r="P19" t="s">
        <v>5</v>
      </c>
    </row>
    <row r="20" spans="1:18" x14ac:dyDescent="0.25">
      <c r="A20" t="s">
        <v>16</v>
      </c>
      <c r="B20" s="8">
        <f>'mean and SE'!B19</f>
        <v>319</v>
      </c>
      <c r="C20" s="8">
        <f>'mean and SE'!H19</f>
        <v>124.11</v>
      </c>
      <c r="D20" s="8">
        <f>'mean and SE'!K19</f>
        <v>127.05000000000003</v>
      </c>
      <c r="E20" s="8">
        <f>'mean and SE'!N19</f>
        <v>90.75</v>
      </c>
      <c r="F20" s="8">
        <f>'mean and SE'!Q19</f>
        <v>91.300000000000054</v>
      </c>
      <c r="G20" s="8">
        <f>'mean and SE'!T19</f>
        <v>78.466666666666683</v>
      </c>
      <c r="H20" s="8">
        <f>'mean and SE'!W19</f>
        <v>74.8</v>
      </c>
      <c r="I20" s="8">
        <f>'mean and SE'!Z19</f>
        <v>74.250000000000043</v>
      </c>
      <c r="J20" s="8">
        <f>'mean and SE'!AC19</f>
        <v>36.300000000000011</v>
      </c>
      <c r="K20" s="8">
        <f>'mean and SE'!AF19</f>
        <v>43.266666666666666</v>
      </c>
      <c r="L20" s="8">
        <f>'mean and SE'!AI19</f>
        <v>42.34999999999998</v>
      </c>
      <c r="M20" s="8">
        <f>'mean and SE'!AL19</f>
        <v>64.166666666666686</v>
      </c>
      <c r="N20" s="8">
        <f t="shared" si="0"/>
        <v>1165.8100000000002</v>
      </c>
      <c r="O20" t="s">
        <v>102</v>
      </c>
      <c r="P20" t="s">
        <v>5</v>
      </c>
    </row>
    <row r="21" spans="1:18" x14ac:dyDescent="0.25">
      <c r="A21" t="s">
        <v>14</v>
      </c>
      <c r="B21" s="8">
        <f>'mean and SE'!B20</f>
        <v>286.00000000000006</v>
      </c>
      <c r="C21" s="8">
        <f>'mean and SE'!H20</f>
        <v>120.45000000000002</v>
      </c>
      <c r="D21" s="8">
        <f>'mean and SE'!K20</f>
        <v>124.30000000000004</v>
      </c>
      <c r="E21" s="8">
        <f>'mean and SE'!N20</f>
        <v>99</v>
      </c>
      <c r="F21" s="8">
        <f>'mean and SE'!Q20</f>
        <v>109.63333333333337</v>
      </c>
      <c r="G21" s="8">
        <f>'mean and SE'!T20</f>
        <v>76.63333333333334</v>
      </c>
      <c r="H21" s="8">
        <f>'mean and SE'!W20</f>
        <v>72.049999999999983</v>
      </c>
      <c r="I21" s="8">
        <f>'mean and SE'!Z20</f>
        <v>82.500000000000057</v>
      </c>
      <c r="J21" s="8">
        <f>'mean and SE'!AC20</f>
        <v>50.050000000000018</v>
      </c>
      <c r="K21" s="8">
        <f>'mean and SE'!AF20</f>
        <v>45.09999999999998</v>
      </c>
      <c r="L21" s="8">
        <f>'mean and SE'!AI20</f>
        <v>64.349999999999994</v>
      </c>
      <c r="M21" s="8">
        <f>'mean and SE'!AL20</f>
        <v>9.1666666666666838</v>
      </c>
      <c r="N21" s="8">
        <f t="shared" si="0"/>
        <v>1139.2333333333336</v>
      </c>
      <c r="O21" t="s">
        <v>14</v>
      </c>
      <c r="P21" t="s">
        <v>6</v>
      </c>
      <c r="Q21" s="8">
        <f t="shared" ref="Q21" si="5">AVERAGE(N21:N23)</f>
        <v>1114.0250000000003</v>
      </c>
    </row>
    <row r="22" spans="1:18" x14ac:dyDescent="0.25">
      <c r="A22" t="s">
        <v>14</v>
      </c>
      <c r="B22" s="8">
        <f>'mean and SE'!B21</f>
        <v>258.50000000000006</v>
      </c>
      <c r="C22" s="8">
        <f>'mean and SE'!H21</f>
        <v>128.70000000000002</v>
      </c>
      <c r="D22" s="8">
        <f>'mean and SE'!K21</f>
        <v>121.55</v>
      </c>
      <c r="E22" s="8">
        <f>'mean and SE'!N21</f>
        <v>93.5</v>
      </c>
      <c r="F22" s="8">
        <f>'mean and SE'!Q21</f>
        <v>102.30000000000005</v>
      </c>
      <c r="G22" s="8">
        <f>'mean and SE'!T21</f>
        <v>82.133333333333354</v>
      </c>
      <c r="H22" s="8">
        <f>'mean and SE'!W21</f>
        <v>76.174999999999997</v>
      </c>
      <c r="I22" s="8">
        <f>'mean and SE'!Z21</f>
        <v>55.000000000000057</v>
      </c>
      <c r="J22" s="8">
        <f>'mean and SE'!AC21</f>
        <v>30.800000000000004</v>
      </c>
      <c r="K22" s="8">
        <f>'mean and SE'!AF21</f>
        <v>46.933333333333323</v>
      </c>
      <c r="L22" s="8">
        <f>'mean and SE'!AI21</f>
        <v>56.099999999999973</v>
      </c>
      <c r="M22" s="8">
        <f>'mean and SE'!AL21</f>
        <v>20.166666666666693</v>
      </c>
      <c r="N22" s="8">
        <f t="shared" si="0"/>
        <v>1071.8583333333333</v>
      </c>
      <c r="O22" t="s">
        <v>14</v>
      </c>
      <c r="P22" t="s">
        <v>6</v>
      </c>
    </row>
    <row r="23" spans="1:18" x14ac:dyDescent="0.25">
      <c r="A23" t="s">
        <v>14</v>
      </c>
      <c r="B23" s="8">
        <f>'mean and SE'!B22</f>
        <v>313.5</v>
      </c>
      <c r="C23" s="8">
        <f>'mean and SE'!H22</f>
        <v>120.45000000000002</v>
      </c>
      <c r="D23" s="8">
        <f>'mean and SE'!K22</f>
        <v>129.80000000000004</v>
      </c>
      <c r="E23" s="8">
        <f>'mean and SE'!N22</f>
        <v>77</v>
      </c>
      <c r="F23" s="8">
        <f>'mean and SE'!Q22</f>
        <v>87.633333333333383</v>
      </c>
      <c r="G23" s="8">
        <f>'mean and SE'!T22</f>
        <v>74.800000000000026</v>
      </c>
      <c r="H23" s="8">
        <f>'mean and SE'!W22</f>
        <v>74.8</v>
      </c>
      <c r="I23" s="8">
        <f>'mean and SE'!Z22</f>
        <v>104.50000000000006</v>
      </c>
      <c r="J23" s="8">
        <f>'mean and SE'!AC22</f>
        <v>44.55</v>
      </c>
      <c r="K23" s="8">
        <f>'mean and SE'!AF22</f>
        <v>41.433333333333316</v>
      </c>
      <c r="L23" s="8">
        <f>'mean and SE'!AI22</f>
        <v>50.600000000000009</v>
      </c>
      <c r="M23" s="8">
        <f>'mean and SE'!AL22</f>
        <v>11.916666666666673</v>
      </c>
      <c r="N23" s="8">
        <f t="shared" si="0"/>
        <v>1130.9833333333336</v>
      </c>
      <c r="O23" t="s">
        <v>14</v>
      </c>
      <c r="P23" t="s">
        <v>6</v>
      </c>
    </row>
    <row r="24" spans="1:18" x14ac:dyDescent="0.25">
      <c r="A24" t="s">
        <v>15</v>
      </c>
      <c r="B24" s="8">
        <f>'mean and SE'!B23</f>
        <v>533.5</v>
      </c>
      <c r="C24" s="8">
        <f>'mean and SE'!H23</f>
        <v>132.36000000000001</v>
      </c>
      <c r="D24" s="8">
        <f>'mean and SE'!K23</f>
        <v>132.55000000000001</v>
      </c>
      <c r="E24" s="8">
        <f>'mean and SE'!N23</f>
        <v>93.5</v>
      </c>
      <c r="F24" s="8">
        <f>'mean and SE'!Q23</f>
        <v>116.96666666666673</v>
      </c>
      <c r="G24" s="8">
        <f>'mean and SE'!T23</f>
        <v>98.633333333333354</v>
      </c>
      <c r="H24" s="8">
        <f>'mean and SE'!W23</f>
        <v>67.924999999999997</v>
      </c>
      <c r="I24" s="8">
        <f>'mean and SE'!Z23</f>
        <v>85.250000000000028</v>
      </c>
      <c r="J24" s="8">
        <f>'mean and SE'!AC23</f>
        <v>33.549999999999997</v>
      </c>
      <c r="K24" s="8">
        <f>'mean and SE'!AF23</f>
        <v>59.766666666666659</v>
      </c>
      <c r="L24" s="8">
        <f>'mean and SE'!AI23</f>
        <v>36.85</v>
      </c>
      <c r="M24" s="8">
        <f>'mean and SE'!AL23</f>
        <v>17.416666666666707</v>
      </c>
      <c r="N24" s="8">
        <f t="shared" si="0"/>
        <v>1408.2683333333334</v>
      </c>
      <c r="O24" t="s">
        <v>15</v>
      </c>
      <c r="P24" t="s">
        <v>7</v>
      </c>
      <c r="Q24" s="8">
        <f t="shared" ref="Q24" si="6">AVERAGE(N24:N26)</f>
        <v>1451.9650000000001</v>
      </c>
      <c r="R24" s="8"/>
    </row>
    <row r="25" spans="1:18" x14ac:dyDescent="0.25">
      <c r="A25" t="s">
        <v>15</v>
      </c>
      <c r="B25" s="8">
        <f>'mean and SE'!B24</f>
        <v>434.50000000000006</v>
      </c>
      <c r="C25" s="8">
        <f>'mean and SE'!H24</f>
        <v>127.78</v>
      </c>
      <c r="D25" s="8">
        <f>'mean and SE'!K24</f>
        <v>154.55000000000001</v>
      </c>
      <c r="E25" s="8">
        <f>'mean and SE'!N24</f>
        <v>123.75</v>
      </c>
      <c r="F25" s="8">
        <f>'mean and SE'!Q24</f>
        <v>127.9666666666667</v>
      </c>
      <c r="G25" s="8">
        <f>'mean and SE'!T24</f>
        <v>87.63333333333334</v>
      </c>
      <c r="H25" s="8">
        <f>'mean and SE'!W24</f>
        <v>74.8</v>
      </c>
      <c r="I25" s="8">
        <f>'mean and SE'!Z24</f>
        <v>93.500000000000014</v>
      </c>
      <c r="J25" s="8">
        <f>'mean and SE'!AC24</f>
        <v>47.3</v>
      </c>
      <c r="K25" s="8">
        <f>'mean and SE'!AF24</f>
        <v>37.766666666666652</v>
      </c>
      <c r="L25" s="8">
        <f>'mean and SE'!AI24</f>
        <v>45.1</v>
      </c>
      <c r="M25" s="8">
        <f>'mean and SE'!AL24</f>
        <v>14.666666666666663</v>
      </c>
      <c r="N25" s="8">
        <f t="shared" si="0"/>
        <v>1369.3133333333335</v>
      </c>
      <c r="O25" t="s">
        <v>15</v>
      </c>
      <c r="P25" t="s">
        <v>7</v>
      </c>
    </row>
    <row r="26" spans="1:18" x14ac:dyDescent="0.25">
      <c r="A26" t="s">
        <v>15</v>
      </c>
      <c r="B26" s="8">
        <f>'mean and SE'!B25</f>
        <v>561</v>
      </c>
      <c r="C26" s="8">
        <f>'mean and SE'!H25</f>
        <v>136.03</v>
      </c>
      <c r="D26" s="8">
        <f>'mean and SE'!K25</f>
        <v>157.30000000000004</v>
      </c>
      <c r="E26" s="8">
        <f>'mean and SE'!N25</f>
        <v>110.00000000000001</v>
      </c>
      <c r="F26" s="8">
        <f>'mean and SE'!Q25</f>
        <v>155.46666666666673</v>
      </c>
      <c r="G26" s="8">
        <f>'mean and SE'!T25</f>
        <v>94.966666666666683</v>
      </c>
      <c r="H26" s="8">
        <f>'mean and SE'!W25</f>
        <v>72.049999999999983</v>
      </c>
      <c r="I26" s="8">
        <f>'mean and SE'!Z25</f>
        <v>101.75000000000001</v>
      </c>
      <c r="J26" s="8">
        <f>'mean and SE'!AC25</f>
        <v>58.3</v>
      </c>
      <c r="K26" s="8">
        <f>'mean and SE'!AF25</f>
        <v>41.433333333333316</v>
      </c>
      <c r="L26" s="8">
        <f>'mean and SE'!AI25</f>
        <v>69.84999999999998</v>
      </c>
      <c r="M26" s="8">
        <f>'mean and SE'!AL25</f>
        <v>20.166666666666693</v>
      </c>
      <c r="N26" s="8">
        <f t="shared" si="0"/>
        <v>1578.3133333333335</v>
      </c>
      <c r="O26" t="s">
        <v>15</v>
      </c>
      <c r="P26" t="s">
        <v>7</v>
      </c>
    </row>
    <row r="27" spans="1:18" x14ac:dyDescent="0.25">
      <c r="A27" t="s">
        <v>17</v>
      </c>
      <c r="B27" s="8">
        <f>'mean and SE'!B26</f>
        <v>60.499999999999993</v>
      </c>
      <c r="C27" s="8">
        <f>'mean and SE'!H26</f>
        <v>18.699999999999992</v>
      </c>
      <c r="D27" s="8">
        <f>'mean and SE'!K26</f>
        <v>19.800000000000022</v>
      </c>
      <c r="E27" s="8">
        <f>'mean and SE'!N26</f>
        <v>13.750000000000002</v>
      </c>
      <c r="F27" s="8">
        <f>'mean and SE'!Q26</f>
        <v>38.133333333333368</v>
      </c>
      <c r="G27" s="8">
        <f>'mean and SE'!T26</f>
        <v>17.966666666666676</v>
      </c>
      <c r="H27" s="8">
        <f>'mean and SE'!W26</f>
        <v>7.4249999999999883</v>
      </c>
      <c r="I27" s="8">
        <f>'mean and SE'!Z26</f>
        <v>16.500000000000039</v>
      </c>
      <c r="J27" s="8">
        <f>'mean and SE'!AC26</f>
        <v>17.050000000000008</v>
      </c>
      <c r="K27" s="8">
        <f>'mean and SE'!AF26</f>
        <v>4.7666666666666462</v>
      </c>
      <c r="L27" s="8">
        <f>'mean and SE'!AI26</f>
        <v>9.35</v>
      </c>
      <c r="M27" s="8">
        <f>'mean and SE'!AL26</f>
        <v>6.4166666666666927</v>
      </c>
      <c r="N27" s="8">
        <f t="shared" si="0"/>
        <v>230.35833333333341</v>
      </c>
      <c r="O27" t="s">
        <v>17</v>
      </c>
      <c r="P27" t="s">
        <v>121</v>
      </c>
      <c r="Q27" s="8">
        <f t="shared" ref="Q27" si="7">AVERAGE(N27:N29)</f>
        <v>234.48222222222225</v>
      </c>
    </row>
    <row r="28" spans="1:18" x14ac:dyDescent="0.25">
      <c r="A28" t="s">
        <v>17</v>
      </c>
      <c r="B28" s="8">
        <f>'mean and SE'!B27</f>
        <v>71.500000000000043</v>
      </c>
      <c r="C28" s="8">
        <f>'mean and SE'!H27</f>
        <v>26.03</v>
      </c>
      <c r="D28" s="8">
        <f>'mean and SE'!K27</f>
        <v>14.29999999999999</v>
      </c>
      <c r="E28" s="8">
        <f>'mean and SE'!N27</f>
        <v>8.2499999999999734</v>
      </c>
      <c r="F28" s="8">
        <f>'mean and SE'!Q27</f>
        <v>34.466666666666697</v>
      </c>
      <c r="G28" s="8">
        <f>'mean and SE'!T27</f>
        <v>12.466666666666665</v>
      </c>
      <c r="H28" s="8">
        <f>'mean and SE'!W27</f>
        <v>18.42499999999999</v>
      </c>
      <c r="I28" s="8">
        <f>'mean and SE'!Z27</f>
        <v>16.500000000000039</v>
      </c>
      <c r="J28" s="8">
        <f>'mean and SE'!AC27</f>
        <v>0.5500000000000127</v>
      </c>
      <c r="K28" s="8">
        <f>'mean and SE'!AF27</f>
        <v>13.933333333333314</v>
      </c>
      <c r="L28" s="8">
        <f>'mean and SE'!AI27</f>
        <v>14.849999999999977</v>
      </c>
      <c r="M28" s="8">
        <f>'mean and SE'!AL27</f>
        <v>22.916666666666686</v>
      </c>
      <c r="N28" s="8">
        <f t="shared" si="0"/>
        <v>254.18833333333336</v>
      </c>
      <c r="O28" t="s">
        <v>17</v>
      </c>
      <c r="P28" t="s">
        <v>121</v>
      </c>
    </row>
    <row r="29" spans="1:18" x14ac:dyDescent="0.25">
      <c r="A29" t="s">
        <v>17</v>
      </c>
      <c r="B29" s="8">
        <f>'mean and SE'!B28</f>
        <v>38.499999999999964</v>
      </c>
      <c r="C29" s="8">
        <f>'mean and SE'!H28</f>
        <v>24.20000000000001</v>
      </c>
      <c r="D29" s="8">
        <f>'mean and SE'!K28</f>
        <v>19.800000000000022</v>
      </c>
      <c r="E29" s="8">
        <f>'mean and SE'!N28</f>
        <v>21.999999999999972</v>
      </c>
      <c r="F29" s="8">
        <f>'mean and SE'!Q28</f>
        <v>30.800000000000033</v>
      </c>
      <c r="G29" s="8">
        <f>'mean and SE'!T28</f>
        <v>12.466666666666665</v>
      </c>
      <c r="H29" s="8">
        <f>'mean and SE'!W28</f>
        <v>14.29999999999999</v>
      </c>
      <c r="I29" s="8">
        <f>'mean and SE'!Z28</f>
        <v>22.000000000000021</v>
      </c>
      <c r="J29" s="8">
        <f>'mean and SE'!AC28</f>
        <v>3.3000000000000029</v>
      </c>
      <c r="K29" s="8">
        <f>'mean and SE'!AF28</f>
        <v>15.766666666666655</v>
      </c>
      <c r="L29" s="8">
        <f>'mean and SE'!AI28</f>
        <v>9.35</v>
      </c>
      <c r="M29" s="8">
        <f>'mean and SE'!AL28</f>
        <v>6.4166666666666927</v>
      </c>
      <c r="N29" s="8">
        <f t="shared" si="0"/>
        <v>218.90000000000003</v>
      </c>
      <c r="O29" t="s">
        <v>17</v>
      </c>
      <c r="P29" t="s">
        <v>121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C21" sqref="C21"/>
    </sheetView>
  </sheetViews>
  <sheetFormatPr defaultRowHeight="15" x14ac:dyDescent="0.25"/>
  <cols>
    <col min="1" max="1" width="17.7109375" customWidth="1"/>
    <col min="3" max="3" width="16.28515625" customWidth="1"/>
    <col min="5" max="5" width="35.5703125" customWidth="1"/>
    <col min="6" max="6" width="20.28515625" customWidth="1"/>
    <col min="7" max="7" width="22.5703125" customWidth="1"/>
  </cols>
  <sheetData>
    <row r="1" spans="1:7" x14ac:dyDescent="0.25">
      <c r="A1" s="1" t="s">
        <v>18</v>
      </c>
      <c r="B1">
        <v>10.8</v>
      </c>
      <c r="E1" t="s">
        <v>24</v>
      </c>
    </row>
    <row r="2" spans="1:7" x14ac:dyDescent="0.25">
      <c r="B2">
        <v>10.4</v>
      </c>
    </row>
    <row r="3" spans="1:7" x14ac:dyDescent="0.25">
      <c r="B3">
        <v>10.8</v>
      </c>
    </row>
    <row r="4" spans="1:7" x14ac:dyDescent="0.25">
      <c r="B4">
        <v>11</v>
      </c>
    </row>
    <row r="5" spans="1:7" ht="15.75" x14ac:dyDescent="0.25">
      <c r="B5">
        <v>11</v>
      </c>
      <c r="C5" s="1" t="s">
        <v>30</v>
      </c>
      <c r="D5" s="4" t="s">
        <v>19</v>
      </c>
      <c r="E5" s="4" t="s">
        <v>22</v>
      </c>
      <c r="F5" s="4" t="s">
        <v>20</v>
      </c>
      <c r="G5" s="4" t="s">
        <v>21</v>
      </c>
    </row>
    <row r="6" spans="1:7" x14ac:dyDescent="0.25">
      <c r="A6" t="s">
        <v>9</v>
      </c>
      <c r="B6" s="1" t="s">
        <v>0</v>
      </c>
      <c r="C6">
        <v>11</v>
      </c>
      <c r="D6" s="5">
        <f>(AVERAGE($B$1:B$5)-C6)*2.2</f>
        <v>-0.43999999999999845</v>
      </c>
      <c r="E6">
        <f t="shared" ref="E6:E32" si="0">D6*25/20</f>
        <v>-0.54999999999999805</v>
      </c>
      <c r="F6">
        <f t="shared" ref="F6:F32" si="1">E6/50/1</f>
        <v>-1.0999999999999961E-2</v>
      </c>
      <c r="G6">
        <f t="shared" ref="G6:G32" si="2">F6*1000</f>
        <v>-10.999999999999961</v>
      </c>
    </row>
    <row r="7" spans="1:7" x14ac:dyDescent="0.25">
      <c r="B7" s="1"/>
      <c r="C7">
        <v>11.6</v>
      </c>
      <c r="D7" s="5">
        <f>(AVERAGE($B$1:B$5)-C7)*2.2</f>
        <v>-1.7599999999999978</v>
      </c>
      <c r="E7">
        <f t="shared" si="0"/>
        <v>-2.1999999999999971</v>
      </c>
      <c r="F7">
        <f t="shared" si="1"/>
        <v>-4.3999999999999942E-2</v>
      </c>
      <c r="G7">
        <f t="shared" si="2"/>
        <v>-43.999999999999943</v>
      </c>
    </row>
    <row r="8" spans="1:7" x14ac:dyDescent="0.25">
      <c r="B8" s="1"/>
      <c r="C8">
        <v>10.6</v>
      </c>
      <c r="D8">
        <f>(AVERAGE($B$1:B$5)-C8)*2.2</f>
        <v>0.44000000000000239</v>
      </c>
      <c r="E8">
        <f t="shared" si="0"/>
        <v>0.55000000000000304</v>
      </c>
      <c r="F8">
        <f t="shared" si="1"/>
        <v>1.100000000000006E-2</v>
      </c>
      <c r="G8">
        <f t="shared" si="2"/>
        <v>11.00000000000006</v>
      </c>
    </row>
    <row r="9" spans="1:7" x14ac:dyDescent="0.25">
      <c r="A9" t="s">
        <v>10</v>
      </c>
      <c r="B9" s="1" t="s">
        <v>1</v>
      </c>
      <c r="C9">
        <v>1.2</v>
      </c>
      <c r="D9">
        <f>(AVERAGE($B$1:B$5)-C9)*2.2</f>
        <v>21.120000000000005</v>
      </c>
      <c r="E9">
        <f t="shared" si="0"/>
        <v>26.400000000000006</v>
      </c>
      <c r="F9">
        <f t="shared" si="1"/>
        <v>0.52800000000000014</v>
      </c>
      <c r="G9">
        <f t="shared" si="2"/>
        <v>528.00000000000011</v>
      </c>
    </row>
    <row r="10" spans="1:7" x14ac:dyDescent="0.25">
      <c r="B10" s="1"/>
      <c r="C10">
        <v>2.8</v>
      </c>
      <c r="D10">
        <f>(AVERAGE($B$1:B$5)-C10)*2.2</f>
        <v>17.600000000000001</v>
      </c>
      <c r="E10">
        <f t="shared" si="0"/>
        <v>22.000000000000004</v>
      </c>
      <c r="F10">
        <f t="shared" si="1"/>
        <v>0.44000000000000006</v>
      </c>
      <c r="G10">
        <f t="shared" si="2"/>
        <v>440.00000000000006</v>
      </c>
    </row>
    <row r="11" spans="1:7" x14ac:dyDescent="0.25">
      <c r="B11" s="1"/>
      <c r="C11">
        <v>5</v>
      </c>
      <c r="D11">
        <f>(AVERAGE($B$1:B$5)-C11)*2.2</f>
        <v>12.760000000000003</v>
      </c>
      <c r="E11">
        <f t="shared" si="0"/>
        <v>15.950000000000003</v>
      </c>
      <c r="F11">
        <f t="shared" si="1"/>
        <v>0.31900000000000006</v>
      </c>
      <c r="G11">
        <f t="shared" si="2"/>
        <v>319.00000000000006</v>
      </c>
    </row>
    <row r="12" spans="1:7" x14ac:dyDescent="0.25">
      <c r="A12" t="s">
        <v>11</v>
      </c>
      <c r="B12" s="1" t="s">
        <v>2</v>
      </c>
      <c r="C12">
        <v>10.1</v>
      </c>
      <c r="D12">
        <f>(AVERAGE($B$1:B$5)-C12)*2.2</f>
        <v>1.5400000000000025</v>
      </c>
      <c r="E12">
        <f t="shared" si="0"/>
        <v>1.9250000000000032</v>
      </c>
      <c r="F12">
        <f t="shared" si="1"/>
        <v>3.8500000000000062E-2</v>
      </c>
      <c r="G12">
        <f t="shared" si="2"/>
        <v>38.500000000000064</v>
      </c>
    </row>
    <row r="13" spans="1:7" x14ac:dyDescent="0.25">
      <c r="B13" s="1"/>
      <c r="C13">
        <v>10.199999999999999</v>
      </c>
      <c r="D13">
        <f>(AVERAGE($B$1:B$5)-C13)*2.2</f>
        <v>1.3200000000000032</v>
      </c>
      <c r="E13">
        <f t="shared" si="0"/>
        <v>1.6500000000000039</v>
      </c>
      <c r="F13">
        <f t="shared" si="1"/>
        <v>3.3000000000000078E-2</v>
      </c>
      <c r="G13">
        <f t="shared" si="2"/>
        <v>33.000000000000078</v>
      </c>
    </row>
    <row r="14" spans="1:7" x14ac:dyDescent="0.25">
      <c r="B14" s="1"/>
      <c r="C14">
        <v>10</v>
      </c>
      <c r="D14">
        <f>(AVERAGE($B$1:B$5)-C14)*2.2</f>
        <v>1.7600000000000018</v>
      </c>
      <c r="E14">
        <f t="shared" si="0"/>
        <v>2.200000000000002</v>
      </c>
      <c r="F14">
        <f t="shared" si="1"/>
        <v>4.4000000000000039E-2</v>
      </c>
      <c r="G14">
        <f t="shared" si="2"/>
        <v>44.000000000000043</v>
      </c>
    </row>
    <row r="15" spans="1:7" x14ac:dyDescent="0.25">
      <c r="A15" t="s">
        <v>12</v>
      </c>
      <c r="B15" s="1" t="s">
        <v>3</v>
      </c>
      <c r="C15">
        <v>11.1</v>
      </c>
      <c r="D15" s="5">
        <f>(AVERAGE($B$1:B$5)-C15)*2.2</f>
        <v>-0.6599999999999977</v>
      </c>
      <c r="E15">
        <f t="shared" si="0"/>
        <v>-0.82499999999999718</v>
      </c>
      <c r="F15">
        <f t="shared" si="1"/>
        <v>-1.6499999999999945E-2</v>
      </c>
      <c r="G15">
        <f t="shared" si="2"/>
        <v>-16.499999999999947</v>
      </c>
    </row>
    <row r="16" spans="1:7" x14ac:dyDescent="0.25">
      <c r="B16" s="1"/>
      <c r="C16">
        <v>10.4</v>
      </c>
      <c r="D16">
        <f>(AVERAGE($B$1:B$5)-C16)*2.2</f>
        <v>0.88000000000000089</v>
      </c>
      <c r="E16">
        <f t="shared" si="0"/>
        <v>1.100000000000001</v>
      </c>
      <c r="F16">
        <f t="shared" si="1"/>
        <v>2.200000000000002E-2</v>
      </c>
      <c r="G16">
        <f t="shared" si="2"/>
        <v>22.000000000000021</v>
      </c>
    </row>
    <row r="17" spans="1:7" x14ac:dyDescent="0.25">
      <c r="B17" s="1"/>
      <c r="C17">
        <v>10.3</v>
      </c>
      <c r="D17">
        <f>(AVERAGE($B$1:B$5)-C17)*2.2</f>
        <v>1.1000000000000001</v>
      </c>
      <c r="E17">
        <f t="shared" si="0"/>
        <v>1.3750000000000002</v>
      </c>
      <c r="F17">
        <f t="shared" si="1"/>
        <v>2.7500000000000004E-2</v>
      </c>
      <c r="G17">
        <f t="shared" si="2"/>
        <v>27.500000000000004</v>
      </c>
    </row>
    <row r="18" spans="1:7" x14ac:dyDescent="0.25">
      <c r="A18" t="s">
        <v>13</v>
      </c>
      <c r="B18" s="1" t="s">
        <v>4</v>
      </c>
      <c r="C18">
        <v>9.5</v>
      </c>
      <c r="D18">
        <f>(AVERAGE($B$1:B$5)-C18)*2.2</f>
        <v>2.8600000000000017</v>
      </c>
      <c r="E18">
        <f t="shared" si="0"/>
        <v>3.575000000000002</v>
      </c>
      <c r="F18">
        <f t="shared" si="1"/>
        <v>7.1500000000000036E-2</v>
      </c>
      <c r="G18">
        <f t="shared" si="2"/>
        <v>71.500000000000043</v>
      </c>
    </row>
    <row r="19" spans="1:7" x14ac:dyDescent="0.25">
      <c r="B19" s="1"/>
      <c r="C19">
        <v>9.8000000000000007</v>
      </c>
      <c r="D19">
        <f>(AVERAGE($B$1:B$5)-C19)*2.2</f>
        <v>2.2000000000000002</v>
      </c>
      <c r="E19">
        <f t="shared" si="0"/>
        <v>2.7500000000000004</v>
      </c>
      <c r="F19">
        <f t="shared" si="1"/>
        <v>5.5000000000000007E-2</v>
      </c>
      <c r="G19">
        <f t="shared" si="2"/>
        <v>55.000000000000007</v>
      </c>
    </row>
    <row r="20" spans="1:7" x14ac:dyDescent="0.25">
      <c r="B20" s="1"/>
      <c r="C20">
        <v>9.1</v>
      </c>
      <c r="D20">
        <f>(AVERAGE($B$1:B$5)-C20)*2.2</f>
        <v>3.7400000000000024</v>
      </c>
      <c r="E20">
        <f t="shared" si="0"/>
        <v>4.6750000000000025</v>
      </c>
      <c r="F20">
        <f t="shared" si="1"/>
        <v>9.3500000000000055E-2</v>
      </c>
      <c r="G20">
        <f t="shared" si="2"/>
        <v>93.500000000000057</v>
      </c>
    </row>
    <row r="21" spans="1:7" x14ac:dyDescent="0.25">
      <c r="A21" t="s">
        <v>16</v>
      </c>
      <c r="B21" s="1" t="s">
        <v>5</v>
      </c>
      <c r="C21">
        <v>2.5</v>
      </c>
      <c r="D21">
        <f>(AVERAGE($B$1:B$5)-C21)*2.2</f>
        <v>18.260000000000002</v>
      </c>
      <c r="E21">
        <f t="shared" si="0"/>
        <v>22.825000000000003</v>
      </c>
      <c r="F21">
        <f t="shared" si="1"/>
        <v>0.45650000000000007</v>
      </c>
      <c r="G21">
        <f t="shared" si="2"/>
        <v>456.50000000000006</v>
      </c>
    </row>
    <row r="22" spans="1:7" x14ac:dyDescent="0.25">
      <c r="B22" s="1"/>
      <c r="C22">
        <v>0.7</v>
      </c>
      <c r="D22">
        <f>(AVERAGE($B$1:B$5)-C22)*2.2</f>
        <v>22.220000000000006</v>
      </c>
      <c r="E22">
        <f t="shared" si="0"/>
        <v>27.775000000000006</v>
      </c>
      <c r="F22">
        <f t="shared" si="1"/>
        <v>0.5555000000000001</v>
      </c>
      <c r="G22">
        <f t="shared" si="2"/>
        <v>555.50000000000011</v>
      </c>
    </row>
    <row r="23" spans="1:7" x14ac:dyDescent="0.25">
      <c r="B23" s="1"/>
      <c r="C23">
        <v>2.8</v>
      </c>
      <c r="D23">
        <f>(AVERAGE($B$1:B$5)-C23)*2.2</f>
        <v>17.600000000000001</v>
      </c>
      <c r="E23">
        <f t="shared" si="0"/>
        <v>22.000000000000004</v>
      </c>
      <c r="F23">
        <f t="shared" si="1"/>
        <v>0.44000000000000006</v>
      </c>
      <c r="G23">
        <f t="shared" si="2"/>
        <v>440.00000000000006</v>
      </c>
    </row>
    <row r="24" spans="1:7" x14ac:dyDescent="0.25">
      <c r="A24" t="s">
        <v>14</v>
      </c>
      <c r="B24" s="1" t="s">
        <v>6</v>
      </c>
      <c r="C24">
        <v>4.2</v>
      </c>
      <c r="D24">
        <f>(AVERAGE($B$1:B$5)-C24)*2.2</f>
        <v>14.520000000000003</v>
      </c>
      <c r="E24">
        <f t="shared" si="0"/>
        <v>18.150000000000002</v>
      </c>
      <c r="F24">
        <f t="shared" si="1"/>
        <v>0.36300000000000004</v>
      </c>
      <c r="G24">
        <f t="shared" si="2"/>
        <v>363.00000000000006</v>
      </c>
    </row>
    <row r="25" spans="1:7" x14ac:dyDescent="0.25">
      <c r="B25" s="1"/>
      <c r="C25">
        <v>4.4000000000000004</v>
      </c>
      <c r="D25">
        <f>(AVERAGE($B$1:B$5)-C25)*2.2</f>
        <v>14.080000000000002</v>
      </c>
      <c r="E25">
        <f t="shared" si="0"/>
        <v>17.600000000000001</v>
      </c>
      <c r="F25">
        <f t="shared" si="1"/>
        <v>0.35200000000000004</v>
      </c>
      <c r="G25">
        <f t="shared" si="2"/>
        <v>352.00000000000006</v>
      </c>
    </row>
    <row r="26" spans="1:7" x14ac:dyDescent="0.25">
      <c r="B26" s="1"/>
      <c r="C26">
        <v>1.5</v>
      </c>
      <c r="D26">
        <f>(AVERAGE($B$1:B$5)-C26)*2.2</f>
        <v>20.460000000000004</v>
      </c>
      <c r="E26">
        <f t="shared" si="0"/>
        <v>25.575000000000006</v>
      </c>
      <c r="F26">
        <f t="shared" si="1"/>
        <v>0.51150000000000018</v>
      </c>
      <c r="G26">
        <f t="shared" si="2"/>
        <v>511.50000000000017</v>
      </c>
    </row>
    <row r="27" spans="1:7" x14ac:dyDescent="0.25">
      <c r="A27" t="s">
        <v>15</v>
      </c>
      <c r="B27" s="1" t="s">
        <v>7</v>
      </c>
      <c r="C27">
        <v>1.2</v>
      </c>
      <c r="D27">
        <f>(AVERAGE($B$1:B$5)-C27)*2.2</f>
        <v>21.120000000000005</v>
      </c>
      <c r="E27">
        <f t="shared" si="0"/>
        <v>26.400000000000006</v>
      </c>
      <c r="F27">
        <f t="shared" si="1"/>
        <v>0.52800000000000014</v>
      </c>
      <c r="G27">
        <f t="shared" si="2"/>
        <v>528.00000000000011</v>
      </c>
    </row>
    <row r="28" spans="1:7" x14ac:dyDescent="0.25">
      <c r="B28" s="1"/>
      <c r="C28">
        <v>2.5</v>
      </c>
      <c r="D28">
        <f>(AVERAGE($B$1:B$5)-C28)*2.2</f>
        <v>18.260000000000002</v>
      </c>
      <c r="E28">
        <f t="shared" si="0"/>
        <v>22.825000000000003</v>
      </c>
      <c r="F28">
        <f t="shared" si="1"/>
        <v>0.45650000000000007</v>
      </c>
      <c r="G28">
        <f t="shared" si="2"/>
        <v>456.50000000000006</v>
      </c>
    </row>
    <row r="29" spans="1:7" x14ac:dyDescent="0.25">
      <c r="B29" s="1"/>
      <c r="C29">
        <v>2.2000000000000002</v>
      </c>
      <c r="D29">
        <f>(AVERAGE($B$1:B$5)-C29)*2.2</f>
        <v>18.920000000000005</v>
      </c>
      <c r="E29">
        <f t="shared" si="0"/>
        <v>23.650000000000006</v>
      </c>
      <c r="F29">
        <f t="shared" si="1"/>
        <v>0.47300000000000009</v>
      </c>
      <c r="G29">
        <f t="shared" si="2"/>
        <v>473.00000000000011</v>
      </c>
    </row>
    <row r="30" spans="1:7" x14ac:dyDescent="0.25">
      <c r="A30" t="s">
        <v>17</v>
      </c>
      <c r="B30" s="1" t="s">
        <v>8</v>
      </c>
      <c r="C30">
        <v>10.7</v>
      </c>
      <c r="D30">
        <f>(AVERAGE($B$1:B$5)-C30)*2.2</f>
        <v>0.22000000000000314</v>
      </c>
      <c r="E30">
        <f t="shared" si="0"/>
        <v>0.27500000000000391</v>
      </c>
      <c r="F30">
        <f t="shared" si="1"/>
        <v>5.5000000000000777E-3</v>
      </c>
      <c r="G30">
        <f t="shared" si="2"/>
        <v>5.5000000000000782</v>
      </c>
    </row>
    <row r="31" spans="1:7" x14ac:dyDescent="0.25">
      <c r="C31">
        <v>10.7</v>
      </c>
      <c r="D31">
        <f>(AVERAGE($B$1:B$5)-C31)*2.2</f>
        <v>0.22000000000000314</v>
      </c>
      <c r="E31">
        <f t="shared" si="0"/>
        <v>0.27500000000000391</v>
      </c>
      <c r="F31">
        <f t="shared" si="1"/>
        <v>5.5000000000000777E-3</v>
      </c>
      <c r="G31">
        <f t="shared" si="2"/>
        <v>5.5000000000000782</v>
      </c>
    </row>
    <row r="32" spans="1:7" x14ac:dyDescent="0.25">
      <c r="C32">
        <v>10.3</v>
      </c>
      <c r="D32">
        <f>(AVERAGE($B$1:B$5)-C32)*2.2</f>
        <v>1.1000000000000001</v>
      </c>
      <c r="E32">
        <f t="shared" si="0"/>
        <v>1.3750000000000002</v>
      </c>
      <c r="F32">
        <f t="shared" si="1"/>
        <v>2.7500000000000004E-2</v>
      </c>
      <c r="G32">
        <f t="shared" si="2"/>
        <v>27.500000000000004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G6" sqref="G6:G32"/>
    </sheetView>
  </sheetViews>
  <sheetFormatPr defaultRowHeight="15" x14ac:dyDescent="0.25"/>
  <cols>
    <col min="1" max="1" width="17.7109375" customWidth="1"/>
    <col min="3" max="3" width="16.28515625" style="6" customWidth="1"/>
    <col min="5" max="5" width="34.7109375" customWidth="1"/>
    <col min="6" max="6" width="21.7109375" customWidth="1"/>
    <col min="7" max="7" width="27.5703125" customWidth="1"/>
  </cols>
  <sheetData>
    <row r="1" spans="1:7" x14ac:dyDescent="0.25">
      <c r="A1" s="1" t="s">
        <v>18</v>
      </c>
      <c r="B1">
        <v>8.4</v>
      </c>
    </row>
    <row r="2" spans="1:7" x14ac:dyDescent="0.25">
      <c r="B2">
        <v>9.1</v>
      </c>
      <c r="E2" t="s">
        <v>25</v>
      </c>
    </row>
    <row r="3" spans="1:7" x14ac:dyDescent="0.25">
      <c r="B3">
        <v>9.8000000000000007</v>
      </c>
    </row>
    <row r="4" spans="1:7" x14ac:dyDescent="0.25">
      <c r="B4">
        <v>8.8000000000000007</v>
      </c>
    </row>
    <row r="5" spans="1:7" ht="15.75" x14ac:dyDescent="0.25">
      <c r="B5">
        <v>8.5</v>
      </c>
      <c r="C5" s="1" t="s">
        <v>30</v>
      </c>
      <c r="D5" s="4" t="s">
        <v>19</v>
      </c>
      <c r="E5" s="4" t="s">
        <v>22</v>
      </c>
      <c r="F5" s="4" t="s">
        <v>20</v>
      </c>
      <c r="G5" s="4" t="s">
        <v>21</v>
      </c>
    </row>
    <row r="6" spans="1:7" x14ac:dyDescent="0.25">
      <c r="A6" t="s">
        <v>9</v>
      </c>
      <c r="B6" s="1" t="s">
        <v>0</v>
      </c>
      <c r="C6" s="6">
        <v>7.8</v>
      </c>
      <c r="D6">
        <f>(AVERAGE($B$1:$B$5)-C6)*2.2</f>
        <v>2.4640000000000004</v>
      </c>
      <c r="E6">
        <f t="shared" ref="E6:E32" si="0">D6*25/20</f>
        <v>3.0800000000000005</v>
      </c>
      <c r="F6" s="29">
        <f>E6/50</f>
        <v>6.1600000000000009E-2</v>
      </c>
      <c r="G6" s="30">
        <f>F6*1000</f>
        <v>61.600000000000009</v>
      </c>
    </row>
    <row r="7" spans="1:7" x14ac:dyDescent="0.25">
      <c r="B7" s="1"/>
      <c r="C7" s="6">
        <v>8.1</v>
      </c>
      <c r="D7">
        <f t="shared" ref="D7:D32" si="1">(AVERAGE($B$1:$B$5)-C7)*2.2</f>
        <v>1.8040000000000007</v>
      </c>
      <c r="E7">
        <f t="shared" si="0"/>
        <v>2.2550000000000008</v>
      </c>
      <c r="F7" s="29">
        <f t="shared" ref="F7:F32" si="2">E7/50</f>
        <v>4.5100000000000015E-2</v>
      </c>
      <c r="G7" s="30">
        <f t="shared" ref="G7:G32" si="3">F7*1000</f>
        <v>45.100000000000016</v>
      </c>
    </row>
    <row r="8" spans="1:7" x14ac:dyDescent="0.25">
      <c r="B8" s="1"/>
      <c r="C8" s="6">
        <v>7.7</v>
      </c>
      <c r="D8">
        <f t="shared" si="1"/>
        <v>2.6839999999999997</v>
      </c>
      <c r="E8">
        <f t="shared" si="0"/>
        <v>3.3549999999999995</v>
      </c>
      <c r="F8" s="29">
        <f t="shared" si="2"/>
        <v>6.7099999999999993E-2</v>
      </c>
      <c r="G8" s="30">
        <f t="shared" si="3"/>
        <v>67.099999999999994</v>
      </c>
    </row>
    <row r="9" spans="1:7" x14ac:dyDescent="0.25">
      <c r="A9" t="s">
        <v>10</v>
      </c>
      <c r="B9" s="2" t="s">
        <v>29</v>
      </c>
      <c r="C9" s="6">
        <f>4.1/2</f>
        <v>2.0499999999999998</v>
      </c>
      <c r="D9">
        <f t="shared" si="1"/>
        <v>15.114000000000001</v>
      </c>
      <c r="E9">
        <f t="shared" si="0"/>
        <v>18.892500000000002</v>
      </c>
      <c r="F9" s="29">
        <f t="shared" si="2"/>
        <v>0.37785000000000002</v>
      </c>
      <c r="G9" s="30">
        <f t="shared" si="3"/>
        <v>377.85</v>
      </c>
    </row>
    <row r="10" spans="1:7" x14ac:dyDescent="0.25">
      <c r="B10" s="2"/>
      <c r="C10" s="6">
        <f>5.2/2</f>
        <v>2.6</v>
      </c>
      <c r="D10">
        <f t="shared" si="1"/>
        <v>13.904000000000002</v>
      </c>
      <c r="E10">
        <f t="shared" si="0"/>
        <v>17.380000000000003</v>
      </c>
      <c r="F10" s="29">
        <f t="shared" si="2"/>
        <v>0.34760000000000008</v>
      </c>
      <c r="G10" s="30">
        <f t="shared" si="3"/>
        <v>347.60000000000008</v>
      </c>
    </row>
    <row r="11" spans="1:7" x14ac:dyDescent="0.25">
      <c r="B11" s="2"/>
      <c r="C11" s="6">
        <f>4.9/2</f>
        <v>2.4500000000000002</v>
      </c>
      <c r="D11">
        <f t="shared" si="1"/>
        <v>14.234</v>
      </c>
      <c r="E11">
        <f t="shared" si="0"/>
        <v>17.7925</v>
      </c>
      <c r="F11" s="29">
        <f t="shared" si="2"/>
        <v>0.35585</v>
      </c>
      <c r="G11" s="30">
        <f t="shared" si="3"/>
        <v>355.85</v>
      </c>
    </row>
    <row r="12" spans="1:7" x14ac:dyDescent="0.25">
      <c r="A12" t="s">
        <v>11</v>
      </c>
      <c r="B12" s="1" t="s">
        <v>2</v>
      </c>
      <c r="C12" s="6">
        <v>7.5</v>
      </c>
      <c r="D12">
        <f t="shared" si="1"/>
        <v>3.1240000000000001</v>
      </c>
      <c r="E12">
        <f t="shared" si="0"/>
        <v>3.9050000000000002</v>
      </c>
      <c r="F12" s="29">
        <f t="shared" si="2"/>
        <v>7.8100000000000003E-2</v>
      </c>
      <c r="G12" s="30">
        <f t="shared" si="3"/>
        <v>78.100000000000009</v>
      </c>
    </row>
    <row r="13" spans="1:7" x14ac:dyDescent="0.25">
      <c r="B13" s="1"/>
      <c r="C13" s="6">
        <v>8.1999999999999993</v>
      </c>
      <c r="D13">
        <f t="shared" si="1"/>
        <v>1.5840000000000016</v>
      </c>
      <c r="E13">
        <f t="shared" si="0"/>
        <v>1.9800000000000022</v>
      </c>
      <c r="F13" s="29">
        <f t="shared" si="2"/>
        <v>3.9600000000000045E-2</v>
      </c>
      <c r="G13" s="30">
        <f t="shared" si="3"/>
        <v>39.600000000000044</v>
      </c>
    </row>
    <row r="14" spans="1:7" x14ac:dyDescent="0.25">
      <c r="B14" s="1"/>
      <c r="C14" s="6">
        <v>7.4</v>
      </c>
      <c r="D14">
        <f t="shared" si="1"/>
        <v>3.3439999999999994</v>
      </c>
      <c r="E14">
        <f t="shared" si="0"/>
        <v>4.1799999999999988</v>
      </c>
      <c r="F14" s="29">
        <f t="shared" si="2"/>
        <v>8.359999999999998E-2</v>
      </c>
      <c r="G14" s="30">
        <f t="shared" si="3"/>
        <v>83.59999999999998</v>
      </c>
    </row>
    <row r="15" spans="1:7" x14ac:dyDescent="0.25">
      <c r="A15" t="s">
        <v>12</v>
      </c>
      <c r="B15" s="1" t="s">
        <v>3</v>
      </c>
      <c r="C15" s="6">
        <v>8.4</v>
      </c>
      <c r="D15">
        <f t="shared" si="1"/>
        <v>1.1439999999999992</v>
      </c>
      <c r="E15">
        <f t="shared" si="0"/>
        <v>1.429999999999999</v>
      </c>
      <c r="F15" s="29">
        <f t="shared" si="2"/>
        <v>2.859999999999998E-2</v>
      </c>
      <c r="G15" s="30">
        <f t="shared" si="3"/>
        <v>28.59999999999998</v>
      </c>
    </row>
    <row r="16" spans="1:7" x14ac:dyDescent="0.25">
      <c r="B16" s="1"/>
      <c r="C16" s="6">
        <v>8.6999999999999993</v>
      </c>
      <c r="D16">
        <f t="shared" si="1"/>
        <v>0.48400000000000143</v>
      </c>
      <c r="E16">
        <f t="shared" si="0"/>
        <v>0.60500000000000176</v>
      </c>
      <c r="F16" s="29">
        <f t="shared" si="2"/>
        <v>1.2100000000000034E-2</v>
      </c>
      <c r="G16" s="30">
        <f t="shared" si="3"/>
        <v>12.100000000000035</v>
      </c>
    </row>
    <row r="17" spans="1:7" x14ac:dyDescent="0.25">
      <c r="B17" s="1"/>
      <c r="C17" s="11">
        <v>8.6999999999999993</v>
      </c>
      <c r="D17">
        <f t="shared" si="1"/>
        <v>0.48400000000000143</v>
      </c>
      <c r="E17">
        <f t="shared" si="0"/>
        <v>0.60500000000000176</v>
      </c>
      <c r="F17" s="29">
        <f t="shared" si="2"/>
        <v>1.2100000000000034E-2</v>
      </c>
      <c r="G17" s="30">
        <f t="shared" si="3"/>
        <v>12.100000000000035</v>
      </c>
    </row>
    <row r="18" spans="1:7" x14ac:dyDescent="0.25">
      <c r="A18" t="s">
        <v>13</v>
      </c>
      <c r="B18" s="1" t="s">
        <v>4</v>
      </c>
      <c r="C18" s="6">
        <v>7.5</v>
      </c>
      <c r="D18">
        <f t="shared" si="1"/>
        <v>3.1240000000000001</v>
      </c>
      <c r="E18">
        <f t="shared" si="0"/>
        <v>3.9050000000000002</v>
      </c>
      <c r="F18" s="29">
        <f t="shared" si="2"/>
        <v>7.8100000000000003E-2</v>
      </c>
      <c r="G18" s="30">
        <f t="shared" si="3"/>
        <v>78.100000000000009</v>
      </c>
    </row>
    <row r="19" spans="1:7" x14ac:dyDescent="0.25">
      <c r="B19" s="1"/>
      <c r="C19" s="6">
        <v>6.7</v>
      </c>
      <c r="D19">
        <f t="shared" si="1"/>
        <v>4.8839999999999995</v>
      </c>
      <c r="E19">
        <f t="shared" si="0"/>
        <v>6.1049999999999986</v>
      </c>
      <c r="F19" s="29">
        <f t="shared" si="2"/>
        <v>0.12209999999999997</v>
      </c>
      <c r="G19" s="30">
        <f t="shared" si="3"/>
        <v>122.09999999999997</v>
      </c>
    </row>
    <row r="20" spans="1:7" x14ac:dyDescent="0.25">
      <c r="B20" s="1"/>
      <c r="C20" s="6">
        <v>7.1</v>
      </c>
      <c r="D20">
        <f t="shared" si="1"/>
        <v>4.0040000000000013</v>
      </c>
      <c r="E20">
        <f t="shared" si="0"/>
        <v>5.0050000000000017</v>
      </c>
      <c r="F20" s="29">
        <f t="shared" si="2"/>
        <v>0.10010000000000004</v>
      </c>
      <c r="G20" s="30">
        <f t="shared" si="3"/>
        <v>100.10000000000004</v>
      </c>
    </row>
    <row r="21" spans="1:7" x14ac:dyDescent="0.25">
      <c r="A21" t="s">
        <v>16</v>
      </c>
      <c r="B21" s="2" t="s">
        <v>32</v>
      </c>
      <c r="C21" s="6">
        <f>4.5/2</f>
        <v>2.25</v>
      </c>
      <c r="D21">
        <f t="shared" si="1"/>
        <v>14.674000000000001</v>
      </c>
      <c r="E21">
        <f t="shared" si="0"/>
        <v>18.342500000000001</v>
      </c>
      <c r="F21" s="29">
        <f t="shared" si="2"/>
        <v>0.36685000000000001</v>
      </c>
      <c r="G21" s="30">
        <f t="shared" si="3"/>
        <v>366.85</v>
      </c>
    </row>
    <row r="22" spans="1:7" x14ac:dyDescent="0.25">
      <c r="B22" s="1"/>
      <c r="C22" s="6">
        <f>4.1/2</f>
        <v>2.0499999999999998</v>
      </c>
      <c r="D22">
        <f t="shared" si="1"/>
        <v>15.114000000000001</v>
      </c>
      <c r="E22">
        <f t="shared" si="0"/>
        <v>18.892500000000002</v>
      </c>
      <c r="F22" s="29">
        <f t="shared" si="2"/>
        <v>0.37785000000000002</v>
      </c>
      <c r="G22" s="30">
        <f t="shared" si="3"/>
        <v>377.85</v>
      </c>
    </row>
    <row r="23" spans="1:7" x14ac:dyDescent="0.25">
      <c r="B23" s="1"/>
      <c r="C23" s="6">
        <f>4.3/2</f>
        <v>2.15</v>
      </c>
      <c r="D23">
        <f t="shared" si="1"/>
        <v>14.894</v>
      </c>
      <c r="E23">
        <f t="shared" si="0"/>
        <v>18.6175</v>
      </c>
      <c r="F23" s="29">
        <f t="shared" si="2"/>
        <v>0.37235000000000001</v>
      </c>
      <c r="G23" s="30">
        <f t="shared" si="3"/>
        <v>372.35</v>
      </c>
    </row>
    <row r="24" spans="1:7" x14ac:dyDescent="0.25">
      <c r="A24" t="s">
        <v>14</v>
      </c>
      <c r="B24" s="2" t="s">
        <v>28</v>
      </c>
      <c r="C24" s="6">
        <f>4.7/2</f>
        <v>2.35</v>
      </c>
      <c r="D24">
        <f t="shared" si="1"/>
        <v>14.454000000000002</v>
      </c>
      <c r="E24">
        <f t="shared" si="0"/>
        <v>18.067500000000003</v>
      </c>
      <c r="F24" s="29">
        <f t="shared" si="2"/>
        <v>0.36135000000000006</v>
      </c>
      <c r="G24" s="30">
        <f t="shared" si="3"/>
        <v>361.35000000000008</v>
      </c>
    </row>
    <row r="25" spans="1:7" x14ac:dyDescent="0.25">
      <c r="B25" s="2"/>
      <c r="C25" s="6">
        <f>3.8/2</f>
        <v>1.9</v>
      </c>
      <c r="D25">
        <f t="shared" si="1"/>
        <v>15.444000000000001</v>
      </c>
      <c r="E25">
        <f t="shared" si="0"/>
        <v>19.305</v>
      </c>
      <c r="F25" s="29">
        <f t="shared" si="2"/>
        <v>0.3861</v>
      </c>
      <c r="G25" s="30">
        <f t="shared" si="3"/>
        <v>386.1</v>
      </c>
    </row>
    <row r="26" spans="1:7" x14ac:dyDescent="0.25">
      <c r="B26" s="2"/>
      <c r="C26" s="6">
        <f>4.7/2</f>
        <v>2.35</v>
      </c>
      <c r="D26">
        <f t="shared" si="1"/>
        <v>14.454000000000002</v>
      </c>
      <c r="E26">
        <f t="shared" si="0"/>
        <v>18.067500000000003</v>
      </c>
      <c r="F26" s="29">
        <f t="shared" si="2"/>
        <v>0.36135000000000006</v>
      </c>
      <c r="G26" s="30">
        <f t="shared" si="3"/>
        <v>361.35000000000008</v>
      </c>
    </row>
    <row r="27" spans="1:7" x14ac:dyDescent="0.25">
      <c r="A27" t="s">
        <v>15</v>
      </c>
      <c r="B27" s="2" t="s">
        <v>27</v>
      </c>
      <c r="C27" s="6">
        <f>3.4/2</f>
        <v>1.7</v>
      </c>
      <c r="D27">
        <f t="shared" si="1"/>
        <v>15.884</v>
      </c>
      <c r="E27">
        <f t="shared" si="0"/>
        <v>19.855</v>
      </c>
      <c r="F27" s="29">
        <f t="shared" si="2"/>
        <v>0.39710000000000001</v>
      </c>
      <c r="G27" s="30">
        <f t="shared" si="3"/>
        <v>397.1</v>
      </c>
    </row>
    <row r="28" spans="1:7" x14ac:dyDescent="0.25">
      <c r="B28" s="2"/>
      <c r="C28" s="6">
        <f>3.9/2</f>
        <v>1.95</v>
      </c>
      <c r="D28">
        <f t="shared" si="1"/>
        <v>15.334000000000001</v>
      </c>
      <c r="E28">
        <f t="shared" si="0"/>
        <v>19.1675</v>
      </c>
      <c r="F28" s="29">
        <f t="shared" si="2"/>
        <v>0.38335000000000002</v>
      </c>
      <c r="G28" s="30">
        <f t="shared" si="3"/>
        <v>383.35</v>
      </c>
    </row>
    <row r="29" spans="1:7" x14ac:dyDescent="0.25">
      <c r="B29" s="2"/>
      <c r="C29" s="6">
        <f>3/2</f>
        <v>1.5</v>
      </c>
      <c r="D29">
        <f t="shared" si="1"/>
        <v>16.324000000000002</v>
      </c>
      <c r="E29">
        <f t="shared" si="0"/>
        <v>20.405000000000001</v>
      </c>
      <c r="F29" s="29">
        <f t="shared" si="2"/>
        <v>0.40810000000000002</v>
      </c>
      <c r="G29" s="30">
        <f t="shared" si="3"/>
        <v>408.1</v>
      </c>
    </row>
    <row r="30" spans="1:7" x14ac:dyDescent="0.25">
      <c r="A30" t="s">
        <v>17</v>
      </c>
      <c r="B30" s="1" t="s">
        <v>8</v>
      </c>
      <c r="C30" s="6">
        <v>7.9</v>
      </c>
      <c r="D30">
        <f t="shared" si="1"/>
        <v>2.2439999999999993</v>
      </c>
      <c r="E30">
        <f t="shared" si="0"/>
        <v>2.8049999999999988</v>
      </c>
      <c r="F30" s="29">
        <f t="shared" si="2"/>
        <v>5.6099999999999976E-2</v>
      </c>
      <c r="G30" s="30">
        <f t="shared" si="3"/>
        <v>56.099999999999973</v>
      </c>
    </row>
    <row r="31" spans="1:7" x14ac:dyDescent="0.25">
      <c r="C31" s="6">
        <v>7.5</v>
      </c>
      <c r="D31">
        <f t="shared" si="1"/>
        <v>3.1240000000000001</v>
      </c>
      <c r="E31">
        <f t="shared" si="0"/>
        <v>3.9050000000000002</v>
      </c>
      <c r="F31" s="29">
        <f t="shared" si="2"/>
        <v>7.8100000000000003E-2</v>
      </c>
      <c r="G31" s="30">
        <f t="shared" si="3"/>
        <v>78.100000000000009</v>
      </c>
    </row>
    <row r="32" spans="1:7" x14ac:dyDescent="0.25">
      <c r="C32" s="6">
        <v>7.6</v>
      </c>
      <c r="D32">
        <f t="shared" si="1"/>
        <v>2.9040000000000008</v>
      </c>
      <c r="E32">
        <f t="shared" si="0"/>
        <v>3.6300000000000012</v>
      </c>
      <c r="F32" s="29">
        <f t="shared" si="2"/>
        <v>7.2600000000000026E-2</v>
      </c>
      <c r="G32" s="30">
        <f t="shared" si="3"/>
        <v>72.600000000000023</v>
      </c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5"/>
  <sheetViews>
    <sheetView workbookViewId="0">
      <selection activeCell="B6" sqref="B6"/>
    </sheetView>
  </sheetViews>
  <sheetFormatPr defaultRowHeight="15" x14ac:dyDescent="0.25"/>
  <sheetData>
    <row r="3" spans="2:2" x14ac:dyDescent="0.25">
      <c r="B3" s="14" t="s">
        <v>74</v>
      </c>
    </row>
    <row r="4" spans="2:2" x14ac:dyDescent="0.25">
      <c r="B4" t="s">
        <v>75</v>
      </c>
    </row>
    <row r="5" spans="2:2" x14ac:dyDescent="0.25">
      <c r="B5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G6" sqref="G6:G30"/>
    </sheetView>
  </sheetViews>
  <sheetFormatPr defaultRowHeight="15" x14ac:dyDescent="0.25"/>
  <cols>
    <col min="1" max="1" width="17.140625" customWidth="1"/>
    <col min="3" max="3" width="13.5703125" customWidth="1"/>
    <col min="5" max="5" width="35.42578125" customWidth="1"/>
    <col min="6" max="6" width="21.42578125" customWidth="1"/>
    <col min="7" max="7" width="24.28515625" customWidth="1"/>
  </cols>
  <sheetData>
    <row r="1" spans="1:7" x14ac:dyDescent="0.25">
      <c r="A1" s="1" t="s">
        <v>18</v>
      </c>
      <c r="B1">
        <v>8.8000000000000007</v>
      </c>
      <c r="E1" t="s">
        <v>26</v>
      </c>
    </row>
    <row r="2" spans="1:7" x14ac:dyDescent="0.25">
      <c r="B2">
        <v>8.6</v>
      </c>
    </row>
    <row r="3" spans="1:7" x14ac:dyDescent="0.25">
      <c r="B3">
        <v>8.8000000000000007</v>
      </c>
    </row>
    <row r="4" spans="1:7" x14ac:dyDescent="0.25">
      <c r="B4">
        <v>8.8000000000000007</v>
      </c>
    </row>
    <row r="5" spans="1:7" ht="15.75" x14ac:dyDescent="0.25">
      <c r="B5">
        <v>9.1</v>
      </c>
      <c r="C5" s="1" t="s">
        <v>30</v>
      </c>
      <c r="D5" s="4" t="s">
        <v>19</v>
      </c>
      <c r="E5" s="4" t="s">
        <v>22</v>
      </c>
      <c r="F5" s="4" t="s">
        <v>20</v>
      </c>
      <c r="G5" s="4" t="s">
        <v>21</v>
      </c>
    </row>
    <row r="6" spans="1:7" x14ac:dyDescent="0.25">
      <c r="A6" t="s">
        <v>9</v>
      </c>
      <c r="B6" s="1" t="s">
        <v>0</v>
      </c>
      <c r="C6">
        <v>8.6</v>
      </c>
      <c r="D6">
        <f t="shared" ref="D6:D32" si="0">(AVERAGE($B$1:$B$5)-C6)*2.2</f>
        <v>0.48400000000000143</v>
      </c>
      <c r="E6">
        <f t="shared" ref="E6:E32" si="1">D6*25/20</f>
        <v>0.60500000000000176</v>
      </c>
      <c r="F6" s="26">
        <f>E6/50</f>
        <v>1.2100000000000034E-2</v>
      </c>
      <c r="G6">
        <f t="shared" ref="G6:G32" si="2">F6*1000</f>
        <v>12.100000000000035</v>
      </c>
    </row>
    <row r="7" spans="1:7" x14ac:dyDescent="0.25">
      <c r="B7" s="1"/>
      <c r="C7">
        <v>8.5</v>
      </c>
      <c r="D7">
        <f t="shared" si="0"/>
        <v>0.70400000000000074</v>
      </c>
      <c r="E7">
        <f t="shared" si="1"/>
        <v>0.880000000000001</v>
      </c>
      <c r="F7" s="26">
        <f t="shared" ref="F7:F32" si="3">E7/50</f>
        <v>1.7600000000000018E-2</v>
      </c>
      <c r="G7">
        <f t="shared" si="2"/>
        <v>17.600000000000019</v>
      </c>
    </row>
    <row r="8" spans="1:7" x14ac:dyDescent="0.25">
      <c r="B8" s="1"/>
      <c r="C8">
        <v>8.3000000000000007</v>
      </c>
      <c r="D8">
        <f t="shared" si="0"/>
        <v>1.1439999999999992</v>
      </c>
      <c r="E8">
        <f t="shared" si="1"/>
        <v>1.429999999999999</v>
      </c>
      <c r="F8" s="26">
        <f t="shared" si="3"/>
        <v>2.859999999999998E-2</v>
      </c>
      <c r="G8">
        <f t="shared" si="2"/>
        <v>28.59999999999998</v>
      </c>
    </row>
    <row r="9" spans="1:7" x14ac:dyDescent="0.25">
      <c r="A9" t="s">
        <v>10</v>
      </c>
      <c r="B9" s="1" t="s">
        <v>1</v>
      </c>
      <c r="C9">
        <v>4.9000000000000004</v>
      </c>
      <c r="D9">
        <f t="shared" si="0"/>
        <v>8.6240000000000006</v>
      </c>
      <c r="E9">
        <f t="shared" si="1"/>
        <v>10.780000000000001</v>
      </c>
      <c r="F9" s="26">
        <f t="shared" si="3"/>
        <v>0.21560000000000001</v>
      </c>
      <c r="G9">
        <f t="shared" si="2"/>
        <v>215.60000000000002</v>
      </c>
    </row>
    <row r="10" spans="1:7" x14ac:dyDescent="0.25">
      <c r="B10" s="1"/>
      <c r="C10">
        <v>4.4000000000000004</v>
      </c>
      <c r="D10">
        <f t="shared" si="0"/>
        <v>9.7240000000000002</v>
      </c>
      <c r="E10">
        <f t="shared" si="1"/>
        <v>12.154999999999999</v>
      </c>
      <c r="F10" s="26">
        <f t="shared" si="3"/>
        <v>0.24309999999999998</v>
      </c>
      <c r="G10">
        <f t="shared" si="2"/>
        <v>243.1</v>
      </c>
    </row>
    <row r="11" spans="1:7" x14ac:dyDescent="0.25">
      <c r="B11" s="1"/>
      <c r="C11">
        <v>4.0999999999999996</v>
      </c>
      <c r="D11">
        <f t="shared" si="0"/>
        <v>10.384000000000002</v>
      </c>
      <c r="E11">
        <f t="shared" si="1"/>
        <v>12.980000000000004</v>
      </c>
      <c r="F11" s="26">
        <f t="shared" si="3"/>
        <v>0.25960000000000005</v>
      </c>
      <c r="G11">
        <f t="shared" si="2"/>
        <v>259.60000000000008</v>
      </c>
    </row>
    <row r="12" spans="1:7" x14ac:dyDescent="0.25">
      <c r="A12" t="s">
        <v>11</v>
      </c>
      <c r="B12" s="1" t="s">
        <v>2</v>
      </c>
      <c r="C12">
        <v>8.6</v>
      </c>
      <c r="D12">
        <f t="shared" si="0"/>
        <v>0.48400000000000143</v>
      </c>
      <c r="E12">
        <f t="shared" si="1"/>
        <v>0.60500000000000176</v>
      </c>
      <c r="F12" s="26">
        <f t="shared" si="3"/>
        <v>1.2100000000000034E-2</v>
      </c>
      <c r="G12">
        <f t="shared" si="2"/>
        <v>12.100000000000035</v>
      </c>
    </row>
    <row r="13" spans="1:7" x14ac:dyDescent="0.25">
      <c r="B13" s="1"/>
      <c r="C13">
        <v>8.3000000000000007</v>
      </c>
      <c r="D13">
        <f t="shared" si="0"/>
        <v>1.1439999999999992</v>
      </c>
      <c r="E13">
        <f t="shared" si="1"/>
        <v>1.429999999999999</v>
      </c>
      <c r="F13" s="26">
        <f t="shared" si="3"/>
        <v>2.859999999999998E-2</v>
      </c>
      <c r="G13">
        <f t="shared" si="2"/>
        <v>28.59999999999998</v>
      </c>
    </row>
    <row r="14" spans="1:7" x14ac:dyDescent="0.25">
      <c r="B14" s="1"/>
      <c r="C14">
        <v>8.5</v>
      </c>
      <c r="D14">
        <f t="shared" si="0"/>
        <v>0.70400000000000074</v>
      </c>
      <c r="E14">
        <f t="shared" si="1"/>
        <v>0.880000000000001</v>
      </c>
      <c r="F14" s="26">
        <f t="shared" si="3"/>
        <v>1.7600000000000018E-2</v>
      </c>
      <c r="G14">
        <f t="shared" si="2"/>
        <v>17.600000000000019</v>
      </c>
    </row>
    <row r="15" spans="1:7" x14ac:dyDescent="0.25">
      <c r="A15" t="s">
        <v>12</v>
      </c>
      <c r="B15" s="1" t="s">
        <v>3</v>
      </c>
      <c r="C15">
        <v>8.3000000000000007</v>
      </c>
      <c r="D15">
        <f t="shared" si="0"/>
        <v>1.1439999999999992</v>
      </c>
      <c r="E15">
        <f t="shared" si="1"/>
        <v>1.429999999999999</v>
      </c>
      <c r="F15" s="26">
        <f t="shared" si="3"/>
        <v>2.859999999999998E-2</v>
      </c>
      <c r="G15">
        <f t="shared" si="2"/>
        <v>28.59999999999998</v>
      </c>
    </row>
    <row r="16" spans="1:7" x14ac:dyDescent="0.25">
      <c r="B16" s="1"/>
      <c r="C16">
        <v>8.5</v>
      </c>
      <c r="D16">
        <f t="shared" si="0"/>
        <v>0.70400000000000074</v>
      </c>
      <c r="E16">
        <f t="shared" si="1"/>
        <v>0.880000000000001</v>
      </c>
      <c r="F16" s="26">
        <f t="shared" si="3"/>
        <v>1.7600000000000018E-2</v>
      </c>
      <c r="G16">
        <f t="shared" si="2"/>
        <v>17.600000000000019</v>
      </c>
    </row>
    <row r="17" spans="1:7" x14ac:dyDescent="0.25">
      <c r="B17" s="1"/>
      <c r="C17">
        <v>8.1999999999999993</v>
      </c>
      <c r="D17">
        <f t="shared" si="0"/>
        <v>1.3640000000000023</v>
      </c>
      <c r="E17">
        <f t="shared" si="1"/>
        <v>1.705000000000003</v>
      </c>
      <c r="F17" s="26">
        <f t="shared" si="3"/>
        <v>3.4100000000000061E-2</v>
      </c>
      <c r="G17">
        <f t="shared" si="2"/>
        <v>34.100000000000058</v>
      </c>
    </row>
    <row r="18" spans="1:7" x14ac:dyDescent="0.25">
      <c r="A18" t="s">
        <v>13</v>
      </c>
      <c r="B18" s="1" t="s">
        <v>4</v>
      </c>
      <c r="C18">
        <v>8.5</v>
      </c>
      <c r="D18">
        <f t="shared" si="0"/>
        <v>0.70400000000000074</v>
      </c>
      <c r="E18">
        <f t="shared" si="1"/>
        <v>0.880000000000001</v>
      </c>
      <c r="F18" s="26">
        <f t="shared" si="3"/>
        <v>1.7600000000000018E-2</v>
      </c>
      <c r="G18">
        <f t="shared" si="2"/>
        <v>17.600000000000019</v>
      </c>
    </row>
    <row r="19" spans="1:7" x14ac:dyDescent="0.25">
      <c r="B19" s="1"/>
      <c r="C19">
        <v>8</v>
      </c>
      <c r="D19">
        <f t="shared" si="0"/>
        <v>1.8040000000000007</v>
      </c>
      <c r="E19">
        <f t="shared" si="1"/>
        <v>2.2550000000000008</v>
      </c>
      <c r="F19" s="26">
        <f t="shared" si="3"/>
        <v>4.5100000000000015E-2</v>
      </c>
      <c r="G19">
        <f t="shared" si="2"/>
        <v>45.100000000000016</v>
      </c>
    </row>
    <row r="20" spans="1:7" x14ac:dyDescent="0.25">
      <c r="B20" s="1"/>
      <c r="C20">
        <v>8.5</v>
      </c>
      <c r="D20">
        <f t="shared" si="0"/>
        <v>0.70400000000000074</v>
      </c>
      <c r="E20">
        <f t="shared" si="1"/>
        <v>0.880000000000001</v>
      </c>
      <c r="F20" s="26">
        <f t="shared" si="3"/>
        <v>1.7600000000000018E-2</v>
      </c>
      <c r="G20">
        <f t="shared" si="2"/>
        <v>17.600000000000019</v>
      </c>
    </row>
    <row r="21" spans="1:7" x14ac:dyDescent="0.25">
      <c r="A21" t="s">
        <v>16</v>
      </c>
      <c r="B21" s="1" t="s">
        <v>5</v>
      </c>
      <c r="C21">
        <v>4.8</v>
      </c>
      <c r="D21">
        <f t="shared" si="0"/>
        <v>8.8440000000000012</v>
      </c>
      <c r="E21">
        <f t="shared" si="1"/>
        <v>11.055000000000001</v>
      </c>
      <c r="F21" s="26">
        <f t="shared" si="3"/>
        <v>0.22110000000000002</v>
      </c>
      <c r="G21">
        <f t="shared" si="2"/>
        <v>221.10000000000002</v>
      </c>
    </row>
    <row r="22" spans="1:7" x14ac:dyDescent="0.25">
      <c r="B22" s="1"/>
      <c r="C22">
        <v>4</v>
      </c>
      <c r="D22">
        <f t="shared" si="0"/>
        <v>10.604000000000001</v>
      </c>
      <c r="E22">
        <f t="shared" si="1"/>
        <v>13.255000000000001</v>
      </c>
      <c r="F22" s="26">
        <f t="shared" si="3"/>
        <v>0.2651</v>
      </c>
      <c r="G22">
        <f t="shared" si="2"/>
        <v>265.10000000000002</v>
      </c>
    </row>
    <row r="23" spans="1:7" x14ac:dyDescent="0.25">
      <c r="B23" s="1"/>
      <c r="C23">
        <v>4.2</v>
      </c>
      <c r="D23">
        <f t="shared" si="0"/>
        <v>10.164000000000001</v>
      </c>
      <c r="E23">
        <f t="shared" si="1"/>
        <v>12.705000000000002</v>
      </c>
      <c r="F23" s="26">
        <f t="shared" si="3"/>
        <v>0.25410000000000005</v>
      </c>
      <c r="G23">
        <f t="shared" si="2"/>
        <v>254.10000000000005</v>
      </c>
    </row>
    <row r="24" spans="1:7" x14ac:dyDescent="0.25">
      <c r="A24" t="s">
        <v>14</v>
      </c>
      <c r="B24" s="1" t="s">
        <v>6</v>
      </c>
      <c r="C24">
        <v>4.3</v>
      </c>
      <c r="D24">
        <f t="shared" si="0"/>
        <v>9.9440000000000026</v>
      </c>
      <c r="E24">
        <f t="shared" si="1"/>
        <v>12.430000000000003</v>
      </c>
      <c r="F24" s="26">
        <f t="shared" si="3"/>
        <v>0.24860000000000007</v>
      </c>
      <c r="G24">
        <f t="shared" si="2"/>
        <v>248.60000000000008</v>
      </c>
    </row>
    <row r="25" spans="1:7" x14ac:dyDescent="0.25">
      <c r="B25" s="1"/>
      <c r="C25">
        <v>4.4000000000000004</v>
      </c>
      <c r="D25">
        <f t="shared" si="0"/>
        <v>9.7240000000000002</v>
      </c>
      <c r="E25">
        <f t="shared" si="1"/>
        <v>12.154999999999999</v>
      </c>
      <c r="F25" s="26">
        <f t="shared" si="3"/>
        <v>0.24309999999999998</v>
      </c>
      <c r="G25">
        <f t="shared" si="2"/>
        <v>243.1</v>
      </c>
    </row>
    <row r="26" spans="1:7" x14ac:dyDescent="0.25">
      <c r="B26" s="1"/>
      <c r="C26">
        <v>4.0999999999999996</v>
      </c>
      <c r="D26">
        <f t="shared" si="0"/>
        <v>10.384000000000002</v>
      </c>
      <c r="E26">
        <f t="shared" si="1"/>
        <v>12.980000000000004</v>
      </c>
      <c r="F26" s="26">
        <f t="shared" si="3"/>
        <v>0.25960000000000005</v>
      </c>
      <c r="G26">
        <f t="shared" si="2"/>
        <v>259.60000000000008</v>
      </c>
    </row>
    <row r="27" spans="1:7" x14ac:dyDescent="0.25">
      <c r="A27" t="s">
        <v>15</v>
      </c>
      <c r="B27" s="1" t="s">
        <v>7</v>
      </c>
      <c r="C27">
        <v>4</v>
      </c>
      <c r="D27">
        <f t="shared" si="0"/>
        <v>10.604000000000001</v>
      </c>
      <c r="E27">
        <f t="shared" si="1"/>
        <v>13.255000000000001</v>
      </c>
      <c r="F27" s="26">
        <f t="shared" si="3"/>
        <v>0.2651</v>
      </c>
      <c r="G27">
        <f t="shared" si="2"/>
        <v>265.10000000000002</v>
      </c>
    </row>
    <row r="28" spans="1:7" x14ac:dyDescent="0.25">
      <c r="B28" s="1"/>
      <c r="C28">
        <v>3.2</v>
      </c>
      <c r="D28">
        <f t="shared" si="0"/>
        <v>12.364000000000001</v>
      </c>
      <c r="E28">
        <f t="shared" si="1"/>
        <v>15.455000000000002</v>
      </c>
      <c r="F28" s="26">
        <f t="shared" si="3"/>
        <v>0.30910000000000004</v>
      </c>
      <c r="G28">
        <f t="shared" si="2"/>
        <v>309.10000000000002</v>
      </c>
    </row>
    <row r="29" spans="1:7" x14ac:dyDescent="0.25">
      <c r="B29" s="1"/>
      <c r="C29">
        <v>3.1</v>
      </c>
      <c r="D29">
        <f t="shared" si="0"/>
        <v>12.584000000000003</v>
      </c>
      <c r="E29">
        <f t="shared" si="1"/>
        <v>15.730000000000004</v>
      </c>
      <c r="F29" s="26">
        <f t="shared" si="3"/>
        <v>0.3146000000000001</v>
      </c>
      <c r="G29">
        <f t="shared" si="2"/>
        <v>314.60000000000008</v>
      </c>
    </row>
    <row r="30" spans="1:7" x14ac:dyDescent="0.25">
      <c r="A30" t="s">
        <v>17</v>
      </c>
      <c r="B30" s="1" t="s">
        <v>8</v>
      </c>
      <c r="C30">
        <v>8.1</v>
      </c>
      <c r="D30">
        <f t="shared" si="0"/>
        <v>1.5840000000000016</v>
      </c>
      <c r="E30">
        <f t="shared" si="1"/>
        <v>1.9800000000000022</v>
      </c>
      <c r="F30" s="26">
        <f t="shared" si="3"/>
        <v>3.9600000000000045E-2</v>
      </c>
      <c r="G30">
        <f t="shared" si="2"/>
        <v>39.600000000000044</v>
      </c>
    </row>
    <row r="31" spans="1:7" x14ac:dyDescent="0.25">
      <c r="C31">
        <v>8.3000000000000007</v>
      </c>
      <c r="D31">
        <f t="shared" si="0"/>
        <v>1.1439999999999992</v>
      </c>
      <c r="E31">
        <f t="shared" si="1"/>
        <v>1.429999999999999</v>
      </c>
      <c r="F31" s="26">
        <f t="shared" si="3"/>
        <v>2.859999999999998E-2</v>
      </c>
      <c r="G31">
        <f t="shared" si="2"/>
        <v>28.59999999999998</v>
      </c>
    </row>
    <row r="32" spans="1:7" x14ac:dyDescent="0.25">
      <c r="C32">
        <v>8.1</v>
      </c>
      <c r="D32">
        <f t="shared" si="0"/>
        <v>1.5840000000000016</v>
      </c>
      <c r="E32">
        <f t="shared" si="1"/>
        <v>1.9800000000000022</v>
      </c>
      <c r="F32" s="26">
        <f t="shared" si="3"/>
        <v>3.9600000000000045E-2</v>
      </c>
      <c r="G32">
        <f t="shared" si="2"/>
        <v>39.600000000000044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G6" sqref="G6:G32"/>
    </sheetView>
  </sheetViews>
  <sheetFormatPr defaultRowHeight="15" x14ac:dyDescent="0.25"/>
  <cols>
    <col min="1" max="1" width="21.42578125" customWidth="1"/>
    <col min="3" max="3" width="14.5703125" customWidth="1"/>
    <col min="5" max="5" width="35.42578125" bestFit="1" customWidth="1"/>
    <col min="6" max="6" width="22.140625" customWidth="1"/>
    <col min="7" max="7" width="26.5703125" customWidth="1"/>
  </cols>
  <sheetData>
    <row r="1" spans="1:7" x14ac:dyDescent="0.25">
      <c r="A1" s="1" t="s">
        <v>18</v>
      </c>
      <c r="B1">
        <v>10.1</v>
      </c>
      <c r="E1" t="s">
        <v>31</v>
      </c>
    </row>
    <row r="2" spans="1:7" x14ac:dyDescent="0.25">
      <c r="B2">
        <v>9.1</v>
      </c>
    </row>
    <row r="3" spans="1:7" x14ac:dyDescent="0.25">
      <c r="B3">
        <v>9.6999999999999993</v>
      </c>
    </row>
    <row r="4" spans="1:7" x14ac:dyDescent="0.25">
      <c r="B4">
        <v>9.9</v>
      </c>
    </row>
    <row r="5" spans="1:7" ht="15.75" x14ac:dyDescent="0.25">
      <c r="B5">
        <v>9.1999999999999993</v>
      </c>
      <c r="C5" s="1" t="s">
        <v>30</v>
      </c>
      <c r="D5" s="4" t="s">
        <v>19</v>
      </c>
      <c r="E5" s="4" t="s">
        <v>22</v>
      </c>
      <c r="F5" s="4" t="s">
        <v>20</v>
      </c>
      <c r="G5" s="4" t="s">
        <v>21</v>
      </c>
    </row>
    <row r="6" spans="1:7" x14ac:dyDescent="0.25">
      <c r="A6" t="s">
        <v>9</v>
      </c>
      <c r="B6" s="1" t="s">
        <v>0</v>
      </c>
      <c r="C6" s="6">
        <v>8.4</v>
      </c>
      <c r="D6">
        <f t="shared" ref="D6:D32" si="0">(AVERAGE($B$1:$B$5)-C6)*2.2</f>
        <v>2.6399999999999988</v>
      </c>
      <c r="E6">
        <f>D6*25/20</f>
        <v>3.2999999999999985</v>
      </c>
      <c r="F6" s="26">
        <f>E6/50</f>
        <v>6.5999999999999975E-2</v>
      </c>
      <c r="G6" s="30">
        <f>F6*1000</f>
        <v>65.999999999999972</v>
      </c>
    </row>
    <row r="7" spans="1:7" x14ac:dyDescent="0.25">
      <c r="B7" s="1"/>
      <c r="C7">
        <v>8.6999999999999993</v>
      </c>
      <c r="D7">
        <f t="shared" si="0"/>
        <v>1.9800000000000009</v>
      </c>
      <c r="E7">
        <f t="shared" ref="E7:E32" si="1">D7*25/20</f>
        <v>2.475000000000001</v>
      </c>
      <c r="F7" s="26">
        <f t="shared" ref="F7:F32" si="2">E7/50</f>
        <v>4.9500000000000016E-2</v>
      </c>
      <c r="G7" s="30">
        <f t="shared" ref="G7:G32" si="3">F7*1000</f>
        <v>49.500000000000014</v>
      </c>
    </row>
    <row r="8" spans="1:7" x14ac:dyDescent="0.25">
      <c r="B8" s="1"/>
      <c r="C8">
        <v>8.3000000000000007</v>
      </c>
      <c r="D8">
        <f t="shared" si="0"/>
        <v>2.8599999999999981</v>
      </c>
      <c r="E8">
        <f t="shared" si="1"/>
        <v>3.574999999999998</v>
      </c>
      <c r="F8" s="26">
        <f t="shared" si="2"/>
        <v>7.1499999999999952E-2</v>
      </c>
      <c r="G8" s="30">
        <f t="shared" si="3"/>
        <v>71.499999999999957</v>
      </c>
    </row>
    <row r="9" spans="1:7" x14ac:dyDescent="0.25">
      <c r="A9" t="s">
        <v>10</v>
      </c>
      <c r="B9" s="1" t="s">
        <v>1</v>
      </c>
      <c r="C9">
        <v>6.8</v>
      </c>
      <c r="D9">
        <f t="shared" si="0"/>
        <v>6.16</v>
      </c>
      <c r="E9">
        <f t="shared" si="1"/>
        <v>7.7</v>
      </c>
      <c r="F9" s="26">
        <f t="shared" si="2"/>
        <v>0.154</v>
      </c>
      <c r="G9" s="30">
        <f t="shared" si="3"/>
        <v>154</v>
      </c>
    </row>
    <row r="10" spans="1:7" x14ac:dyDescent="0.25">
      <c r="B10" s="1"/>
      <c r="C10">
        <v>7.3</v>
      </c>
      <c r="D10">
        <f t="shared" si="0"/>
        <v>5.0599999999999996</v>
      </c>
      <c r="E10">
        <f t="shared" si="1"/>
        <v>6.3249999999999993</v>
      </c>
      <c r="F10" s="26">
        <f t="shared" si="2"/>
        <v>0.12649999999999997</v>
      </c>
      <c r="G10" s="30">
        <f t="shared" si="3"/>
        <v>126.49999999999997</v>
      </c>
    </row>
    <row r="11" spans="1:7" x14ac:dyDescent="0.25">
      <c r="B11" s="1"/>
      <c r="C11">
        <v>6.9</v>
      </c>
      <c r="D11">
        <f t="shared" si="0"/>
        <v>5.9399999999999986</v>
      </c>
      <c r="E11">
        <f t="shared" si="1"/>
        <v>7.4249999999999989</v>
      </c>
      <c r="F11" s="26">
        <f t="shared" si="2"/>
        <v>0.14849999999999997</v>
      </c>
      <c r="G11" s="30">
        <f t="shared" si="3"/>
        <v>148.49999999999997</v>
      </c>
    </row>
    <row r="12" spans="1:7" x14ac:dyDescent="0.25">
      <c r="A12" t="s">
        <v>11</v>
      </c>
      <c r="B12" s="1" t="s">
        <v>2</v>
      </c>
      <c r="C12">
        <v>8.8000000000000007</v>
      </c>
      <c r="D12">
        <f t="shared" si="0"/>
        <v>1.7599999999999978</v>
      </c>
      <c r="E12">
        <f t="shared" si="1"/>
        <v>2.1999999999999971</v>
      </c>
      <c r="F12" s="26">
        <f t="shared" si="2"/>
        <v>4.3999999999999942E-2</v>
      </c>
      <c r="G12" s="30">
        <f t="shared" si="3"/>
        <v>43.999999999999943</v>
      </c>
    </row>
    <row r="13" spans="1:7" x14ac:dyDescent="0.25">
      <c r="B13" s="1"/>
      <c r="C13">
        <v>8.6</v>
      </c>
      <c r="D13">
        <f t="shared" si="0"/>
        <v>2.2000000000000002</v>
      </c>
      <c r="E13">
        <f t="shared" si="1"/>
        <v>2.7500000000000004</v>
      </c>
      <c r="F13" s="26">
        <f t="shared" si="2"/>
        <v>5.5000000000000007E-2</v>
      </c>
      <c r="G13" s="30">
        <f t="shared" si="3"/>
        <v>55.000000000000007</v>
      </c>
    </row>
    <row r="14" spans="1:7" x14ac:dyDescent="0.25">
      <c r="B14" s="1"/>
      <c r="C14">
        <v>8.1</v>
      </c>
      <c r="D14">
        <f t="shared" si="0"/>
        <v>3.3000000000000003</v>
      </c>
      <c r="E14">
        <f t="shared" si="1"/>
        <v>4.125</v>
      </c>
      <c r="F14" s="26">
        <f t="shared" si="2"/>
        <v>8.2500000000000004E-2</v>
      </c>
      <c r="G14" s="30">
        <f t="shared" si="3"/>
        <v>82.5</v>
      </c>
    </row>
    <row r="15" spans="1:7" x14ac:dyDescent="0.25">
      <c r="A15" t="s">
        <v>12</v>
      </c>
      <c r="B15" s="1" t="s">
        <v>3</v>
      </c>
      <c r="C15">
        <v>9.4</v>
      </c>
      <c r="D15">
        <f t="shared" si="0"/>
        <v>0.43999999999999845</v>
      </c>
      <c r="E15">
        <f t="shared" si="1"/>
        <v>0.54999999999999805</v>
      </c>
      <c r="F15" s="26">
        <f t="shared" si="2"/>
        <v>1.0999999999999961E-2</v>
      </c>
      <c r="G15" s="30">
        <f t="shared" si="3"/>
        <v>10.999999999999961</v>
      </c>
    </row>
    <row r="16" spans="1:7" x14ac:dyDescent="0.25">
      <c r="B16" s="1"/>
      <c r="C16">
        <v>9.1</v>
      </c>
      <c r="D16">
        <f t="shared" si="0"/>
        <v>1.1000000000000001</v>
      </c>
      <c r="E16">
        <f t="shared" si="1"/>
        <v>1.3750000000000002</v>
      </c>
      <c r="F16" s="26">
        <f t="shared" si="2"/>
        <v>2.7500000000000004E-2</v>
      </c>
      <c r="G16" s="30">
        <f t="shared" si="3"/>
        <v>27.500000000000004</v>
      </c>
    </row>
    <row r="17" spans="1:7" x14ac:dyDescent="0.25">
      <c r="B17" s="1"/>
      <c r="C17">
        <v>8.9</v>
      </c>
      <c r="D17">
        <f t="shared" si="0"/>
        <v>1.5399999999999985</v>
      </c>
      <c r="E17">
        <f t="shared" si="1"/>
        <v>1.9249999999999983</v>
      </c>
      <c r="F17" s="26">
        <f t="shared" si="2"/>
        <v>3.8499999999999965E-2</v>
      </c>
      <c r="G17" s="30">
        <f t="shared" si="3"/>
        <v>38.499999999999964</v>
      </c>
    </row>
    <row r="18" spans="1:7" x14ac:dyDescent="0.25">
      <c r="A18" t="s">
        <v>13</v>
      </c>
      <c r="B18" s="1" t="s">
        <v>4</v>
      </c>
      <c r="C18">
        <v>8.5</v>
      </c>
      <c r="D18">
        <f t="shared" si="0"/>
        <v>2.4199999999999995</v>
      </c>
      <c r="E18">
        <f t="shared" si="1"/>
        <v>3.0249999999999995</v>
      </c>
      <c r="F18" s="26">
        <f t="shared" si="2"/>
        <v>6.0499999999999991E-2</v>
      </c>
      <c r="G18" s="30">
        <f t="shared" si="3"/>
        <v>60.499999999999993</v>
      </c>
    </row>
    <row r="19" spans="1:7" x14ac:dyDescent="0.25">
      <c r="B19" s="1"/>
      <c r="C19">
        <v>8.6</v>
      </c>
      <c r="D19">
        <f t="shared" si="0"/>
        <v>2.2000000000000002</v>
      </c>
      <c r="E19">
        <f t="shared" si="1"/>
        <v>2.7500000000000004</v>
      </c>
      <c r="F19" s="26">
        <f t="shared" si="2"/>
        <v>5.5000000000000007E-2</v>
      </c>
      <c r="G19" s="30">
        <f t="shared" si="3"/>
        <v>55.000000000000007</v>
      </c>
    </row>
    <row r="20" spans="1:7" x14ac:dyDescent="0.25">
      <c r="B20" s="1"/>
      <c r="C20">
        <v>8.9</v>
      </c>
      <c r="D20">
        <f t="shared" si="0"/>
        <v>1.5399999999999985</v>
      </c>
      <c r="E20">
        <f t="shared" si="1"/>
        <v>1.9249999999999983</v>
      </c>
      <c r="F20" s="26">
        <f t="shared" si="2"/>
        <v>3.8499999999999965E-2</v>
      </c>
      <c r="G20" s="30">
        <f t="shared" si="3"/>
        <v>38.499999999999964</v>
      </c>
    </row>
    <row r="21" spans="1:7" x14ac:dyDescent="0.25">
      <c r="A21" t="s">
        <v>16</v>
      </c>
      <c r="B21" s="1" t="s">
        <v>5</v>
      </c>
      <c r="C21">
        <v>5.9</v>
      </c>
      <c r="D21">
        <f t="shared" si="0"/>
        <v>8.1399999999999988</v>
      </c>
      <c r="E21">
        <f t="shared" si="1"/>
        <v>10.174999999999999</v>
      </c>
      <c r="F21" s="26">
        <f t="shared" si="2"/>
        <v>0.20349999999999999</v>
      </c>
      <c r="G21" s="30">
        <f t="shared" si="3"/>
        <v>203.5</v>
      </c>
    </row>
    <row r="22" spans="1:7" x14ac:dyDescent="0.25">
      <c r="B22" s="1"/>
      <c r="C22">
        <v>6.9</v>
      </c>
      <c r="D22">
        <f t="shared" si="0"/>
        <v>5.9399999999999986</v>
      </c>
      <c r="E22">
        <f t="shared" si="1"/>
        <v>7.4249999999999989</v>
      </c>
      <c r="F22" s="26">
        <f t="shared" si="2"/>
        <v>0.14849999999999997</v>
      </c>
      <c r="G22" s="30">
        <f t="shared" si="3"/>
        <v>148.49999999999997</v>
      </c>
    </row>
    <row r="23" spans="1:7" x14ac:dyDescent="0.25">
      <c r="B23" s="1"/>
      <c r="C23">
        <v>6.3</v>
      </c>
      <c r="D23">
        <f t="shared" si="0"/>
        <v>7.26</v>
      </c>
      <c r="E23">
        <f t="shared" si="1"/>
        <v>9.0749999999999993</v>
      </c>
      <c r="F23" s="26">
        <f t="shared" si="2"/>
        <v>0.18149999999999999</v>
      </c>
      <c r="G23" s="30">
        <f t="shared" si="3"/>
        <v>181.5</v>
      </c>
    </row>
    <row r="24" spans="1:7" x14ac:dyDescent="0.25">
      <c r="A24" t="s">
        <v>14</v>
      </c>
      <c r="B24" s="1" t="s">
        <v>6</v>
      </c>
      <c r="C24">
        <v>6</v>
      </c>
      <c r="D24">
        <f t="shared" si="0"/>
        <v>7.92</v>
      </c>
      <c r="E24">
        <f t="shared" si="1"/>
        <v>9.9</v>
      </c>
      <c r="F24" s="26">
        <f t="shared" si="2"/>
        <v>0.19800000000000001</v>
      </c>
      <c r="G24" s="30">
        <f t="shared" si="3"/>
        <v>198</v>
      </c>
    </row>
    <row r="25" spans="1:7" x14ac:dyDescent="0.25">
      <c r="B25" s="1"/>
      <c r="C25">
        <v>6.2</v>
      </c>
      <c r="D25">
        <f t="shared" si="0"/>
        <v>7.4799999999999995</v>
      </c>
      <c r="E25">
        <f t="shared" si="1"/>
        <v>9.35</v>
      </c>
      <c r="F25" s="26">
        <f t="shared" si="2"/>
        <v>0.187</v>
      </c>
      <c r="G25" s="30">
        <f t="shared" si="3"/>
        <v>187</v>
      </c>
    </row>
    <row r="26" spans="1:7" x14ac:dyDescent="0.25">
      <c r="B26" s="1"/>
      <c r="C26">
        <v>6.8</v>
      </c>
      <c r="D26">
        <f t="shared" si="0"/>
        <v>6.16</v>
      </c>
      <c r="E26">
        <f t="shared" si="1"/>
        <v>7.7</v>
      </c>
      <c r="F26" s="26">
        <f t="shared" si="2"/>
        <v>0.154</v>
      </c>
      <c r="G26" s="30">
        <f t="shared" si="3"/>
        <v>154</v>
      </c>
    </row>
    <row r="27" spans="1:7" x14ac:dyDescent="0.25">
      <c r="A27" t="s">
        <v>15</v>
      </c>
      <c r="B27" s="1" t="s">
        <v>7</v>
      </c>
      <c r="C27">
        <v>6.2</v>
      </c>
      <c r="D27">
        <f t="shared" si="0"/>
        <v>7.4799999999999995</v>
      </c>
      <c r="E27">
        <f t="shared" si="1"/>
        <v>9.35</v>
      </c>
      <c r="F27" s="26">
        <f t="shared" si="2"/>
        <v>0.187</v>
      </c>
      <c r="G27" s="30">
        <f t="shared" si="3"/>
        <v>187</v>
      </c>
    </row>
    <row r="28" spans="1:7" x14ac:dyDescent="0.25">
      <c r="B28" s="1"/>
      <c r="C28">
        <v>5.0999999999999996</v>
      </c>
      <c r="D28">
        <f t="shared" si="0"/>
        <v>9.9</v>
      </c>
      <c r="E28">
        <f t="shared" si="1"/>
        <v>12.375</v>
      </c>
      <c r="F28" s="26">
        <f t="shared" si="2"/>
        <v>0.2475</v>
      </c>
      <c r="G28" s="30">
        <f t="shared" si="3"/>
        <v>247.5</v>
      </c>
    </row>
    <row r="29" spans="1:7" x14ac:dyDescent="0.25">
      <c r="B29" s="1"/>
      <c r="C29">
        <v>5.6</v>
      </c>
      <c r="D29">
        <f t="shared" si="0"/>
        <v>8.8000000000000007</v>
      </c>
      <c r="E29">
        <f t="shared" si="1"/>
        <v>11.000000000000002</v>
      </c>
      <c r="F29" s="26">
        <f t="shared" si="2"/>
        <v>0.22000000000000003</v>
      </c>
      <c r="G29" s="30">
        <f t="shared" si="3"/>
        <v>220.00000000000003</v>
      </c>
    </row>
    <row r="30" spans="1:7" x14ac:dyDescent="0.25">
      <c r="A30" t="s">
        <v>17</v>
      </c>
      <c r="B30" s="1" t="s">
        <v>8</v>
      </c>
      <c r="C30">
        <v>9.1</v>
      </c>
      <c r="D30">
        <f t="shared" si="0"/>
        <v>1.1000000000000001</v>
      </c>
      <c r="E30">
        <f t="shared" si="1"/>
        <v>1.3750000000000002</v>
      </c>
      <c r="F30" s="26">
        <f t="shared" si="2"/>
        <v>2.7500000000000004E-2</v>
      </c>
      <c r="G30" s="30">
        <f t="shared" si="3"/>
        <v>27.500000000000004</v>
      </c>
    </row>
    <row r="31" spans="1:7" x14ac:dyDescent="0.25">
      <c r="C31">
        <v>9.3000000000000007</v>
      </c>
      <c r="D31">
        <f t="shared" si="0"/>
        <v>0.6599999999999977</v>
      </c>
      <c r="E31">
        <f t="shared" si="1"/>
        <v>0.82499999999999718</v>
      </c>
      <c r="F31" s="26">
        <f t="shared" si="2"/>
        <v>1.6499999999999945E-2</v>
      </c>
      <c r="G31" s="30">
        <f t="shared" si="3"/>
        <v>16.499999999999947</v>
      </c>
    </row>
    <row r="32" spans="1:7" x14ac:dyDescent="0.25">
      <c r="C32">
        <v>8.8000000000000007</v>
      </c>
      <c r="D32">
        <f t="shared" si="0"/>
        <v>1.7599999999999978</v>
      </c>
      <c r="E32">
        <f t="shared" si="1"/>
        <v>2.1999999999999971</v>
      </c>
      <c r="F32" s="26">
        <f t="shared" si="2"/>
        <v>4.3999999999999942E-2</v>
      </c>
      <c r="G32" s="30">
        <f t="shared" si="3"/>
        <v>43.999999999999943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G6" sqref="G6"/>
    </sheetView>
  </sheetViews>
  <sheetFormatPr defaultRowHeight="15" x14ac:dyDescent="0.25"/>
  <cols>
    <col min="1" max="1" width="18.140625" bestFit="1" customWidth="1"/>
    <col min="3" max="3" width="14" bestFit="1" customWidth="1"/>
    <col min="5" max="5" width="35.42578125" bestFit="1" customWidth="1"/>
    <col min="6" max="6" width="19.28515625" bestFit="1" customWidth="1"/>
    <col min="7" max="7" width="23.7109375" bestFit="1" customWidth="1"/>
  </cols>
  <sheetData>
    <row r="1" spans="1:7" x14ac:dyDescent="0.25">
      <c r="A1" s="1" t="s">
        <v>18</v>
      </c>
      <c r="B1">
        <v>9.9</v>
      </c>
      <c r="E1" t="s">
        <v>34</v>
      </c>
    </row>
    <row r="2" spans="1:7" x14ac:dyDescent="0.25">
      <c r="B2">
        <v>10</v>
      </c>
    </row>
    <row r="3" spans="1:7" x14ac:dyDescent="0.25">
      <c r="B3">
        <v>8.8000000000000007</v>
      </c>
    </row>
    <row r="4" spans="1:7" x14ac:dyDescent="0.25">
      <c r="B4">
        <v>10</v>
      </c>
    </row>
    <row r="5" spans="1:7" ht="18.75" x14ac:dyDescent="0.35">
      <c r="B5">
        <v>9.1999999999999993</v>
      </c>
      <c r="C5" s="1" t="s">
        <v>30</v>
      </c>
      <c r="D5" s="1" t="s">
        <v>33</v>
      </c>
      <c r="E5" s="4" t="s">
        <v>35</v>
      </c>
      <c r="F5" s="4" t="s">
        <v>36</v>
      </c>
      <c r="G5" s="4" t="s">
        <v>37</v>
      </c>
    </row>
    <row r="6" spans="1:7" x14ac:dyDescent="0.25">
      <c r="A6" t="s">
        <v>9</v>
      </c>
      <c r="B6" s="1" t="s">
        <v>0</v>
      </c>
      <c r="C6">
        <v>8</v>
      </c>
      <c r="D6">
        <f t="shared" ref="D6:D32" si="0">(AVERAGE($B$1:$B$5)-C6)*2.2</f>
        <v>3.4760000000000044</v>
      </c>
      <c r="E6">
        <f>D6*25/20</f>
        <v>4.3450000000000051</v>
      </c>
      <c r="F6" s="26">
        <f>E6/50</f>
        <v>8.6900000000000102E-2</v>
      </c>
      <c r="G6">
        <f t="shared" ref="G6:G32" si="1">F6*1000</f>
        <v>86.900000000000105</v>
      </c>
    </row>
    <row r="7" spans="1:7" x14ac:dyDescent="0.25">
      <c r="B7" s="1"/>
      <c r="C7">
        <v>8</v>
      </c>
      <c r="D7">
        <f t="shared" si="0"/>
        <v>3.4760000000000044</v>
      </c>
      <c r="E7">
        <f t="shared" ref="E7:E32" si="2">D7*25/20</f>
        <v>4.3450000000000051</v>
      </c>
      <c r="F7" s="26">
        <f t="shared" ref="F7:F32" si="3">E7/50</f>
        <v>8.6900000000000102E-2</v>
      </c>
      <c r="G7">
        <f t="shared" si="1"/>
        <v>86.900000000000105</v>
      </c>
    </row>
    <row r="8" spans="1:7" x14ac:dyDescent="0.25">
      <c r="B8" s="1"/>
      <c r="C8">
        <v>7.8</v>
      </c>
      <c r="D8">
        <f t="shared" si="0"/>
        <v>3.9160000000000048</v>
      </c>
      <c r="E8">
        <f t="shared" si="2"/>
        <v>4.8950000000000058</v>
      </c>
      <c r="F8" s="26">
        <f t="shared" si="3"/>
        <v>9.7900000000000112E-2</v>
      </c>
      <c r="G8">
        <f t="shared" si="1"/>
        <v>97.900000000000105</v>
      </c>
    </row>
    <row r="9" spans="1:7" x14ac:dyDescent="0.25">
      <c r="A9" t="s">
        <v>10</v>
      </c>
      <c r="B9" s="1" t="s">
        <v>1</v>
      </c>
      <c r="C9">
        <v>4.3</v>
      </c>
      <c r="D9">
        <f t="shared" si="0"/>
        <v>11.616000000000005</v>
      </c>
      <c r="E9">
        <f t="shared" si="2"/>
        <v>14.520000000000007</v>
      </c>
      <c r="F9" s="26">
        <f t="shared" si="3"/>
        <v>0.29040000000000016</v>
      </c>
      <c r="G9">
        <f t="shared" si="1"/>
        <v>290.40000000000015</v>
      </c>
    </row>
    <row r="10" spans="1:7" x14ac:dyDescent="0.25">
      <c r="B10" s="1"/>
      <c r="C10">
        <v>4.7</v>
      </c>
      <c r="D10">
        <f t="shared" si="0"/>
        <v>10.736000000000004</v>
      </c>
      <c r="E10">
        <f t="shared" si="2"/>
        <v>13.420000000000005</v>
      </c>
      <c r="F10" s="26">
        <f t="shared" si="3"/>
        <v>0.26840000000000008</v>
      </c>
      <c r="G10">
        <f t="shared" si="1"/>
        <v>268.40000000000009</v>
      </c>
    </row>
    <row r="11" spans="1:7" x14ac:dyDescent="0.25">
      <c r="B11" s="1"/>
      <c r="C11">
        <v>3.1</v>
      </c>
      <c r="D11">
        <f t="shared" si="0"/>
        <v>14.256000000000006</v>
      </c>
      <c r="E11">
        <f t="shared" si="2"/>
        <v>17.820000000000007</v>
      </c>
      <c r="F11" s="26">
        <f t="shared" si="3"/>
        <v>0.35640000000000016</v>
      </c>
      <c r="G11">
        <f t="shared" si="1"/>
        <v>356.40000000000015</v>
      </c>
    </row>
    <row r="12" spans="1:7" x14ac:dyDescent="0.25">
      <c r="A12" t="s">
        <v>11</v>
      </c>
      <c r="B12" s="1" t="s">
        <v>2</v>
      </c>
      <c r="C12">
        <v>7.4</v>
      </c>
      <c r="D12">
        <f t="shared" si="0"/>
        <v>4.7960000000000038</v>
      </c>
      <c r="E12">
        <f t="shared" si="2"/>
        <v>5.9950000000000045</v>
      </c>
      <c r="F12" s="26">
        <f t="shared" si="3"/>
        <v>0.11990000000000009</v>
      </c>
      <c r="G12">
        <f t="shared" si="1"/>
        <v>119.90000000000009</v>
      </c>
    </row>
    <row r="13" spans="1:7" x14ac:dyDescent="0.25">
      <c r="B13" s="1"/>
      <c r="C13">
        <v>7.2</v>
      </c>
      <c r="D13">
        <f t="shared" si="0"/>
        <v>5.2360000000000042</v>
      </c>
      <c r="E13">
        <f t="shared" si="2"/>
        <v>6.5450000000000044</v>
      </c>
      <c r="F13" s="26">
        <f t="shared" si="3"/>
        <v>0.1309000000000001</v>
      </c>
      <c r="G13">
        <f t="shared" si="1"/>
        <v>130.90000000000009</v>
      </c>
    </row>
    <row r="14" spans="1:7" x14ac:dyDescent="0.25">
      <c r="B14" s="1"/>
      <c r="C14">
        <v>7.6</v>
      </c>
      <c r="D14">
        <f t="shared" si="0"/>
        <v>4.3560000000000052</v>
      </c>
      <c r="E14">
        <f t="shared" si="2"/>
        <v>5.4450000000000065</v>
      </c>
      <c r="F14" s="26">
        <f t="shared" si="3"/>
        <v>0.10890000000000014</v>
      </c>
      <c r="G14">
        <f t="shared" si="1"/>
        <v>108.90000000000013</v>
      </c>
    </row>
    <row r="15" spans="1:7" x14ac:dyDescent="0.25">
      <c r="A15" t="s">
        <v>12</v>
      </c>
      <c r="B15" s="1" t="s">
        <v>3</v>
      </c>
      <c r="C15">
        <v>7.2</v>
      </c>
      <c r="D15">
        <f t="shared" si="0"/>
        <v>5.2360000000000042</v>
      </c>
      <c r="E15">
        <f t="shared" si="2"/>
        <v>6.5450000000000044</v>
      </c>
      <c r="F15" s="26">
        <f t="shared" si="3"/>
        <v>0.1309000000000001</v>
      </c>
      <c r="G15">
        <f t="shared" si="1"/>
        <v>130.90000000000009</v>
      </c>
    </row>
    <row r="16" spans="1:7" x14ac:dyDescent="0.25">
      <c r="B16" s="1"/>
      <c r="C16">
        <v>7.8</v>
      </c>
      <c r="D16">
        <f t="shared" si="0"/>
        <v>3.9160000000000048</v>
      </c>
      <c r="E16">
        <f t="shared" si="2"/>
        <v>4.8950000000000058</v>
      </c>
      <c r="F16" s="26">
        <f t="shared" si="3"/>
        <v>9.7900000000000112E-2</v>
      </c>
      <c r="G16">
        <f t="shared" si="1"/>
        <v>97.900000000000105</v>
      </c>
    </row>
    <row r="17" spans="1:7" x14ac:dyDescent="0.25">
      <c r="B17" s="1"/>
      <c r="C17">
        <v>7.6</v>
      </c>
      <c r="D17">
        <f t="shared" si="0"/>
        <v>4.3560000000000052</v>
      </c>
      <c r="E17">
        <f t="shared" si="2"/>
        <v>5.4450000000000065</v>
      </c>
      <c r="F17" s="26">
        <f t="shared" si="3"/>
        <v>0.10890000000000014</v>
      </c>
      <c r="G17">
        <f t="shared" si="1"/>
        <v>108.90000000000013</v>
      </c>
    </row>
    <row r="18" spans="1:7" x14ac:dyDescent="0.25">
      <c r="A18" t="s">
        <v>13</v>
      </c>
      <c r="B18" s="1" t="s">
        <v>4</v>
      </c>
      <c r="C18">
        <v>7.1</v>
      </c>
      <c r="D18">
        <f t="shared" si="0"/>
        <v>5.4560000000000048</v>
      </c>
      <c r="E18">
        <f t="shared" si="2"/>
        <v>6.8200000000000056</v>
      </c>
      <c r="F18" s="26">
        <f t="shared" si="3"/>
        <v>0.1364000000000001</v>
      </c>
      <c r="G18">
        <f t="shared" si="1"/>
        <v>136.40000000000009</v>
      </c>
    </row>
    <row r="19" spans="1:7" x14ac:dyDescent="0.25">
      <c r="B19" s="1"/>
      <c r="C19">
        <v>7.4</v>
      </c>
      <c r="D19">
        <f t="shared" si="0"/>
        <v>4.7960000000000038</v>
      </c>
      <c r="E19">
        <f t="shared" si="2"/>
        <v>5.9950000000000045</v>
      </c>
      <c r="F19" s="26">
        <f t="shared" si="3"/>
        <v>0.11990000000000009</v>
      </c>
      <c r="G19">
        <f t="shared" si="1"/>
        <v>119.90000000000009</v>
      </c>
    </row>
    <row r="20" spans="1:7" x14ac:dyDescent="0.25">
      <c r="B20" s="1"/>
      <c r="C20">
        <v>7.6</v>
      </c>
      <c r="D20">
        <f t="shared" si="0"/>
        <v>4.3560000000000052</v>
      </c>
      <c r="E20">
        <f t="shared" si="2"/>
        <v>5.4450000000000065</v>
      </c>
      <c r="F20" s="26">
        <f t="shared" si="3"/>
        <v>0.10890000000000014</v>
      </c>
      <c r="G20">
        <f t="shared" si="1"/>
        <v>108.90000000000013</v>
      </c>
    </row>
    <row r="21" spans="1:7" x14ac:dyDescent="0.25">
      <c r="A21" t="s">
        <v>16</v>
      </c>
      <c r="B21" s="1" t="s">
        <v>5</v>
      </c>
      <c r="C21">
        <v>4.9000000000000004</v>
      </c>
      <c r="D21">
        <f t="shared" si="0"/>
        <v>10.296000000000005</v>
      </c>
      <c r="E21">
        <f t="shared" si="2"/>
        <v>12.870000000000005</v>
      </c>
      <c r="F21" s="26">
        <f t="shared" si="3"/>
        <v>0.25740000000000007</v>
      </c>
      <c r="G21">
        <f t="shared" si="1"/>
        <v>257.40000000000009</v>
      </c>
    </row>
    <row r="22" spans="1:7" x14ac:dyDescent="0.25">
      <c r="B22" s="1"/>
      <c r="C22">
        <v>3.9</v>
      </c>
      <c r="D22">
        <f t="shared" si="0"/>
        <v>12.496000000000004</v>
      </c>
      <c r="E22">
        <f t="shared" si="2"/>
        <v>15.620000000000005</v>
      </c>
      <c r="F22" s="26">
        <f t="shared" si="3"/>
        <v>0.31240000000000007</v>
      </c>
      <c r="G22">
        <f t="shared" si="1"/>
        <v>312.40000000000009</v>
      </c>
    </row>
    <row r="23" spans="1:7" x14ac:dyDescent="0.25">
      <c r="B23" s="1"/>
      <c r="C23">
        <v>4.5999999999999996</v>
      </c>
      <c r="D23">
        <f t="shared" si="0"/>
        <v>10.956000000000005</v>
      </c>
      <c r="E23">
        <f t="shared" si="2"/>
        <v>13.695000000000007</v>
      </c>
      <c r="F23" s="26">
        <f t="shared" si="3"/>
        <v>0.27390000000000014</v>
      </c>
      <c r="G23">
        <f t="shared" si="1"/>
        <v>273.90000000000015</v>
      </c>
    </row>
    <row r="24" spans="1:7" x14ac:dyDescent="0.25">
      <c r="A24" t="s">
        <v>14</v>
      </c>
      <c r="B24" s="1" t="s">
        <v>6</v>
      </c>
      <c r="C24">
        <v>3.6</v>
      </c>
      <c r="D24">
        <f t="shared" si="0"/>
        <v>13.156000000000006</v>
      </c>
      <c r="E24">
        <f t="shared" si="2"/>
        <v>16.445000000000007</v>
      </c>
      <c r="F24" s="26">
        <f t="shared" si="3"/>
        <v>0.32890000000000014</v>
      </c>
      <c r="G24">
        <f t="shared" si="1"/>
        <v>328.90000000000015</v>
      </c>
    </row>
    <row r="25" spans="1:7" x14ac:dyDescent="0.25">
      <c r="B25" s="1"/>
      <c r="C25">
        <v>4</v>
      </c>
      <c r="D25">
        <f t="shared" si="0"/>
        <v>12.276000000000005</v>
      </c>
      <c r="E25">
        <f t="shared" si="2"/>
        <v>15.345000000000008</v>
      </c>
      <c r="F25" s="26">
        <f t="shared" si="3"/>
        <v>0.30690000000000017</v>
      </c>
      <c r="G25">
        <f t="shared" si="1"/>
        <v>306.90000000000015</v>
      </c>
    </row>
    <row r="26" spans="1:7" x14ac:dyDescent="0.25">
      <c r="B26" s="1"/>
      <c r="C26">
        <v>4.8</v>
      </c>
      <c r="D26">
        <f t="shared" si="0"/>
        <v>10.516000000000005</v>
      </c>
      <c r="E26">
        <f t="shared" si="2"/>
        <v>13.145000000000007</v>
      </c>
      <c r="F26" s="26">
        <f t="shared" si="3"/>
        <v>0.26290000000000013</v>
      </c>
      <c r="G26">
        <f t="shared" si="1"/>
        <v>262.90000000000015</v>
      </c>
    </row>
    <row r="27" spans="1:7" x14ac:dyDescent="0.25">
      <c r="A27" t="s">
        <v>15</v>
      </c>
      <c r="B27" s="1" t="s">
        <v>7</v>
      </c>
      <c r="C27">
        <v>3.2</v>
      </c>
      <c r="D27">
        <f t="shared" si="0"/>
        <v>14.036000000000005</v>
      </c>
      <c r="E27">
        <f t="shared" si="2"/>
        <v>17.545000000000009</v>
      </c>
      <c r="F27" s="26">
        <f t="shared" si="3"/>
        <v>0.35090000000000016</v>
      </c>
      <c r="G27">
        <f t="shared" si="1"/>
        <v>350.90000000000015</v>
      </c>
    </row>
    <row r="28" spans="1:7" x14ac:dyDescent="0.25">
      <c r="B28" s="1"/>
      <c r="C28">
        <v>2.6</v>
      </c>
      <c r="D28">
        <f t="shared" si="0"/>
        <v>15.356000000000005</v>
      </c>
      <c r="E28">
        <f t="shared" si="2"/>
        <v>19.195000000000007</v>
      </c>
      <c r="F28" s="26">
        <f t="shared" si="3"/>
        <v>0.38390000000000013</v>
      </c>
      <c r="G28">
        <f t="shared" si="1"/>
        <v>383.90000000000015</v>
      </c>
    </row>
    <row r="29" spans="1:7" x14ac:dyDescent="0.25">
      <c r="B29" s="1"/>
      <c r="C29">
        <v>1.1000000000000001</v>
      </c>
      <c r="D29">
        <f t="shared" si="0"/>
        <v>18.656000000000006</v>
      </c>
      <c r="E29">
        <f t="shared" si="2"/>
        <v>23.320000000000007</v>
      </c>
      <c r="F29" s="26">
        <f t="shared" si="3"/>
        <v>0.46640000000000015</v>
      </c>
      <c r="G29">
        <f t="shared" si="1"/>
        <v>466.40000000000015</v>
      </c>
    </row>
    <row r="30" spans="1:7" x14ac:dyDescent="0.25">
      <c r="A30" t="s">
        <v>17</v>
      </c>
      <c r="B30" s="1" t="s">
        <v>8</v>
      </c>
      <c r="C30">
        <v>7.5</v>
      </c>
      <c r="D30">
        <f t="shared" si="0"/>
        <v>4.5760000000000041</v>
      </c>
      <c r="E30">
        <f t="shared" si="2"/>
        <v>5.7200000000000051</v>
      </c>
      <c r="F30" s="26">
        <f t="shared" si="3"/>
        <v>0.1144000000000001</v>
      </c>
      <c r="G30">
        <f t="shared" si="1"/>
        <v>114.40000000000011</v>
      </c>
    </row>
    <row r="31" spans="1:7" x14ac:dyDescent="0.25">
      <c r="C31">
        <v>7.7</v>
      </c>
      <c r="D31">
        <f t="shared" si="0"/>
        <v>4.1360000000000037</v>
      </c>
      <c r="E31">
        <f t="shared" si="2"/>
        <v>5.1700000000000044</v>
      </c>
      <c r="F31" s="26">
        <f t="shared" si="3"/>
        <v>0.10340000000000009</v>
      </c>
      <c r="G31">
        <f t="shared" si="1"/>
        <v>103.40000000000009</v>
      </c>
    </row>
    <row r="32" spans="1:7" x14ac:dyDescent="0.25">
      <c r="C32">
        <v>7.9</v>
      </c>
      <c r="D32">
        <f t="shared" si="0"/>
        <v>3.6960000000000037</v>
      </c>
      <c r="E32">
        <f t="shared" si="2"/>
        <v>4.6200000000000045</v>
      </c>
      <c r="F32" s="26">
        <f t="shared" si="3"/>
        <v>9.2400000000000093E-2</v>
      </c>
      <c r="G32">
        <f t="shared" si="1"/>
        <v>92.400000000000091</v>
      </c>
    </row>
  </sheetData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G6" sqref="G6"/>
    </sheetView>
  </sheetViews>
  <sheetFormatPr defaultRowHeight="15" x14ac:dyDescent="0.25"/>
  <cols>
    <col min="1" max="1" width="20.85546875" customWidth="1"/>
    <col min="3" max="3" width="16.7109375" customWidth="1"/>
    <col min="5" max="5" width="35.140625" customWidth="1"/>
    <col min="6" max="6" width="20.140625" customWidth="1"/>
    <col min="7" max="7" width="28.7109375" customWidth="1"/>
  </cols>
  <sheetData>
    <row r="1" spans="1:7" x14ac:dyDescent="0.25">
      <c r="A1" s="1" t="s">
        <v>18</v>
      </c>
      <c r="B1">
        <v>8.1999999999999993</v>
      </c>
      <c r="E1" t="s">
        <v>38</v>
      </c>
    </row>
    <row r="2" spans="1:7" x14ac:dyDescent="0.25">
      <c r="B2">
        <v>8.8000000000000007</v>
      </c>
    </row>
    <row r="3" spans="1:7" x14ac:dyDescent="0.25">
      <c r="B3">
        <v>8.1999999999999993</v>
      </c>
    </row>
    <row r="4" spans="1:7" x14ac:dyDescent="0.25">
      <c r="B4">
        <v>8.6</v>
      </c>
    </row>
    <row r="5" spans="1:7" ht="18.75" x14ac:dyDescent="0.35">
      <c r="B5">
        <v>9.1</v>
      </c>
      <c r="C5" s="1" t="s">
        <v>30</v>
      </c>
      <c r="D5" s="1" t="s">
        <v>33</v>
      </c>
      <c r="E5" s="4" t="s">
        <v>35</v>
      </c>
      <c r="F5" s="4" t="s">
        <v>36</v>
      </c>
      <c r="G5" s="4" t="s">
        <v>37</v>
      </c>
    </row>
    <row r="6" spans="1:7" x14ac:dyDescent="0.25">
      <c r="A6" t="s">
        <v>9</v>
      </c>
      <c r="B6" s="1" t="s">
        <v>0</v>
      </c>
      <c r="C6">
        <v>7.1</v>
      </c>
      <c r="D6">
        <f>(AVERAGE($B$1:$B$5)-C6)*2.2</f>
        <v>3.2560000000000011</v>
      </c>
      <c r="E6">
        <f>D6*25/20</f>
        <v>4.0700000000000021</v>
      </c>
      <c r="F6" s="29">
        <f>E6/50</f>
        <v>8.1400000000000042E-2</v>
      </c>
      <c r="G6">
        <f>F6*1000</f>
        <v>81.400000000000048</v>
      </c>
    </row>
    <row r="7" spans="1:7" x14ac:dyDescent="0.25">
      <c r="B7" s="1"/>
      <c r="C7">
        <v>7.9</v>
      </c>
      <c r="D7">
        <f t="shared" ref="D7:D32" si="0">(AVERAGE($B$1:$B$5)-C7)*2.2</f>
        <v>1.4959999999999996</v>
      </c>
      <c r="E7">
        <f t="shared" ref="E7:E32" si="1">D7*25/20</f>
        <v>1.8699999999999997</v>
      </c>
      <c r="F7" s="29">
        <f t="shared" ref="F7:F32" si="2">E7/50</f>
        <v>3.7399999999999996E-2</v>
      </c>
      <c r="G7">
        <f t="shared" ref="G7:G32" si="3">F7*1000</f>
        <v>37.4</v>
      </c>
    </row>
    <row r="8" spans="1:7" x14ac:dyDescent="0.25">
      <c r="B8" s="1"/>
      <c r="C8">
        <v>7.3</v>
      </c>
      <c r="D8">
        <f t="shared" si="0"/>
        <v>2.8160000000000007</v>
      </c>
      <c r="E8">
        <f t="shared" si="1"/>
        <v>3.5200000000000009</v>
      </c>
      <c r="F8" s="29">
        <f t="shared" si="2"/>
        <v>7.0400000000000018E-2</v>
      </c>
      <c r="G8">
        <f t="shared" si="3"/>
        <v>70.40000000000002</v>
      </c>
    </row>
    <row r="9" spans="1:7" x14ac:dyDescent="0.25">
      <c r="A9" t="s">
        <v>10</v>
      </c>
      <c r="B9" s="1" t="s">
        <v>1</v>
      </c>
      <c r="C9">
        <v>3.9</v>
      </c>
      <c r="D9">
        <f t="shared" si="0"/>
        <v>10.295999999999999</v>
      </c>
      <c r="E9">
        <f t="shared" si="1"/>
        <v>12.87</v>
      </c>
      <c r="F9" s="29">
        <f t="shared" si="2"/>
        <v>0.25739999999999996</v>
      </c>
      <c r="G9">
        <f t="shared" si="3"/>
        <v>257.39999999999998</v>
      </c>
    </row>
    <row r="10" spans="1:7" x14ac:dyDescent="0.25">
      <c r="B10" s="1"/>
      <c r="C10">
        <v>5.4</v>
      </c>
      <c r="D10">
        <f t="shared" si="0"/>
        <v>6.9959999999999996</v>
      </c>
      <c r="E10">
        <f t="shared" si="1"/>
        <v>8.7449999999999992</v>
      </c>
      <c r="F10" s="29">
        <f t="shared" si="2"/>
        <v>0.17489999999999997</v>
      </c>
      <c r="G10">
        <f t="shared" si="3"/>
        <v>174.89999999999998</v>
      </c>
    </row>
    <row r="11" spans="1:7" x14ac:dyDescent="0.25">
      <c r="B11" s="1"/>
      <c r="C11">
        <v>4.2</v>
      </c>
      <c r="D11">
        <f t="shared" si="0"/>
        <v>9.636000000000001</v>
      </c>
      <c r="E11">
        <f t="shared" si="1"/>
        <v>12.045000000000002</v>
      </c>
      <c r="F11" s="29">
        <f t="shared" si="2"/>
        <v>0.24090000000000003</v>
      </c>
      <c r="G11">
        <f t="shared" si="3"/>
        <v>240.90000000000003</v>
      </c>
    </row>
    <row r="12" spans="1:7" x14ac:dyDescent="0.25">
      <c r="A12" t="s">
        <v>11</v>
      </c>
      <c r="B12" s="1" t="s">
        <v>2</v>
      </c>
      <c r="C12">
        <v>7.8</v>
      </c>
      <c r="D12">
        <f t="shared" si="0"/>
        <v>1.7160000000000006</v>
      </c>
      <c r="E12">
        <f t="shared" si="1"/>
        <v>2.1450000000000005</v>
      </c>
      <c r="F12" s="29">
        <f t="shared" si="2"/>
        <v>4.2900000000000008E-2</v>
      </c>
      <c r="G12">
        <f t="shared" si="3"/>
        <v>42.900000000000006</v>
      </c>
    </row>
    <row r="13" spans="1:7" x14ac:dyDescent="0.25">
      <c r="B13" s="1"/>
      <c r="C13">
        <v>7.5</v>
      </c>
      <c r="D13">
        <f t="shared" si="0"/>
        <v>2.3760000000000003</v>
      </c>
      <c r="E13">
        <f t="shared" si="1"/>
        <v>2.97</v>
      </c>
      <c r="F13" s="29">
        <f t="shared" si="2"/>
        <v>5.9400000000000001E-2</v>
      </c>
      <c r="G13">
        <f t="shared" si="3"/>
        <v>59.4</v>
      </c>
    </row>
    <row r="14" spans="1:7" x14ac:dyDescent="0.25">
      <c r="B14" s="1"/>
      <c r="C14">
        <v>7.2</v>
      </c>
      <c r="D14">
        <f t="shared" si="0"/>
        <v>3.036</v>
      </c>
      <c r="E14">
        <f t="shared" si="1"/>
        <v>3.7950000000000004</v>
      </c>
      <c r="F14" s="29">
        <f t="shared" si="2"/>
        <v>7.5900000000000009E-2</v>
      </c>
      <c r="G14">
        <f t="shared" si="3"/>
        <v>75.900000000000006</v>
      </c>
    </row>
    <row r="15" spans="1:7" x14ac:dyDescent="0.25">
      <c r="A15" t="s">
        <v>12</v>
      </c>
      <c r="B15" s="1" t="s">
        <v>3</v>
      </c>
      <c r="C15">
        <v>8</v>
      </c>
      <c r="D15">
        <f t="shared" si="0"/>
        <v>1.2760000000000002</v>
      </c>
      <c r="E15">
        <f t="shared" si="1"/>
        <v>1.5950000000000002</v>
      </c>
      <c r="F15" s="29">
        <f t="shared" si="2"/>
        <v>3.1900000000000005E-2</v>
      </c>
      <c r="G15">
        <f t="shared" si="3"/>
        <v>31.900000000000006</v>
      </c>
    </row>
    <row r="16" spans="1:7" x14ac:dyDescent="0.25">
      <c r="B16" s="1"/>
      <c r="C16">
        <v>7.8</v>
      </c>
      <c r="D16">
        <f t="shared" si="0"/>
        <v>1.7160000000000006</v>
      </c>
      <c r="E16">
        <f t="shared" si="1"/>
        <v>2.1450000000000005</v>
      </c>
      <c r="F16" s="29">
        <f t="shared" si="2"/>
        <v>4.2900000000000008E-2</v>
      </c>
      <c r="G16">
        <f t="shared" si="3"/>
        <v>42.900000000000006</v>
      </c>
    </row>
    <row r="17" spans="1:7" x14ac:dyDescent="0.25">
      <c r="B17" s="1"/>
      <c r="C17">
        <v>7.5</v>
      </c>
      <c r="D17">
        <f t="shared" si="0"/>
        <v>2.3760000000000003</v>
      </c>
      <c r="E17">
        <f t="shared" si="1"/>
        <v>2.97</v>
      </c>
      <c r="F17" s="29">
        <f t="shared" si="2"/>
        <v>5.9400000000000001E-2</v>
      </c>
      <c r="G17">
        <f t="shared" si="3"/>
        <v>59.4</v>
      </c>
    </row>
    <row r="18" spans="1:7" x14ac:dyDescent="0.25">
      <c r="A18" t="s">
        <v>13</v>
      </c>
      <c r="B18" s="1" t="s">
        <v>4</v>
      </c>
      <c r="C18">
        <v>7.6</v>
      </c>
      <c r="D18">
        <f t="shared" si="0"/>
        <v>2.156000000000001</v>
      </c>
      <c r="E18">
        <f t="shared" si="1"/>
        <v>2.6950000000000012</v>
      </c>
      <c r="F18" s="29">
        <f t="shared" si="2"/>
        <v>5.3900000000000024E-2</v>
      </c>
      <c r="G18">
        <f t="shared" si="3"/>
        <v>53.900000000000027</v>
      </c>
    </row>
    <row r="19" spans="1:7" x14ac:dyDescent="0.25">
      <c r="B19" s="1"/>
      <c r="C19">
        <v>4.9000000000000004</v>
      </c>
      <c r="D19">
        <f t="shared" si="0"/>
        <v>8.0960000000000001</v>
      </c>
      <c r="E19">
        <f t="shared" si="1"/>
        <v>10.120000000000001</v>
      </c>
      <c r="F19" s="29">
        <f t="shared" si="2"/>
        <v>0.20240000000000002</v>
      </c>
      <c r="G19">
        <f t="shared" si="3"/>
        <v>202.40000000000003</v>
      </c>
    </row>
    <row r="20" spans="1:7" x14ac:dyDescent="0.25">
      <c r="B20" s="1"/>
      <c r="C20">
        <v>7.6</v>
      </c>
      <c r="D20">
        <f t="shared" si="0"/>
        <v>2.156000000000001</v>
      </c>
      <c r="E20">
        <f t="shared" si="1"/>
        <v>2.6950000000000012</v>
      </c>
      <c r="F20" s="29">
        <f t="shared" si="2"/>
        <v>5.3900000000000024E-2</v>
      </c>
      <c r="G20">
        <f t="shared" si="3"/>
        <v>53.900000000000027</v>
      </c>
    </row>
    <row r="21" spans="1:7" x14ac:dyDescent="0.25">
      <c r="A21" t="s">
        <v>16</v>
      </c>
      <c r="B21" s="1" t="s">
        <v>5</v>
      </c>
      <c r="C21">
        <v>4.9000000000000004</v>
      </c>
      <c r="D21">
        <f t="shared" si="0"/>
        <v>8.0960000000000001</v>
      </c>
      <c r="E21">
        <f t="shared" si="1"/>
        <v>10.120000000000001</v>
      </c>
      <c r="F21" s="29">
        <f t="shared" si="2"/>
        <v>0.20240000000000002</v>
      </c>
      <c r="G21">
        <f t="shared" si="3"/>
        <v>202.40000000000003</v>
      </c>
    </row>
    <row r="22" spans="1:7" x14ac:dyDescent="0.25">
      <c r="B22" s="1"/>
      <c r="C22">
        <v>4.5</v>
      </c>
      <c r="D22">
        <f t="shared" si="0"/>
        <v>8.9760000000000009</v>
      </c>
      <c r="E22">
        <f t="shared" si="1"/>
        <v>11.220000000000002</v>
      </c>
      <c r="F22" s="29">
        <f t="shared" si="2"/>
        <v>0.22440000000000004</v>
      </c>
      <c r="G22">
        <f t="shared" si="3"/>
        <v>224.40000000000003</v>
      </c>
    </row>
    <row r="23" spans="1:7" x14ac:dyDescent="0.25">
      <c r="B23" s="1"/>
      <c r="C23">
        <v>4.3</v>
      </c>
      <c r="D23">
        <f t="shared" si="0"/>
        <v>9.4160000000000021</v>
      </c>
      <c r="E23">
        <f t="shared" si="1"/>
        <v>11.770000000000003</v>
      </c>
      <c r="F23" s="29">
        <f t="shared" si="2"/>
        <v>0.23540000000000005</v>
      </c>
      <c r="G23">
        <f t="shared" si="3"/>
        <v>235.40000000000006</v>
      </c>
    </row>
    <row r="24" spans="1:7" x14ac:dyDescent="0.25">
      <c r="A24" t="s">
        <v>14</v>
      </c>
      <c r="B24" s="1" t="s">
        <v>6</v>
      </c>
      <c r="C24">
        <v>4.4000000000000004</v>
      </c>
      <c r="D24">
        <f t="shared" si="0"/>
        <v>9.1959999999999997</v>
      </c>
      <c r="E24">
        <f t="shared" si="1"/>
        <v>11.495000000000001</v>
      </c>
      <c r="F24" s="29">
        <f t="shared" si="2"/>
        <v>0.22990000000000002</v>
      </c>
      <c r="G24">
        <f t="shared" si="3"/>
        <v>229.90000000000003</v>
      </c>
    </row>
    <row r="25" spans="1:7" x14ac:dyDescent="0.25">
      <c r="B25" s="1"/>
      <c r="C25">
        <v>4.0999999999999996</v>
      </c>
      <c r="D25">
        <f t="shared" si="0"/>
        <v>9.8560000000000016</v>
      </c>
      <c r="E25">
        <f t="shared" si="1"/>
        <v>12.320000000000002</v>
      </c>
      <c r="F25" s="29">
        <f t="shared" si="2"/>
        <v>0.24640000000000004</v>
      </c>
      <c r="G25">
        <f t="shared" si="3"/>
        <v>246.40000000000003</v>
      </c>
    </row>
    <row r="26" spans="1:7" x14ac:dyDescent="0.25">
      <c r="B26" s="1"/>
      <c r="C26">
        <v>4.5</v>
      </c>
      <c r="D26">
        <f t="shared" si="0"/>
        <v>8.9760000000000009</v>
      </c>
      <c r="E26">
        <f t="shared" si="1"/>
        <v>11.220000000000002</v>
      </c>
      <c r="F26" s="29">
        <f t="shared" si="2"/>
        <v>0.22440000000000004</v>
      </c>
      <c r="G26">
        <f t="shared" si="3"/>
        <v>224.40000000000003</v>
      </c>
    </row>
    <row r="27" spans="1:7" x14ac:dyDescent="0.25">
      <c r="A27" t="s">
        <v>15</v>
      </c>
      <c r="B27" s="1" t="s">
        <v>7</v>
      </c>
      <c r="C27">
        <v>3.2</v>
      </c>
      <c r="D27">
        <f t="shared" si="0"/>
        <v>11.836</v>
      </c>
      <c r="E27">
        <f t="shared" si="1"/>
        <v>14.795000000000002</v>
      </c>
      <c r="F27" s="29">
        <f t="shared" si="2"/>
        <v>0.29590000000000005</v>
      </c>
      <c r="G27">
        <f t="shared" si="3"/>
        <v>295.90000000000003</v>
      </c>
    </row>
    <row r="28" spans="1:7" x14ac:dyDescent="0.25">
      <c r="B28" s="1"/>
      <c r="C28">
        <v>3.8</v>
      </c>
      <c r="D28">
        <f t="shared" si="0"/>
        <v>10.516000000000002</v>
      </c>
      <c r="E28">
        <f t="shared" si="1"/>
        <v>13.145000000000001</v>
      </c>
      <c r="F28" s="29">
        <f t="shared" si="2"/>
        <v>0.26290000000000002</v>
      </c>
      <c r="G28">
        <f t="shared" si="3"/>
        <v>262.90000000000003</v>
      </c>
    </row>
    <row r="29" spans="1:7" x14ac:dyDescent="0.25">
      <c r="B29" s="1"/>
      <c r="C29">
        <v>3.4</v>
      </c>
      <c r="D29">
        <f t="shared" si="0"/>
        <v>11.396000000000001</v>
      </c>
      <c r="E29">
        <f t="shared" si="1"/>
        <v>14.245000000000001</v>
      </c>
      <c r="F29" s="29">
        <f t="shared" si="2"/>
        <v>0.28490000000000004</v>
      </c>
      <c r="G29">
        <f t="shared" si="3"/>
        <v>284.90000000000003</v>
      </c>
    </row>
    <row r="30" spans="1:7" x14ac:dyDescent="0.25">
      <c r="A30" t="s">
        <v>17</v>
      </c>
      <c r="B30" s="1" t="s">
        <v>8</v>
      </c>
      <c r="C30">
        <v>7.6</v>
      </c>
      <c r="D30">
        <f t="shared" si="0"/>
        <v>2.156000000000001</v>
      </c>
      <c r="E30">
        <f t="shared" si="1"/>
        <v>2.6950000000000012</v>
      </c>
      <c r="F30" s="29">
        <f t="shared" si="2"/>
        <v>5.3900000000000024E-2</v>
      </c>
      <c r="G30">
        <f t="shared" si="3"/>
        <v>53.900000000000027</v>
      </c>
    </row>
    <row r="31" spans="1:7" x14ac:dyDescent="0.25">
      <c r="C31">
        <v>7.9</v>
      </c>
      <c r="D31">
        <f t="shared" si="0"/>
        <v>1.4959999999999996</v>
      </c>
      <c r="E31">
        <f t="shared" si="1"/>
        <v>1.8699999999999997</v>
      </c>
      <c r="F31" s="29">
        <f t="shared" si="2"/>
        <v>3.7399999999999996E-2</v>
      </c>
      <c r="G31">
        <f t="shared" si="3"/>
        <v>37.4</v>
      </c>
    </row>
    <row r="32" spans="1:7" x14ac:dyDescent="0.25">
      <c r="C32">
        <v>7.9</v>
      </c>
      <c r="D32">
        <f t="shared" si="0"/>
        <v>1.4959999999999996</v>
      </c>
      <c r="E32">
        <f t="shared" si="1"/>
        <v>1.8699999999999997</v>
      </c>
      <c r="F32" s="29">
        <f t="shared" si="2"/>
        <v>3.7399999999999996E-2</v>
      </c>
      <c r="G32">
        <f t="shared" si="3"/>
        <v>37.4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G7" sqref="G7"/>
    </sheetView>
  </sheetViews>
  <sheetFormatPr defaultRowHeight="15" x14ac:dyDescent="0.25"/>
  <cols>
    <col min="1" max="1" width="17.7109375" customWidth="1"/>
    <col min="3" max="3" width="15" customWidth="1"/>
    <col min="5" max="5" width="39.5703125" customWidth="1"/>
    <col min="6" max="6" width="22.7109375" customWidth="1"/>
    <col min="7" max="7" width="27.7109375" customWidth="1"/>
  </cols>
  <sheetData>
    <row r="1" spans="1:7" x14ac:dyDescent="0.25">
      <c r="A1" s="1" t="s">
        <v>18</v>
      </c>
      <c r="B1">
        <v>8.6</v>
      </c>
      <c r="E1" t="s">
        <v>39</v>
      </c>
    </row>
    <row r="2" spans="1:7" x14ac:dyDescent="0.25">
      <c r="B2">
        <v>6.3</v>
      </c>
    </row>
    <row r="3" spans="1:7" x14ac:dyDescent="0.25">
      <c r="B3">
        <v>6.9</v>
      </c>
    </row>
    <row r="4" spans="1:7" x14ac:dyDescent="0.25">
      <c r="B4">
        <v>8</v>
      </c>
    </row>
    <row r="5" spans="1:7" ht="18.75" x14ac:dyDescent="0.35">
      <c r="B5">
        <v>6.9</v>
      </c>
      <c r="C5" s="1" t="s">
        <v>30</v>
      </c>
      <c r="D5" s="1" t="s">
        <v>33</v>
      </c>
      <c r="E5" s="4" t="s">
        <v>35</v>
      </c>
      <c r="F5" s="4" t="s">
        <v>36</v>
      </c>
      <c r="G5" s="4" t="s">
        <v>37</v>
      </c>
    </row>
    <row r="6" spans="1:7" ht="15.75" x14ac:dyDescent="0.25">
      <c r="A6" t="s">
        <v>9</v>
      </c>
      <c r="B6" s="1" t="s">
        <v>0</v>
      </c>
      <c r="C6" s="6">
        <v>5.8</v>
      </c>
      <c r="D6" s="6">
        <f>(AVERAGE($B$1:$B$5)-C6)*2.2</f>
        <v>3.3879999999999986</v>
      </c>
      <c r="E6" s="7">
        <f>D6*25/20</f>
        <v>4.2349999999999977</v>
      </c>
      <c r="F6" s="41">
        <f>E6/50</f>
        <v>8.4699999999999956E-2</v>
      </c>
      <c r="G6" s="7">
        <f>F6*1000</f>
        <v>84.69999999999996</v>
      </c>
    </row>
    <row r="7" spans="1:7" ht="15.75" x14ac:dyDescent="0.25">
      <c r="B7" s="1"/>
      <c r="C7">
        <v>4.5</v>
      </c>
      <c r="D7" s="6">
        <f t="shared" ref="D7:D32" si="0">(AVERAGE($B$1:$B$5)-C7)*2.2</f>
        <v>6.2479999999999984</v>
      </c>
      <c r="E7" s="7">
        <f t="shared" ref="E7:E32" si="1">D7*25/20</f>
        <v>7.8099999999999978</v>
      </c>
      <c r="F7" s="41">
        <f t="shared" ref="F7:F32" si="2">E7/50</f>
        <v>0.15619999999999995</v>
      </c>
      <c r="G7" s="7">
        <f t="shared" ref="G7:G32" si="3">F7*1000</f>
        <v>156.19999999999996</v>
      </c>
    </row>
    <row r="8" spans="1:7" ht="15.75" x14ac:dyDescent="0.25">
      <c r="B8" s="1"/>
      <c r="C8">
        <v>6.2</v>
      </c>
      <c r="D8" s="6">
        <f t="shared" si="0"/>
        <v>2.5079999999999973</v>
      </c>
      <c r="E8" s="7">
        <f t="shared" si="1"/>
        <v>3.1349999999999967</v>
      </c>
      <c r="F8" s="41">
        <f t="shared" si="2"/>
        <v>6.2699999999999936E-2</v>
      </c>
      <c r="G8" s="7">
        <f t="shared" si="3"/>
        <v>62.699999999999939</v>
      </c>
    </row>
    <row r="9" spans="1:7" ht="15.75" x14ac:dyDescent="0.25">
      <c r="A9" t="s">
        <v>10</v>
      </c>
      <c r="B9" s="1" t="s">
        <v>1</v>
      </c>
      <c r="C9">
        <v>3.7</v>
      </c>
      <c r="D9" s="6">
        <f t="shared" si="0"/>
        <v>8.0079999999999973</v>
      </c>
      <c r="E9" s="7">
        <f t="shared" si="1"/>
        <v>10.009999999999996</v>
      </c>
      <c r="F9" s="41">
        <f t="shared" si="2"/>
        <v>0.20019999999999993</v>
      </c>
      <c r="G9" s="7">
        <f t="shared" si="3"/>
        <v>200.19999999999993</v>
      </c>
    </row>
    <row r="10" spans="1:7" ht="15.75" x14ac:dyDescent="0.25">
      <c r="B10" s="1"/>
      <c r="C10">
        <v>3.7</v>
      </c>
      <c r="D10" s="6">
        <f t="shared" si="0"/>
        <v>8.0079999999999973</v>
      </c>
      <c r="E10" s="7">
        <f t="shared" si="1"/>
        <v>10.009999999999996</v>
      </c>
      <c r="F10" s="41">
        <f t="shared" si="2"/>
        <v>0.20019999999999993</v>
      </c>
      <c r="G10" s="7">
        <f t="shared" si="3"/>
        <v>200.19999999999993</v>
      </c>
    </row>
    <row r="11" spans="1:7" ht="15.75" x14ac:dyDescent="0.25">
      <c r="B11" s="1"/>
      <c r="C11">
        <v>5.3</v>
      </c>
      <c r="D11" s="6">
        <f t="shared" si="0"/>
        <v>4.4879999999999987</v>
      </c>
      <c r="E11" s="7">
        <f t="shared" si="1"/>
        <v>5.6099999999999977</v>
      </c>
      <c r="F11" s="41">
        <f t="shared" si="2"/>
        <v>0.11219999999999995</v>
      </c>
      <c r="G11" s="7">
        <f t="shared" si="3"/>
        <v>112.19999999999995</v>
      </c>
    </row>
    <row r="12" spans="1:7" ht="15.75" x14ac:dyDescent="0.25">
      <c r="A12" t="s">
        <v>11</v>
      </c>
      <c r="B12" s="1" t="s">
        <v>2</v>
      </c>
      <c r="C12">
        <v>5.0999999999999996</v>
      </c>
      <c r="D12" s="6">
        <f t="shared" si="0"/>
        <v>4.927999999999999</v>
      </c>
      <c r="E12" s="7">
        <f t="shared" si="1"/>
        <v>6.1599999999999984</v>
      </c>
      <c r="F12" s="41">
        <f t="shared" si="2"/>
        <v>0.12319999999999996</v>
      </c>
      <c r="G12" s="7">
        <f t="shared" si="3"/>
        <v>123.19999999999996</v>
      </c>
    </row>
    <row r="13" spans="1:7" ht="15.75" x14ac:dyDescent="0.25">
      <c r="B13" s="1"/>
      <c r="C13">
        <v>4.5999999999999996</v>
      </c>
      <c r="D13" s="6">
        <f t="shared" si="0"/>
        <v>6.0279999999999987</v>
      </c>
      <c r="E13" s="7">
        <f t="shared" si="1"/>
        <v>7.5349999999999984</v>
      </c>
      <c r="F13" s="41">
        <f t="shared" si="2"/>
        <v>0.15069999999999997</v>
      </c>
      <c r="G13" s="7">
        <f t="shared" si="3"/>
        <v>150.69999999999996</v>
      </c>
    </row>
    <row r="14" spans="1:7" ht="15.75" x14ac:dyDescent="0.25">
      <c r="B14" s="1"/>
      <c r="C14">
        <v>5.6</v>
      </c>
      <c r="D14" s="6">
        <f t="shared" si="0"/>
        <v>3.827999999999999</v>
      </c>
      <c r="E14" s="7">
        <f t="shared" si="1"/>
        <v>4.7849999999999984</v>
      </c>
      <c r="F14" s="41">
        <f t="shared" si="2"/>
        <v>9.5699999999999966E-2</v>
      </c>
      <c r="G14" s="7">
        <f t="shared" si="3"/>
        <v>95.69999999999996</v>
      </c>
    </row>
    <row r="15" spans="1:7" ht="15.75" x14ac:dyDescent="0.25">
      <c r="A15" t="s">
        <v>12</v>
      </c>
      <c r="B15" s="1" t="s">
        <v>3</v>
      </c>
      <c r="C15">
        <v>7</v>
      </c>
      <c r="D15" s="6">
        <f t="shared" si="0"/>
        <v>0.74799999999999778</v>
      </c>
      <c r="E15" s="7">
        <f t="shared" si="1"/>
        <v>0.93499999999999728</v>
      </c>
      <c r="F15" s="41">
        <f t="shared" si="2"/>
        <v>1.8699999999999946E-2</v>
      </c>
      <c r="G15" s="7">
        <f t="shared" si="3"/>
        <v>18.699999999999946</v>
      </c>
    </row>
    <row r="16" spans="1:7" ht="15.75" x14ac:dyDescent="0.25">
      <c r="B16" s="1"/>
      <c r="C16">
        <v>6.6</v>
      </c>
      <c r="D16" s="6">
        <f t="shared" si="0"/>
        <v>1.6279999999999986</v>
      </c>
      <c r="E16" s="7">
        <f t="shared" si="1"/>
        <v>2.0349999999999984</v>
      </c>
      <c r="F16" s="41">
        <f t="shared" si="2"/>
        <v>4.0699999999999965E-2</v>
      </c>
      <c r="G16" s="7">
        <f t="shared" si="3"/>
        <v>40.699999999999967</v>
      </c>
    </row>
    <row r="17" spans="1:7" ht="15.75" x14ac:dyDescent="0.25">
      <c r="B17" s="1"/>
      <c r="C17">
        <v>6.2</v>
      </c>
      <c r="D17" s="6">
        <f t="shared" si="0"/>
        <v>2.5079999999999973</v>
      </c>
      <c r="E17" s="7">
        <f t="shared" si="1"/>
        <v>3.1349999999999967</v>
      </c>
      <c r="F17" s="41">
        <f t="shared" si="2"/>
        <v>6.2699999999999936E-2</v>
      </c>
      <c r="G17" s="7">
        <f t="shared" si="3"/>
        <v>62.699999999999939</v>
      </c>
    </row>
    <row r="18" spans="1:7" ht="15.75" x14ac:dyDescent="0.25">
      <c r="A18" t="s">
        <v>13</v>
      </c>
      <c r="B18" s="1" t="s">
        <v>4</v>
      </c>
      <c r="C18">
        <v>5.9</v>
      </c>
      <c r="D18" s="6">
        <f t="shared" si="0"/>
        <v>3.167999999999997</v>
      </c>
      <c r="E18" s="7">
        <f t="shared" si="1"/>
        <v>3.9599999999999964</v>
      </c>
      <c r="F18" s="41">
        <f t="shared" si="2"/>
        <v>7.9199999999999923E-2</v>
      </c>
      <c r="G18" s="7">
        <f t="shared" si="3"/>
        <v>79.199999999999918</v>
      </c>
    </row>
    <row r="19" spans="1:7" ht="15.75" x14ac:dyDescent="0.25">
      <c r="B19" s="1"/>
      <c r="C19">
        <v>5.3</v>
      </c>
      <c r="D19" s="6">
        <f t="shared" si="0"/>
        <v>4.4879999999999987</v>
      </c>
      <c r="E19" s="7">
        <f t="shared" si="1"/>
        <v>5.6099999999999977</v>
      </c>
      <c r="F19" s="41">
        <f t="shared" si="2"/>
        <v>0.11219999999999995</v>
      </c>
      <c r="G19" s="7">
        <f t="shared" si="3"/>
        <v>112.19999999999995</v>
      </c>
    </row>
    <row r="20" spans="1:7" ht="15.75" x14ac:dyDescent="0.25">
      <c r="B20" s="1"/>
      <c r="C20">
        <v>6</v>
      </c>
      <c r="D20" s="6">
        <f t="shared" si="0"/>
        <v>2.9479999999999982</v>
      </c>
      <c r="E20" s="7">
        <f t="shared" si="1"/>
        <v>3.6849999999999978</v>
      </c>
      <c r="F20" s="41">
        <f t="shared" si="2"/>
        <v>7.369999999999996E-2</v>
      </c>
      <c r="G20" s="7">
        <f t="shared" si="3"/>
        <v>73.69999999999996</v>
      </c>
    </row>
    <row r="21" spans="1:7" ht="15.75" x14ac:dyDescent="0.25">
      <c r="A21" t="s">
        <v>16</v>
      </c>
      <c r="B21" s="1" t="s">
        <v>5</v>
      </c>
      <c r="C21">
        <v>2.2000000000000002</v>
      </c>
      <c r="D21" s="6">
        <f t="shared" si="0"/>
        <v>11.307999999999998</v>
      </c>
      <c r="E21" s="7">
        <f t="shared" si="1"/>
        <v>14.134999999999996</v>
      </c>
      <c r="F21" s="41">
        <f t="shared" si="2"/>
        <v>0.28269999999999995</v>
      </c>
      <c r="G21" s="7">
        <f t="shared" si="3"/>
        <v>282.69999999999993</v>
      </c>
    </row>
    <row r="22" spans="1:7" ht="15.75" x14ac:dyDescent="0.25">
      <c r="B22" s="1"/>
      <c r="C22">
        <v>2.4</v>
      </c>
      <c r="D22" s="6">
        <f t="shared" si="0"/>
        <v>10.868</v>
      </c>
      <c r="E22" s="7">
        <f t="shared" si="1"/>
        <v>13.584999999999999</v>
      </c>
      <c r="F22" s="41">
        <f t="shared" si="2"/>
        <v>0.2717</v>
      </c>
      <c r="G22" s="7">
        <f t="shared" si="3"/>
        <v>271.7</v>
      </c>
    </row>
    <row r="23" spans="1:7" ht="15.75" x14ac:dyDescent="0.25">
      <c r="B23" s="1"/>
      <c r="C23">
        <v>1.9</v>
      </c>
      <c r="D23" s="6">
        <f t="shared" si="0"/>
        <v>11.968</v>
      </c>
      <c r="E23" s="7">
        <f t="shared" si="1"/>
        <v>14.959999999999999</v>
      </c>
      <c r="F23" s="41">
        <f t="shared" si="2"/>
        <v>0.29919999999999997</v>
      </c>
      <c r="G23" s="7">
        <f t="shared" si="3"/>
        <v>299.2</v>
      </c>
    </row>
    <row r="24" spans="1:7" ht="15.75" x14ac:dyDescent="0.25">
      <c r="A24" t="s">
        <v>14</v>
      </c>
      <c r="B24" s="1" t="s">
        <v>6</v>
      </c>
      <c r="C24">
        <v>2.1</v>
      </c>
      <c r="D24" s="6">
        <f t="shared" si="0"/>
        <v>11.527999999999997</v>
      </c>
      <c r="E24" s="7">
        <f t="shared" si="1"/>
        <v>14.409999999999997</v>
      </c>
      <c r="F24" s="41">
        <f t="shared" si="2"/>
        <v>0.28819999999999996</v>
      </c>
      <c r="G24" s="7">
        <f t="shared" si="3"/>
        <v>288.19999999999993</v>
      </c>
    </row>
    <row r="25" spans="1:7" ht="15.75" x14ac:dyDescent="0.25">
      <c r="B25" s="1"/>
      <c r="C25">
        <v>1.8</v>
      </c>
      <c r="D25" s="6">
        <f t="shared" si="0"/>
        <v>12.187999999999999</v>
      </c>
      <c r="E25" s="7">
        <f t="shared" si="1"/>
        <v>15.234999999999999</v>
      </c>
      <c r="F25" s="41">
        <f t="shared" si="2"/>
        <v>0.30469999999999997</v>
      </c>
      <c r="G25" s="7">
        <f t="shared" si="3"/>
        <v>304.7</v>
      </c>
    </row>
    <row r="26" spans="1:7" ht="15.75" x14ac:dyDescent="0.25">
      <c r="B26" s="1"/>
      <c r="C26">
        <v>1.9</v>
      </c>
      <c r="D26" s="6">
        <f t="shared" si="0"/>
        <v>11.968</v>
      </c>
      <c r="E26" s="7">
        <f t="shared" si="1"/>
        <v>14.959999999999999</v>
      </c>
      <c r="F26" s="41">
        <f t="shared" si="2"/>
        <v>0.29919999999999997</v>
      </c>
      <c r="G26" s="7">
        <f t="shared" si="3"/>
        <v>299.2</v>
      </c>
    </row>
    <row r="27" spans="1:7" ht="15.75" x14ac:dyDescent="0.25">
      <c r="A27" t="s">
        <v>15</v>
      </c>
      <c r="B27" s="1" t="s">
        <v>7</v>
      </c>
      <c r="C27">
        <v>2.4</v>
      </c>
      <c r="D27" s="6">
        <f t="shared" si="0"/>
        <v>10.868</v>
      </c>
      <c r="E27" s="7">
        <f t="shared" si="1"/>
        <v>13.584999999999999</v>
      </c>
      <c r="F27" s="41">
        <f t="shared" si="2"/>
        <v>0.2717</v>
      </c>
      <c r="G27" s="7">
        <f t="shared" si="3"/>
        <v>271.7</v>
      </c>
    </row>
    <row r="28" spans="1:7" ht="15.75" x14ac:dyDescent="0.25">
      <c r="B28" s="1"/>
      <c r="C28">
        <v>1.9</v>
      </c>
      <c r="D28" s="6">
        <f t="shared" si="0"/>
        <v>11.968</v>
      </c>
      <c r="E28" s="7">
        <f t="shared" si="1"/>
        <v>14.959999999999999</v>
      </c>
      <c r="F28" s="41">
        <f t="shared" si="2"/>
        <v>0.29919999999999997</v>
      </c>
      <c r="G28" s="7">
        <f t="shared" si="3"/>
        <v>299.2</v>
      </c>
    </row>
    <row r="29" spans="1:7" ht="15.75" x14ac:dyDescent="0.25">
      <c r="B29" s="1"/>
      <c r="C29">
        <v>2.1</v>
      </c>
      <c r="D29" s="6">
        <f t="shared" si="0"/>
        <v>11.527999999999997</v>
      </c>
      <c r="E29" s="7">
        <f t="shared" si="1"/>
        <v>14.409999999999997</v>
      </c>
      <c r="F29" s="41">
        <f t="shared" si="2"/>
        <v>0.28819999999999996</v>
      </c>
      <c r="G29" s="7">
        <f t="shared" si="3"/>
        <v>288.19999999999993</v>
      </c>
    </row>
    <row r="30" spans="1:7" ht="15.75" x14ac:dyDescent="0.25">
      <c r="A30" t="s">
        <v>17</v>
      </c>
      <c r="B30" s="1" t="s">
        <v>8</v>
      </c>
      <c r="C30">
        <v>6.8</v>
      </c>
      <c r="D30" s="6">
        <f t="shared" si="0"/>
        <v>1.1879999999999982</v>
      </c>
      <c r="E30" s="7">
        <f t="shared" si="1"/>
        <v>1.4849999999999977</v>
      </c>
      <c r="F30" s="41">
        <f t="shared" si="2"/>
        <v>2.9699999999999952E-2</v>
      </c>
      <c r="G30" s="7">
        <f t="shared" si="3"/>
        <v>29.699999999999953</v>
      </c>
    </row>
    <row r="31" spans="1:7" ht="15.75" x14ac:dyDescent="0.25">
      <c r="C31">
        <v>6</v>
      </c>
      <c r="D31" s="6">
        <f t="shared" si="0"/>
        <v>2.9479999999999982</v>
      </c>
      <c r="E31" s="7">
        <f t="shared" si="1"/>
        <v>3.6849999999999978</v>
      </c>
      <c r="F31" s="41">
        <f t="shared" si="2"/>
        <v>7.369999999999996E-2</v>
      </c>
      <c r="G31" s="7">
        <f t="shared" si="3"/>
        <v>73.69999999999996</v>
      </c>
    </row>
    <row r="32" spans="1:7" ht="15.75" x14ac:dyDescent="0.25">
      <c r="C32">
        <v>6.3</v>
      </c>
      <c r="D32" s="6">
        <f t="shared" si="0"/>
        <v>2.2879999999999985</v>
      </c>
      <c r="E32" s="7">
        <f t="shared" si="1"/>
        <v>2.8599999999999981</v>
      </c>
      <c r="F32" s="41">
        <f t="shared" si="2"/>
        <v>5.7199999999999959E-2</v>
      </c>
      <c r="G32" s="7">
        <f t="shared" si="3"/>
        <v>57.19999999999996</v>
      </c>
    </row>
    <row r="33" spans="5:5" ht="15.75" x14ac:dyDescent="0.25">
      <c r="E33" s="7"/>
    </row>
    <row r="34" spans="5:5" ht="15.75" x14ac:dyDescent="0.25">
      <c r="E34" s="7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F6" sqref="F6:F32"/>
    </sheetView>
  </sheetViews>
  <sheetFormatPr defaultRowHeight="15" x14ac:dyDescent="0.25"/>
  <cols>
    <col min="3" max="3" width="19" customWidth="1"/>
    <col min="5" max="5" width="36.85546875" customWidth="1"/>
    <col min="6" max="6" width="27.28515625" customWidth="1"/>
    <col min="7" max="7" width="28.140625" customWidth="1"/>
  </cols>
  <sheetData>
    <row r="1" spans="1:7" x14ac:dyDescent="0.25">
      <c r="A1" s="1" t="s">
        <v>18</v>
      </c>
      <c r="B1">
        <v>11.4</v>
      </c>
      <c r="E1" t="s">
        <v>40</v>
      </c>
    </row>
    <row r="2" spans="1:7" x14ac:dyDescent="0.25">
      <c r="B2">
        <v>12.6</v>
      </c>
    </row>
    <row r="3" spans="1:7" x14ac:dyDescent="0.25">
      <c r="B3">
        <v>11.1</v>
      </c>
    </row>
    <row r="4" spans="1:7" x14ac:dyDescent="0.25">
      <c r="B4">
        <v>11.3</v>
      </c>
    </row>
    <row r="5" spans="1:7" ht="18.75" x14ac:dyDescent="0.35">
      <c r="B5">
        <v>12.1</v>
      </c>
      <c r="C5" s="6"/>
      <c r="D5" s="1" t="s">
        <v>33</v>
      </c>
      <c r="E5" s="4" t="s">
        <v>35</v>
      </c>
      <c r="F5" s="4" t="s">
        <v>36</v>
      </c>
      <c r="G5" s="4" t="s">
        <v>37</v>
      </c>
    </row>
    <row r="6" spans="1:7" x14ac:dyDescent="0.25">
      <c r="A6" t="s">
        <v>9</v>
      </c>
      <c r="B6" s="1" t="s">
        <v>0</v>
      </c>
      <c r="C6">
        <v>11.4</v>
      </c>
      <c r="D6">
        <f>(AVERAGE($B$1:$B$5)-C6)*2.2</f>
        <v>0.66000000000000159</v>
      </c>
      <c r="E6">
        <f>D6*25/20</f>
        <v>0.82500000000000195</v>
      </c>
      <c r="F6" s="26">
        <f>E6/50</f>
        <v>1.6500000000000039E-2</v>
      </c>
      <c r="G6">
        <f>F6*1000</f>
        <v>16.500000000000039</v>
      </c>
    </row>
    <row r="7" spans="1:7" x14ac:dyDescent="0.25">
      <c r="B7" s="1"/>
      <c r="C7">
        <v>10.8</v>
      </c>
      <c r="D7">
        <f t="shared" ref="D7:D32" si="0">(AVERAGE($B$1:$B$5)-C7)*2.2</f>
        <v>1.9800000000000009</v>
      </c>
      <c r="E7">
        <f t="shared" ref="E7:E32" si="1">D7*25/20</f>
        <v>2.475000000000001</v>
      </c>
      <c r="F7" s="26">
        <f t="shared" ref="F7:F32" si="2">E7/50</f>
        <v>4.9500000000000016E-2</v>
      </c>
      <c r="G7">
        <f t="shared" ref="G7:G32" si="3">F7*1000</f>
        <v>49.500000000000014</v>
      </c>
    </row>
    <row r="8" spans="1:7" x14ac:dyDescent="0.25">
      <c r="B8" s="1"/>
      <c r="C8">
        <v>10.8</v>
      </c>
      <c r="D8">
        <f t="shared" si="0"/>
        <v>1.9800000000000009</v>
      </c>
      <c r="E8">
        <f t="shared" si="1"/>
        <v>2.475000000000001</v>
      </c>
      <c r="F8" s="26">
        <f t="shared" si="2"/>
        <v>4.9500000000000016E-2</v>
      </c>
      <c r="G8">
        <f t="shared" si="3"/>
        <v>49.500000000000014</v>
      </c>
    </row>
    <row r="9" spans="1:7" x14ac:dyDescent="0.25">
      <c r="A9" t="s">
        <v>10</v>
      </c>
      <c r="B9" s="1" t="s">
        <v>1</v>
      </c>
      <c r="C9">
        <v>8.9</v>
      </c>
      <c r="D9">
        <f t="shared" si="0"/>
        <v>6.1600000000000019</v>
      </c>
      <c r="E9">
        <f t="shared" si="1"/>
        <v>7.7000000000000028</v>
      </c>
      <c r="F9" s="26">
        <f t="shared" si="2"/>
        <v>0.15400000000000005</v>
      </c>
      <c r="G9">
        <f t="shared" si="3"/>
        <v>154.00000000000006</v>
      </c>
    </row>
    <row r="10" spans="1:7" x14ac:dyDescent="0.25">
      <c r="B10" s="1"/>
      <c r="C10">
        <v>9.4</v>
      </c>
      <c r="D10">
        <f t="shared" si="0"/>
        <v>5.0600000000000023</v>
      </c>
      <c r="E10">
        <f t="shared" si="1"/>
        <v>6.3250000000000028</v>
      </c>
      <c r="F10" s="26">
        <f t="shared" si="2"/>
        <v>0.12650000000000006</v>
      </c>
      <c r="G10">
        <f t="shared" si="3"/>
        <v>126.50000000000006</v>
      </c>
    </row>
    <row r="11" spans="1:7" x14ac:dyDescent="0.25">
      <c r="B11" s="1"/>
      <c r="C11">
        <v>7.9</v>
      </c>
      <c r="D11">
        <f t="shared" si="0"/>
        <v>8.360000000000003</v>
      </c>
      <c r="E11">
        <f t="shared" si="1"/>
        <v>10.450000000000005</v>
      </c>
      <c r="F11" s="26">
        <f t="shared" si="2"/>
        <v>0.2090000000000001</v>
      </c>
      <c r="G11">
        <f t="shared" si="3"/>
        <v>209.00000000000011</v>
      </c>
    </row>
    <row r="12" spans="1:7" x14ac:dyDescent="0.25">
      <c r="A12" t="s">
        <v>11</v>
      </c>
      <c r="B12" s="1" t="s">
        <v>2</v>
      </c>
      <c r="C12">
        <v>10.7</v>
      </c>
      <c r="D12">
        <f t="shared" si="0"/>
        <v>2.2000000000000042</v>
      </c>
      <c r="E12">
        <f t="shared" si="1"/>
        <v>2.7500000000000053</v>
      </c>
      <c r="F12" s="26">
        <f t="shared" si="2"/>
        <v>5.5000000000000104E-2</v>
      </c>
      <c r="G12">
        <f t="shared" si="3"/>
        <v>55.000000000000107</v>
      </c>
    </row>
    <row r="13" spans="1:7" x14ac:dyDescent="0.25">
      <c r="B13" s="1"/>
      <c r="C13">
        <v>10.8</v>
      </c>
      <c r="D13">
        <f t="shared" si="0"/>
        <v>1.9800000000000009</v>
      </c>
      <c r="E13">
        <f t="shared" si="1"/>
        <v>2.475000000000001</v>
      </c>
      <c r="F13" s="26">
        <f t="shared" si="2"/>
        <v>4.9500000000000016E-2</v>
      </c>
      <c r="G13">
        <f t="shared" si="3"/>
        <v>49.500000000000014</v>
      </c>
    </row>
    <row r="14" spans="1:7" x14ac:dyDescent="0.25">
      <c r="B14" s="1"/>
      <c r="C14">
        <v>11</v>
      </c>
      <c r="D14">
        <f t="shared" si="0"/>
        <v>1.5400000000000025</v>
      </c>
      <c r="E14">
        <f t="shared" si="1"/>
        <v>1.9250000000000032</v>
      </c>
      <c r="F14" s="26">
        <f t="shared" si="2"/>
        <v>3.8500000000000062E-2</v>
      </c>
      <c r="G14">
        <f t="shared" si="3"/>
        <v>38.500000000000064</v>
      </c>
    </row>
    <row r="15" spans="1:7" x14ac:dyDescent="0.25">
      <c r="A15" t="s">
        <v>12</v>
      </c>
      <c r="B15" s="1" t="s">
        <v>3</v>
      </c>
      <c r="C15">
        <v>11.4</v>
      </c>
      <c r="D15">
        <f t="shared" si="0"/>
        <v>0.66000000000000159</v>
      </c>
      <c r="E15">
        <f t="shared" si="1"/>
        <v>0.82500000000000195</v>
      </c>
      <c r="F15" s="26">
        <f t="shared" si="2"/>
        <v>1.6500000000000039E-2</v>
      </c>
      <c r="G15">
        <f t="shared" si="3"/>
        <v>16.500000000000039</v>
      </c>
    </row>
    <row r="16" spans="1:7" x14ac:dyDescent="0.25">
      <c r="B16" s="1"/>
      <c r="C16">
        <v>11.3</v>
      </c>
      <c r="D16">
        <f t="shared" si="0"/>
        <v>0.88000000000000089</v>
      </c>
      <c r="E16">
        <f t="shared" si="1"/>
        <v>1.100000000000001</v>
      </c>
      <c r="F16" s="26">
        <f t="shared" si="2"/>
        <v>2.200000000000002E-2</v>
      </c>
      <c r="G16">
        <f t="shared" si="3"/>
        <v>22.000000000000021</v>
      </c>
    </row>
    <row r="17" spans="1:7" x14ac:dyDescent="0.25">
      <c r="B17" s="1"/>
      <c r="C17">
        <v>9.9</v>
      </c>
      <c r="D17">
        <f t="shared" si="0"/>
        <v>3.9600000000000017</v>
      </c>
      <c r="E17">
        <f t="shared" si="1"/>
        <v>4.950000000000002</v>
      </c>
      <c r="F17" s="26">
        <f t="shared" si="2"/>
        <v>9.9000000000000032E-2</v>
      </c>
      <c r="G17">
        <f t="shared" si="3"/>
        <v>99.000000000000028</v>
      </c>
    </row>
    <row r="18" spans="1:7" x14ac:dyDescent="0.25">
      <c r="A18" t="s">
        <v>13</v>
      </c>
      <c r="B18" s="1" t="s">
        <v>4</v>
      </c>
      <c r="C18">
        <v>11</v>
      </c>
      <c r="D18">
        <f t="shared" si="0"/>
        <v>1.5400000000000025</v>
      </c>
      <c r="E18">
        <f t="shared" si="1"/>
        <v>1.9250000000000032</v>
      </c>
      <c r="F18" s="26">
        <f t="shared" si="2"/>
        <v>3.8500000000000062E-2</v>
      </c>
      <c r="G18">
        <f t="shared" si="3"/>
        <v>38.500000000000064</v>
      </c>
    </row>
    <row r="19" spans="1:7" x14ac:dyDescent="0.25">
      <c r="B19" s="1"/>
      <c r="C19">
        <v>11</v>
      </c>
      <c r="D19">
        <f t="shared" si="0"/>
        <v>1.5400000000000025</v>
      </c>
      <c r="E19">
        <f t="shared" si="1"/>
        <v>1.9250000000000032</v>
      </c>
      <c r="F19" s="26">
        <f t="shared" si="2"/>
        <v>3.8500000000000062E-2</v>
      </c>
      <c r="G19">
        <f t="shared" si="3"/>
        <v>38.500000000000064</v>
      </c>
    </row>
    <row r="20" spans="1:7" x14ac:dyDescent="0.25">
      <c r="B20" s="1"/>
      <c r="C20">
        <v>10.4</v>
      </c>
      <c r="D20">
        <f t="shared" si="0"/>
        <v>2.8600000000000017</v>
      </c>
      <c r="E20">
        <f t="shared" si="1"/>
        <v>3.575000000000002</v>
      </c>
      <c r="F20" s="26">
        <f t="shared" si="2"/>
        <v>7.1500000000000036E-2</v>
      </c>
      <c r="G20">
        <f t="shared" si="3"/>
        <v>71.500000000000043</v>
      </c>
    </row>
    <row r="21" spans="1:7" x14ac:dyDescent="0.25">
      <c r="A21" t="s">
        <v>16</v>
      </c>
      <c r="B21" s="1" t="s">
        <v>5</v>
      </c>
      <c r="C21">
        <v>9</v>
      </c>
      <c r="D21">
        <f t="shared" si="0"/>
        <v>5.9400000000000031</v>
      </c>
      <c r="E21">
        <f t="shared" si="1"/>
        <v>7.4250000000000043</v>
      </c>
      <c r="F21" s="26">
        <f t="shared" si="2"/>
        <v>0.14850000000000008</v>
      </c>
      <c r="G21">
        <f t="shared" si="3"/>
        <v>148.50000000000009</v>
      </c>
    </row>
    <row r="22" spans="1:7" x14ac:dyDescent="0.25">
      <c r="B22" s="1"/>
      <c r="C22">
        <v>8.5</v>
      </c>
      <c r="D22">
        <f t="shared" si="0"/>
        <v>7.0400000000000027</v>
      </c>
      <c r="E22">
        <f t="shared" si="1"/>
        <v>8.8000000000000025</v>
      </c>
      <c r="F22" s="26">
        <f t="shared" si="2"/>
        <v>0.17600000000000005</v>
      </c>
      <c r="G22">
        <f t="shared" si="3"/>
        <v>176.00000000000006</v>
      </c>
    </row>
    <row r="23" spans="1:7" x14ac:dyDescent="0.25">
      <c r="B23" s="1"/>
      <c r="C23">
        <v>9</v>
      </c>
      <c r="D23">
        <f t="shared" si="0"/>
        <v>5.9400000000000031</v>
      </c>
      <c r="E23">
        <f t="shared" si="1"/>
        <v>7.4250000000000043</v>
      </c>
      <c r="F23" s="26">
        <f t="shared" si="2"/>
        <v>0.14850000000000008</v>
      </c>
      <c r="G23">
        <f t="shared" si="3"/>
        <v>148.50000000000009</v>
      </c>
    </row>
    <row r="24" spans="1:7" x14ac:dyDescent="0.25">
      <c r="A24" t="s">
        <v>14</v>
      </c>
      <c r="B24" s="1" t="s">
        <v>6</v>
      </c>
      <c r="C24">
        <v>8.6999999999999993</v>
      </c>
      <c r="D24">
        <f t="shared" si="0"/>
        <v>6.6000000000000041</v>
      </c>
      <c r="E24">
        <f t="shared" si="1"/>
        <v>8.2500000000000053</v>
      </c>
      <c r="F24" s="26">
        <f t="shared" si="2"/>
        <v>0.16500000000000012</v>
      </c>
      <c r="G24">
        <f t="shared" si="3"/>
        <v>165.00000000000011</v>
      </c>
    </row>
    <row r="25" spans="1:7" x14ac:dyDescent="0.25">
      <c r="B25" s="1"/>
      <c r="C25">
        <v>9.6999999999999993</v>
      </c>
      <c r="D25">
        <f t="shared" si="0"/>
        <v>4.4000000000000039</v>
      </c>
      <c r="E25">
        <f t="shared" si="1"/>
        <v>5.5000000000000053</v>
      </c>
      <c r="F25" s="26">
        <f t="shared" si="2"/>
        <v>0.11000000000000011</v>
      </c>
      <c r="G25">
        <f t="shared" si="3"/>
        <v>110.00000000000011</v>
      </c>
    </row>
    <row r="26" spans="1:7" x14ac:dyDescent="0.25">
      <c r="B26" s="1"/>
      <c r="C26">
        <v>7.9</v>
      </c>
      <c r="D26">
        <f t="shared" si="0"/>
        <v>8.360000000000003</v>
      </c>
      <c r="E26">
        <f t="shared" si="1"/>
        <v>10.450000000000005</v>
      </c>
      <c r="F26" s="26">
        <f t="shared" si="2"/>
        <v>0.2090000000000001</v>
      </c>
      <c r="G26">
        <f t="shared" si="3"/>
        <v>209.00000000000011</v>
      </c>
    </row>
    <row r="27" spans="1:7" x14ac:dyDescent="0.25">
      <c r="A27" t="s">
        <v>15</v>
      </c>
      <c r="B27" s="1" t="s">
        <v>7</v>
      </c>
      <c r="C27">
        <v>8.6</v>
      </c>
      <c r="D27">
        <f t="shared" si="0"/>
        <v>6.8200000000000038</v>
      </c>
      <c r="E27">
        <f t="shared" si="1"/>
        <v>8.5250000000000039</v>
      </c>
      <c r="F27" s="26">
        <f t="shared" si="2"/>
        <v>0.17050000000000007</v>
      </c>
      <c r="G27">
        <f t="shared" si="3"/>
        <v>170.50000000000006</v>
      </c>
    </row>
    <row r="28" spans="1:7" x14ac:dyDescent="0.25">
      <c r="B28" s="1"/>
      <c r="C28">
        <v>8.3000000000000007</v>
      </c>
      <c r="D28">
        <f t="shared" si="0"/>
        <v>7.4800000000000013</v>
      </c>
      <c r="E28">
        <f t="shared" si="1"/>
        <v>9.3500000000000014</v>
      </c>
      <c r="F28" s="26">
        <f t="shared" si="2"/>
        <v>0.18700000000000003</v>
      </c>
      <c r="G28">
        <f t="shared" si="3"/>
        <v>187.00000000000003</v>
      </c>
    </row>
    <row r="29" spans="1:7" x14ac:dyDescent="0.25">
      <c r="B29" s="1"/>
      <c r="C29">
        <v>8</v>
      </c>
      <c r="D29">
        <f t="shared" si="0"/>
        <v>8.1400000000000023</v>
      </c>
      <c r="E29">
        <f t="shared" si="1"/>
        <v>10.175000000000002</v>
      </c>
      <c r="F29" s="26">
        <f t="shared" si="2"/>
        <v>0.20350000000000004</v>
      </c>
      <c r="G29">
        <f t="shared" si="3"/>
        <v>203.50000000000003</v>
      </c>
    </row>
    <row r="30" spans="1:7" x14ac:dyDescent="0.25">
      <c r="A30" t="s">
        <v>17</v>
      </c>
      <c r="B30" s="1" t="s">
        <v>8</v>
      </c>
      <c r="C30">
        <v>11.1</v>
      </c>
      <c r="D30">
        <f t="shared" si="0"/>
        <v>1.3200000000000032</v>
      </c>
      <c r="E30">
        <f t="shared" si="1"/>
        <v>1.6500000000000039</v>
      </c>
      <c r="F30" s="26">
        <f t="shared" si="2"/>
        <v>3.3000000000000078E-2</v>
      </c>
      <c r="G30">
        <f t="shared" si="3"/>
        <v>33.000000000000078</v>
      </c>
    </row>
    <row r="31" spans="1:7" x14ac:dyDescent="0.25">
      <c r="C31">
        <v>11.1</v>
      </c>
      <c r="D31">
        <f t="shared" si="0"/>
        <v>1.3200000000000032</v>
      </c>
      <c r="E31">
        <f t="shared" si="1"/>
        <v>1.6500000000000039</v>
      </c>
      <c r="F31" s="26">
        <f t="shared" si="2"/>
        <v>3.3000000000000078E-2</v>
      </c>
      <c r="G31">
        <f t="shared" si="3"/>
        <v>33.000000000000078</v>
      </c>
    </row>
    <row r="32" spans="1:7" x14ac:dyDescent="0.25">
      <c r="C32">
        <v>10.9</v>
      </c>
      <c r="D32">
        <f t="shared" si="0"/>
        <v>1.7600000000000018</v>
      </c>
      <c r="E32">
        <f t="shared" si="1"/>
        <v>2.200000000000002</v>
      </c>
      <c r="F32" s="26">
        <f t="shared" si="2"/>
        <v>4.4000000000000039E-2</v>
      </c>
      <c r="G32">
        <f t="shared" si="3"/>
        <v>44.000000000000043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"/>
  <sheetViews>
    <sheetView workbookViewId="0">
      <selection activeCell="H4" sqref="H4"/>
    </sheetView>
  </sheetViews>
  <sheetFormatPr defaultRowHeight="15" x14ac:dyDescent="0.25"/>
  <cols>
    <col min="1" max="1" width="20.7109375" customWidth="1"/>
    <col min="3" max="3" width="16.42578125" customWidth="1"/>
    <col min="4" max="4" width="12.42578125" customWidth="1"/>
  </cols>
  <sheetData>
    <row r="1" spans="1:28" x14ac:dyDescent="0.25">
      <c r="B1" s="1">
        <v>1</v>
      </c>
      <c r="C1" s="1" t="s">
        <v>41</v>
      </c>
      <c r="D1" s="1" t="s">
        <v>42</v>
      </c>
      <c r="E1" s="1">
        <v>2</v>
      </c>
      <c r="F1" s="1"/>
      <c r="G1" s="1"/>
      <c r="H1" s="1">
        <v>3</v>
      </c>
      <c r="I1" s="1"/>
      <c r="J1" s="1"/>
      <c r="K1" s="1">
        <v>4</v>
      </c>
      <c r="L1" s="8"/>
      <c r="M1" s="8">
        <f>STDEV(K1:K3)/SQRT(2)</f>
        <v>1.7030609697443799</v>
      </c>
      <c r="N1" s="1">
        <v>5</v>
      </c>
      <c r="O1" s="1"/>
      <c r="P1" s="1"/>
      <c r="Q1" s="1">
        <v>6</v>
      </c>
      <c r="R1" s="1"/>
      <c r="S1" s="1"/>
      <c r="T1" s="1">
        <v>7</v>
      </c>
      <c r="U1" s="1"/>
      <c r="V1" s="1"/>
      <c r="W1" s="1">
        <v>8</v>
      </c>
      <c r="X1" s="1"/>
      <c r="Y1" s="1"/>
      <c r="Z1" s="1">
        <v>9</v>
      </c>
    </row>
    <row r="2" spans="1:28" x14ac:dyDescent="0.25">
      <c r="A2" s="1" t="s">
        <v>9</v>
      </c>
      <c r="B2" s="8">
        <v>203.5</v>
      </c>
      <c r="C2" s="8">
        <f>AVERAGE(B2:B4)</f>
        <v>89.833333333333357</v>
      </c>
      <c r="D2" s="8">
        <f>STDEV(B2:B4)/SQRT(2)</f>
        <v>70.039572147941215</v>
      </c>
      <c r="E2" s="8">
        <v>-10.999999999999961</v>
      </c>
      <c r="F2" s="8">
        <f>AVERAGE(E2:E4)</f>
        <v>-14.666666666666615</v>
      </c>
      <c r="G2" s="8">
        <f>STDEV(E2:E4)/SQRT(2)</f>
        <v>19.574643462057402</v>
      </c>
      <c r="H2" s="8">
        <v>20.53</v>
      </c>
      <c r="I2" s="8">
        <f>AVERAGE(H2:H4)</f>
        <v>19.296666666666667</v>
      </c>
      <c r="J2" s="8">
        <f>STDEV(H2:H4)/SQRT(2)</f>
        <v>2.7095417816794507</v>
      </c>
      <c r="K2" s="8">
        <v>6.0500000000000176</v>
      </c>
      <c r="L2" s="8">
        <f>AVERAGE(K2:K4)</f>
        <v>9.7166666666666721</v>
      </c>
      <c r="M2" s="8"/>
      <c r="N2" s="8">
        <v>32.999999999999986</v>
      </c>
      <c r="O2" s="8">
        <f>AVERAGE(N2:N4)</f>
        <v>31.166666666666657</v>
      </c>
      <c r="P2" s="8">
        <f>STDEV(N2:N4)/SQRT(2)</f>
        <v>4.0478903970669249</v>
      </c>
      <c r="Q2" s="8">
        <v>28.966666666666701</v>
      </c>
      <c r="R2" s="8">
        <f>AVERAGE(Q2:Q4)</f>
        <v>30.188888888888926</v>
      </c>
      <c r="S2" s="8">
        <f>STDEV(Q2:Q4)/SQRT(2)</f>
        <v>1.4969103983674983</v>
      </c>
      <c r="T2" s="8">
        <v>27.133333333333347</v>
      </c>
      <c r="U2" s="8">
        <f>AVERAGE(T2:T4)</f>
        <v>21.022222222222226</v>
      </c>
      <c r="V2" s="8">
        <f>STDEV(T2:T4)/SQRT(2)</f>
        <v>5.3971871960892539</v>
      </c>
      <c r="W2" s="8">
        <v>21.17499999999999</v>
      </c>
      <c r="X2" s="8">
        <f>AVERAGE(W2:W4)</f>
        <v>25.299999999999986</v>
      </c>
      <c r="Y2" s="8">
        <f>STDEV(W2:W4)/SQRT(2)</f>
        <v>8.6417409993588699</v>
      </c>
      <c r="Z2" s="8">
        <v>8.2500000000000195</v>
      </c>
      <c r="AA2" s="8">
        <f>AVERAGE(Z2:Z4)</f>
        <v>19.250000000000011</v>
      </c>
      <c r="AB2" s="8">
        <f>STDEV(Z2:Z4)/SQRT(2)</f>
        <v>6.7360967926537301</v>
      </c>
    </row>
    <row r="3" spans="1:28" x14ac:dyDescent="0.25">
      <c r="A3" s="1"/>
      <c r="B3" s="8">
        <v>44.000000000000043</v>
      </c>
      <c r="C3" s="8"/>
      <c r="D3" s="8"/>
      <c r="E3" s="8">
        <v>-43.999999999999943</v>
      </c>
      <c r="F3" s="8"/>
      <c r="G3" s="8"/>
      <c r="H3" s="8">
        <v>15</v>
      </c>
      <c r="I3" s="8"/>
      <c r="J3" s="8"/>
      <c r="K3" s="8">
        <v>8.8000000000000096</v>
      </c>
      <c r="L3" s="8"/>
      <c r="M3" s="8"/>
      <c r="N3" s="8">
        <v>24.750000000000007</v>
      </c>
      <c r="O3" s="8"/>
      <c r="P3" s="8"/>
      <c r="Q3" s="8">
        <v>28.966666666666701</v>
      </c>
      <c r="R3" s="8"/>
      <c r="S3" s="8"/>
      <c r="T3" s="8">
        <v>12.466666666666665</v>
      </c>
      <c r="U3" s="8"/>
      <c r="V3" s="8"/>
      <c r="W3" s="8">
        <v>39.04999999999999</v>
      </c>
      <c r="X3" s="8"/>
      <c r="Y3" s="8"/>
      <c r="Z3" s="8">
        <v>24.750000000000007</v>
      </c>
      <c r="AA3" s="8"/>
      <c r="AB3" s="8"/>
    </row>
    <row r="4" spans="1:28" x14ac:dyDescent="0.25">
      <c r="A4" s="1"/>
      <c r="B4" s="8">
        <v>22.000000000000021</v>
      </c>
      <c r="C4" s="8"/>
      <c r="D4" s="8"/>
      <c r="E4" s="8">
        <v>11.00000000000006</v>
      </c>
      <c r="F4" s="8"/>
      <c r="G4" s="8"/>
      <c r="H4" s="8">
        <v>22.36</v>
      </c>
      <c r="I4" s="8"/>
      <c r="J4" s="8"/>
      <c r="K4" s="8">
        <v>14.29999999999999</v>
      </c>
      <c r="L4" s="8"/>
      <c r="M4" s="8">
        <f>STDEV(K4:K6)/SQRT(2)</f>
        <v>41.265274949607061</v>
      </c>
      <c r="N4" s="8">
        <v>35.749999999999979</v>
      </c>
      <c r="O4" s="8"/>
      <c r="P4" s="8"/>
      <c r="Q4" s="8">
        <v>32.633333333333368</v>
      </c>
      <c r="R4" s="8"/>
      <c r="S4" s="8"/>
      <c r="T4" s="8">
        <v>23.466666666666672</v>
      </c>
      <c r="U4" s="8"/>
      <c r="V4" s="8"/>
      <c r="W4" s="8">
        <v>15.674999999999985</v>
      </c>
      <c r="X4" s="8"/>
      <c r="Y4" s="8"/>
      <c r="Z4" s="8">
        <v>24.750000000000007</v>
      </c>
      <c r="AA4" s="8"/>
      <c r="AB4" s="8"/>
    </row>
    <row r="5" spans="1:28" x14ac:dyDescent="0.25">
      <c r="A5" s="1" t="s">
        <v>10</v>
      </c>
      <c r="B5" s="8">
        <v>280.5</v>
      </c>
      <c r="C5" s="8">
        <f>AVERAGE(B5:B7)</f>
        <v>276.83333333333331</v>
      </c>
      <c r="D5" s="8">
        <f>STDEV(B5:B7)/SQRT(2)</f>
        <v>4.4907311951024926</v>
      </c>
      <c r="E5" s="8">
        <v>528.00000000000011</v>
      </c>
      <c r="F5" s="8">
        <f>AVERAGE(E5:E7)</f>
        <v>429.00000000000006</v>
      </c>
      <c r="G5" s="8">
        <f>STDEV(E5:E7)/SQRT(2)</f>
        <v>74.19905659777622</v>
      </c>
      <c r="H5" s="8">
        <v>125.95</v>
      </c>
      <c r="I5" s="8">
        <f>AVERAGE(H5:H7)</f>
        <v>120.142</v>
      </c>
      <c r="J5" s="8">
        <f>STDEV(H5:H7)/SQRT(2)</f>
        <v>3.6865995171702619</v>
      </c>
      <c r="K5" s="8">
        <v>107.80000000000001</v>
      </c>
      <c r="L5" s="8">
        <f>AVERAGE(K5:K7)</f>
        <v>119.7166666666667</v>
      </c>
      <c r="M5" s="8"/>
      <c r="N5" s="8">
        <v>77</v>
      </c>
      <c r="O5" s="8">
        <f>AVERAGE(N5:N7)</f>
        <v>71.5</v>
      </c>
      <c r="P5" s="8">
        <f>STDEV(N5:N7)/SQRT(2)</f>
        <v>5.1447789068141727</v>
      </c>
      <c r="Q5" s="8">
        <v>96.800000000000054</v>
      </c>
      <c r="R5" s="8">
        <f>AVERAGE(Q5:Q7)</f>
        <v>101.68888888888894</v>
      </c>
      <c r="S5" s="8">
        <f>STDEV(Q5:Q7)/SQRT(2)</f>
        <v>10.794374392178465</v>
      </c>
      <c r="T5" s="8">
        <v>85.799999999999983</v>
      </c>
      <c r="U5" s="8">
        <f>AVERAGE(T5:T7)</f>
        <v>74.8</v>
      </c>
      <c r="V5" s="8">
        <f>STDEV(T5:T7)/SQRT(2)</f>
        <v>10.289557813628294</v>
      </c>
      <c r="W5" s="8">
        <v>50.049999999999983</v>
      </c>
      <c r="X5" s="8">
        <f>AVERAGE(W5:W7)</f>
        <v>42.716666666666647</v>
      </c>
      <c r="Y5" s="8">
        <f>STDEV(W5:W7)/SQRT(2)</f>
        <v>8.9814623902049888</v>
      </c>
      <c r="Z5" s="8">
        <v>77.000000000000028</v>
      </c>
      <c r="AA5" s="8">
        <f>AVERAGE(Z5:Z7)</f>
        <v>81.583333333333371</v>
      </c>
      <c r="AB5" s="8">
        <f>STDEV(Z5:Z7)/SQRT(2)</f>
        <v>14.851697433851356</v>
      </c>
    </row>
    <row r="6" spans="1:28" x14ac:dyDescent="0.25">
      <c r="A6" s="1"/>
      <c r="B6" s="8">
        <v>280.5</v>
      </c>
      <c r="C6" s="8"/>
      <c r="D6" s="8"/>
      <c r="E6" s="8">
        <v>440.00000000000006</v>
      </c>
      <c r="F6" s="8"/>
      <c r="G6" s="8"/>
      <c r="H6" s="8">
        <v>115.866</v>
      </c>
      <c r="I6" s="8"/>
      <c r="J6" s="8"/>
      <c r="K6" s="8">
        <v>121.55</v>
      </c>
      <c r="L6" s="8"/>
      <c r="M6" s="8"/>
      <c r="N6" s="8">
        <v>63.249999999999986</v>
      </c>
      <c r="O6" s="8"/>
      <c r="P6" s="8"/>
      <c r="Q6" s="8">
        <v>89.466666666666697</v>
      </c>
      <c r="R6" s="8"/>
      <c r="S6" s="8"/>
      <c r="T6" s="8">
        <v>58.29999999999999</v>
      </c>
      <c r="U6" s="8"/>
      <c r="V6" s="8"/>
      <c r="W6" s="8">
        <v>50.049999999999983</v>
      </c>
      <c r="X6" s="8"/>
      <c r="Y6" s="8"/>
      <c r="Z6" s="8">
        <v>63.250000000000028</v>
      </c>
      <c r="AA6" s="8"/>
      <c r="AB6" s="8"/>
    </row>
    <row r="7" spans="1:28" x14ac:dyDescent="0.25">
      <c r="A7" s="1"/>
      <c r="B7" s="8">
        <v>269.5</v>
      </c>
      <c r="C7" s="8"/>
      <c r="D7" s="8"/>
      <c r="E7" s="8">
        <v>319.00000000000006</v>
      </c>
      <c r="F7" s="8"/>
      <c r="G7" s="8"/>
      <c r="H7" s="8">
        <v>118.61</v>
      </c>
      <c r="I7" s="8"/>
      <c r="J7" s="8"/>
      <c r="K7" s="8">
        <v>129.80000000000004</v>
      </c>
      <c r="L7" s="8"/>
      <c r="M7" s="8">
        <f>STDEV(K7:K9)/SQRT(2)</f>
        <v>48.923728905307307</v>
      </c>
      <c r="N7" s="8">
        <v>74.249999999999986</v>
      </c>
      <c r="O7" s="8"/>
      <c r="P7" s="8"/>
      <c r="Q7" s="8">
        <v>118.80000000000005</v>
      </c>
      <c r="R7" s="8"/>
      <c r="S7" s="8"/>
      <c r="T7" s="8">
        <v>80.300000000000011</v>
      </c>
      <c r="U7" s="8"/>
      <c r="V7" s="8"/>
      <c r="W7" s="8">
        <v>28.049999999999986</v>
      </c>
      <c r="X7" s="8"/>
      <c r="Y7" s="8"/>
      <c r="Z7" s="8">
        <v>104.50000000000006</v>
      </c>
      <c r="AA7" s="8"/>
      <c r="AB7" s="8"/>
    </row>
    <row r="8" spans="1:28" x14ac:dyDescent="0.25">
      <c r="A8" s="1" t="s">
        <v>11</v>
      </c>
      <c r="B8" s="8">
        <v>5.4999999999999805</v>
      </c>
      <c r="C8" s="8">
        <f>AVERAGE(B8:B10)</f>
        <v>12.833333333333321</v>
      </c>
      <c r="D8" s="8">
        <f>STDEV(B8:B10)/SQRT(2)</f>
        <v>5.9406789735405532</v>
      </c>
      <c r="E8" s="8">
        <v>38.500000000000064</v>
      </c>
      <c r="F8" s="8">
        <f>AVERAGE(E8:E10)</f>
        <v>38.500000000000064</v>
      </c>
      <c r="G8" s="8">
        <f>STDEV(E8:E10)/SQRT(2)</f>
        <v>3.8890872965260113</v>
      </c>
      <c r="H8" s="8">
        <v>26.03</v>
      </c>
      <c r="I8" s="8">
        <f>AVERAGE(H8:H10)</f>
        <v>22.36333333333334</v>
      </c>
      <c r="J8" s="8">
        <f>STDEV(H8:H10)/SQRT(2)</f>
        <v>5.6485499614207662</v>
      </c>
      <c r="K8" s="8">
        <v>6.0500000000000176</v>
      </c>
      <c r="L8" s="8">
        <f>AVERAGE(K8:K10)</f>
        <v>9.7166666666666739</v>
      </c>
      <c r="M8" s="8"/>
      <c r="N8" s="8">
        <v>21.999999999999972</v>
      </c>
      <c r="O8" s="8">
        <f>AVERAGE(N8:N10)</f>
        <v>30.249999999999989</v>
      </c>
      <c r="P8" s="8">
        <f>STDEV(N8:N10)/SQRT(2)</f>
        <v>7.0111518311900944</v>
      </c>
      <c r="Q8" s="8">
        <v>39.966666666666697</v>
      </c>
      <c r="R8" s="8">
        <f>AVERAGE(Q8:Q10)</f>
        <v>39.966666666666697</v>
      </c>
      <c r="S8" s="8">
        <f>STDEV(Q8:Q10)/SQRT(2)</f>
        <v>2.5927248643506675</v>
      </c>
      <c r="T8" s="8">
        <v>14.300000000000002</v>
      </c>
      <c r="U8" s="8">
        <f>AVERAGE(T8:T10)</f>
        <v>19.8</v>
      </c>
      <c r="V8" s="8">
        <f>STDEV(T8:T10)/SQRT(2)</f>
        <v>3.8890872965260188</v>
      </c>
      <c r="W8" s="8">
        <v>30.79999999999999</v>
      </c>
      <c r="X8" s="8">
        <f>AVERAGE(W8:W10)</f>
        <v>30.799999999999994</v>
      </c>
      <c r="Y8" s="8">
        <f>STDEV(W8:W10)/SQRT(2)</f>
        <v>4.861359120657502</v>
      </c>
      <c r="Z8" s="8">
        <v>27.500000000000053</v>
      </c>
      <c r="AA8" s="8">
        <f>AVERAGE(Z8:Z10)</f>
        <v>23.833333333333361</v>
      </c>
      <c r="AB8" s="8">
        <f>STDEV(Z8:Z10)/SQRT(2)</f>
        <v>2.9703394867702917</v>
      </c>
    </row>
    <row r="9" spans="1:28" x14ac:dyDescent="0.25">
      <c r="A9" s="1"/>
      <c r="B9" s="8">
        <v>10.999999999999961</v>
      </c>
      <c r="C9" s="8"/>
      <c r="D9" s="8"/>
      <c r="E9" s="8">
        <v>33.000000000000078</v>
      </c>
      <c r="F9" s="8"/>
      <c r="G9" s="8"/>
      <c r="H9" s="8">
        <v>13.200000000000015</v>
      </c>
      <c r="I9" s="8"/>
      <c r="J9" s="8"/>
      <c r="K9" s="8">
        <v>14.29999999999999</v>
      </c>
      <c r="L9" s="8"/>
      <c r="M9" s="8"/>
      <c r="N9" s="8">
        <v>27.500000000000004</v>
      </c>
      <c r="O9" s="8"/>
      <c r="P9" s="8"/>
      <c r="Q9" s="8">
        <v>43.633333333333361</v>
      </c>
      <c r="R9" s="8"/>
      <c r="S9" s="8"/>
      <c r="T9" s="8">
        <v>19.8</v>
      </c>
      <c r="U9" s="8"/>
      <c r="V9" s="8"/>
      <c r="W9" s="8">
        <v>37.67499999999999</v>
      </c>
      <c r="X9" s="8"/>
      <c r="Y9" s="8"/>
      <c r="Z9" s="8">
        <v>24.750000000000007</v>
      </c>
      <c r="AA9" s="8"/>
      <c r="AB9" s="8"/>
    </row>
    <row r="10" spans="1:28" x14ac:dyDescent="0.25">
      <c r="A10" s="1"/>
      <c r="B10" s="8">
        <v>22.000000000000021</v>
      </c>
      <c r="C10" s="8"/>
      <c r="D10" s="8"/>
      <c r="E10" s="8">
        <v>44.000000000000043</v>
      </c>
      <c r="F10" s="8"/>
      <c r="G10" s="8"/>
      <c r="H10" s="8">
        <v>27.86</v>
      </c>
      <c r="I10" s="8"/>
      <c r="J10" s="8"/>
      <c r="K10" s="8">
        <v>8.8000000000000096</v>
      </c>
      <c r="L10" s="8"/>
      <c r="M10" s="8">
        <f>STDEV(K10:K12)/SQRT(2)</f>
        <v>2.2453655975512348</v>
      </c>
      <c r="N10" s="8">
        <v>41.25</v>
      </c>
      <c r="O10" s="8"/>
      <c r="P10" s="8"/>
      <c r="Q10" s="8">
        <v>36.300000000000047</v>
      </c>
      <c r="R10" s="8"/>
      <c r="S10" s="8"/>
      <c r="T10" s="8">
        <v>25.300000000000004</v>
      </c>
      <c r="U10" s="8"/>
      <c r="V10" s="8"/>
      <c r="W10" s="8">
        <v>23.92499999999999</v>
      </c>
      <c r="X10" s="8"/>
      <c r="Y10" s="8"/>
      <c r="Z10" s="8">
        <v>19.250000000000032</v>
      </c>
      <c r="AA10" s="8"/>
      <c r="AB10" s="8"/>
    </row>
    <row r="11" spans="1:28" x14ac:dyDescent="0.25">
      <c r="A11" s="1" t="s">
        <v>12</v>
      </c>
      <c r="B11" s="8">
        <v>10.999999999999961</v>
      </c>
      <c r="C11" s="8">
        <f>AVERAGE(B11:B13)</f>
        <v>14.666666666666648</v>
      </c>
      <c r="D11" s="8">
        <f>STDEV(B11:B13)/SQRT(2)</f>
        <v>4.490731195102514</v>
      </c>
      <c r="E11" s="8">
        <v>-16.499999999999947</v>
      </c>
      <c r="F11" s="8">
        <f>AVERAGE(E11:E13)</f>
        <v>11.000000000000027</v>
      </c>
      <c r="G11" s="8">
        <f>STDEV(E11:E13)/SQRT(2)</f>
        <v>16.952138508164666</v>
      </c>
      <c r="H11" s="8">
        <v>9.5299999999999994</v>
      </c>
      <c r="I11" s="8">
        <f>AVERAGE(H11:H13)</f>
        <v>59.03</v>
      </c>
      <c r="J11" s="8">
        <f>STDEV(H11:H13)/SQRT(2)</f>
        <v>64.022456997525481</v>
      </c>
      <c r="K11" s="8">
        <v>14.29999999999999</v>
      </c>
      <c r="L11" s="8">
        <f>AVERAGE(K11:K13)</f>
        <v>13.383333333333345</v>
      </c>
      <c r="M11" s="8"/>
      <c r="N11" s="8">
        <v>5.4999999999999805</v>
      </c>
      <c r="O11" s="8">
        <f>AVERAGE(N11:N13)</f>
        <v>12.833333333333321</v>
      </c>
      <c r="P11" s="8">
        <f>STDEV(N11:N13)/SQRT(2)</f>
        <v>4.8936608655143514</v>
      </c>
      <c r="Q11" s="8">
        <v>43.633333333333361</v>
      </c>
      <c r="R11" s="8">
        <f>AVERAGE(Q11:Q13)</f>
        <v>37.522222222222261</v>
      </c>
      <c r="S11" s="8">
        <f>STDEV(Q11:Q13)/SQRT(2)</f>
        <v>3.9604526490270295</v>
      </c>
      <c r="T11" s="8">
        <v>10.633333333333335</v>
      </c>
      <c r="U11" s="8">
        <f>AVERAGE(T11:T13)</f>
        <v>14.911111111111111</v>
      </c>
      <c r="V11" s="8">
        <f>STDEV(T11:T13)/SQRT(2)</f>
        <v>3.2624405770095692</v>
      </c>
      <c r="W11" s="8">
        <v>4.6749999999999865</v>
      </c>
      <c r="X11" s="8">
        <f>AVERAGE(W11:W13)</f>
        <v>10.174999999999988</v>
      </c>
      <c r="Y11" s="8">
        <f>STDEV(W11:W13)/SQRT(2)</f>
        <v>3.8890872965260113</v>
      </c>
      <c r="Z11" s="8">
        <v>8.2500000000000195</v>
      </c>
      <c r="AA11" s="8">
        <f>AVERAGE(Z11:Z13)</f>
        <v>22.916666666666682</v>
      </c>
      <c r="AB11" s="8">
        <f>STDEV(Z11:Z13)/SQRT(2)</f>
        <v>16.30790963510243</v>
      </c>
    </row>
    <row r="12" spans="1:28" x14ac:dyDescent="0.25">
      <c r="A12" s="1"/>
      <c r="B12" s="8">
        <v>22.000000000000021</v>
      </c>
      <c r="C12" s="8"/>
      <c r="D12" s="8"/>
      <c r="E12" s="8">
        <v>22.000000000000021</v>
      </c>
      <c r="F12" s="8"/>
      <c r="G12" s="8"/>
      <c r="H12" s="8">
        <v>4.03</v>
      </c>
      <c r="I12" s="8"/>
      <c r="J12" s="8"/>
      <c r="K12" s="8">
        <v>8.8000000000000096</v>
      </c>
      <c r="L12" s="8"/>
      <c r="M12" s="8"/>
      <c r="N12" s="8">
        <v>13.750000000000002</v>
      </c>
      <c r="O12" s="8"/>
      <c r="P12" s="8"/>
      <c r="Q12" s="8">
        <v>32.633333333333368</v>
      </c>
      <c r="R12" s="8"/>
      <c r="S12" s="8"/>
      <c r="T12" s="8">
        <v>14.300000000000002</v>
      </c>
      <c r="U12" s="8"/>
      <c r="V12" s="8"/>
      <c r="W12" s="8">
        <v>10.174999999999992</v>
      </c>
      <c r="X12" s="8"/>
      <c r="Y12" s="8"/>
      <c r="Z12" s="8">
        <v>11.000000000000011</v>
      </c>
      <c r="AA12" s="8"/>
      <c r="AB12" s="8"/>
    </row>
    <row r="13" spans="1:28" x14ac:dyDescent="0.25">
      <c r="A13" s="1"/>
      <c r="B13" s="8">
        <v>10.999999999999961</v>
      </c>
      <c r="C13" s="8"/>
      <c r="D13" s="8"/>
      <c r="E13" s="8">
        <v>27.500000000000004</v>
      </c>
      <c r="F13" s="8"/>
      <c r="G13" s="8"/>
      <c r="H13" s="8">
        <v>163.53</v>
      </c>
      <c r="I13" s="8"/>
      <c r="J13" s="8"/>
      <c r="K13" s="8">
        <v>17.050000000000029</v>
      </c>
      <c r="L13" s="8"/>
      <c r="M13" s="8">
        <f>STDEV(K13:K15)/SQRT(2)</f>
        <v>4.8936608655143523</v>
      </c>
      <c r="N13" s="8">
        <v>19.249999999999982</v>
      </c>
      <c r="O13" s="8"/>
      <c r="P13" s="8"/>
      <c r="Q13" s="8">
        <v>36.300000000000047</v>
      </c>
      <c r="R13" s="8"/>
      <c r="S13" s="8"/>
      <c r="T13" s="8">
        <v>19.8</v>
      </c>
      <c r="U13" s="8"/>
      <c r="V13" s="8"/>
      <c r="W13" s="8">
        <v>15.674999999999985</v>
      </c>
      <c r="X13" s="8"/>
      <c r="Y13" s="8"/>
      <c r="Z13" s="8">
        <v>49.500000000000014</v>
      </c>
      <c r="AA13" s="8"/>
      <c r="AB13" s="8"/>
    </row>
    <row r="14" spans="1:28" x14ac:dyDescent="0.25">
      <c r="A14" s="1" t="s">
        <v>13</v>
      </c>
      <c r="B14" s="8">
        <v>264</v>
      </c>
      <c r="C14" s="8">
        <f>AVERAGE(B14:B16)</f>
        <v>223.66666666666666</v>
      </c>
      <c r="D14" s="8">
        <f>STDEV(B14:B16)/SQRT(2)</f>
        <v>25.89481930168024</v>
      </c>
      <c r="E14" s="8">
        <v>71.500000000000043</v>
      </c>
      <c r="F14" s="8">
        <f>AVERAGE(E14:E16)</f>
        <v>73.333333333333371</v>
      </c>
      <c r="G14" s="8">
        <f>STDEV(E14:E16)/SQRT(2)</f>
        <v>13.658025723605405</v>
      </c>
      <c r="H14" s="8">
        <v>26.03</v>
      </c>
      <c r="I14" s="8">
        <f>AVERAGE(H14:H16)</f>
        <v>33.36333333333333</v>
      </c>
      <c r="J14" s="8">
        <f>STDEV(H14:H16)/SQRT(2)</f>
        <v>5.186628641677248</v>
      </c>
      <c r="K14" s="8">
        <v>8.8000000000000096</v>
      </c>
      <c r="L14" s="8">
        <f>AVERAGE(K14:K16)</f>
        <v>13.383333333333342</v>
      </c>
      <c r="M14" s="8"/>
      <c r="N14" s="8">
        <v>30.249999999999996</v>
      </c>
      <c r="O14" s="8">
        <f>AVERAGE(N14:N16)</f>
        <v>25.666666666666661</v>
      </c>
      <c r="P14" s="8">
        <f>STDEV(N14:N16)/SQRT(2)</f>
        <v>4.0478903970669249</v>
      </c>
      <c r="Q14" s="8">
        <v>45.466666666666704</v>
      </c>
      <c r="R14" s="8">
        <f>AVERAGE(Q14:Q16)</f>
        <v>40.577777777777811</v>
      </c>
      <c r="S14" s="8">
        <f>STDEV(Q14:Q16)/SQRT(2)</f>
        <v>3.2624405770095648</v>
      </c>
      <c r="T14" s="8">
        <v>17.966666666666676</v>
      </c>
      <c r="U14" s="8">
        <f>AVERAGE(T14:T16)</f>
        <v>34.466666666666669</v>
      </c>
      <c r="V14" s="8">
        <f>STDEV(T14:T16)/SQRT(2)</f>
        <v>20.208290377961227</v>
      </c>
      <c r="W14" s="8">
        <v>19.799999999999979</v>
      </c>
      <c r="X14" s="8">
        <f>AVERAGE(W14:W16)</f>
        <v>22.091666666666651</v>
      </c>
      <c r="Y14" s="8">
        <f>STDEV(W14:W16)/SQRT(2)</f>
        <v>3.6809617176312415</v>
      </c>
      <c r="Z14" s="8">
        <v>19.250000000000032</v>
      </c>
      <c r="AA14" s="8">
        <f>AVERAGE(Z14:Z16)</f>
        <v>24.750000000000028</v>
      </c>
      <c r="AB14" s="8">
        <f>STDEV(Z14:Z16)/SQRT(2)</f>
        <v>6.7360967926537354</v>
      </c>
    </row>
    <row r="15" spans="1:28" x14ac:dyDescent="0.25">
      <c r="A15" s="1"/>
      <c r="B15" s="8">
        <v>192.50000000000003</v>
      </c>
      <c r="C15" s="8"/>
      <c r="D15" s="8"/>
      <c r="E15" s="8">
        <v>55.000000000000007</v>
      </c>
      <c r="F15" s="8"/>
      <c r="G15" s="8"/>
      <c r="H15" s="8">
        <v>40.699999999999996</v>
      </c>
      <c r="I15" s="8"/>
      <c r="J15" s="8"/>
      <c r="K15" s="8">
        <v>22.550000000000008</v>
      </c>
      <c r="L15" s="8"/>
      <c r="M15" s="8"/>
      <c r="N15" s="8">
        <v>27.500000000000004</v>
      </c>
      <c r="O15" s="8"/>
      <c r="P15" s="8"/>
      <c r="Q15" s="8">
        <v>39.966666666666697</v>
      </c>
      <c r="R15" s="8"/>
      <c r="S15" s="8"/>
      <c r="T15" s="8">
        <v>67.466666666666669</v>
      </c>
      <c r="U15" s="8"/>
      <c r="V15" s="8"/>
      <c r="W15" s="8">
        <v>28.049999999999986</v>
      </c>
      <c r="X15" s="8"/>
      <c r="Y15" s="8"/>
      <c r="Z15" s="8">
        <v>19.250000000000032</v>
      </c>
      <c r="AA15" s="8"/>
      <c r="AB15" s="8"/>
    </row>
    <row r="16" spans="1:28" x14ac:dyDescent="0.25">
      <c r="A16" s="1"/>
      <c r="B16" s="8">
        <v>214.50000000000006</v>
      </c>
      <c r="C16" s="8"/>
      <c r="D16" s="8"/>
      <c r="E16" s="8">
        <v>93.500000000000057</v>
      </c>
      <c r="F16" s="8"/>
      <c r="G16" s="8"/>
      <c r="H16" s="8">
        <v>33.36</v>
      </c>
      <c r="I16" s="8"/>
      <c r="J16" s="8"/>
      <c r="K16" s="8">
        <v>8.8000000000000096</v>
      </c>
      <c r="L16" s="8"/>
      <c r="M16" s="8">
        <f>STDEV(K16:K18)/SQRT(2)</f>
        <v>46.68254938054119</v>
      </c>
      <c r="N16" s="8">
        <v>19.249999999999982</v>
      </c>
      <c r="O16" s="8"/>
      <c r="P16" s="8"/>
      <c r="Q16" s="8">
        <v>36.300000000000047</v>
      </c>
      <c r="R16" s="8"/>
      <c r="S16" s="8"/>
      <c r="T16" s="8">
        <v>17.966666666666676</v>
      </c>
      <c r="U16" s="8"/>
      <c r="V16" s="8"/>
      <c r="W16" s="8">
        <v>18.42499999999999</v>
      </c>
      <c r="X16" s="8"/>
      <c r="Y16" s="8"/>
      <c r="Z16" s="8">
        <v>35.750000000000021</v>
      </c>
      <c r="AA16" s="8"/>
      <c r="AB16" s="8"/>
    </row>
    <row r="17" spans="1:28" x14ac:dyDescent="0.25">
      <c r="A17" s="1" t="s">
        <v>16</v>
      </c>
      <c r="B17" s="8">
        <v>352.00000000000006</v>
      </c>
      <c r="C17" s="8">
        <f>AVERAGE(B17:B19)</f>
        <v>319.00000000000006</v>
      </c>
      <c r="D17" s="8">
        <f>STDEV(B17:B19)/SQRT(2)</f>
        <v>23.334523779156068</v>
      </c>
      <c r="E17" s="8">
        <v>456.50000000000006</v>
      </c>
      <c r="F17" s="8">
        <f>AVERAGE(E17:E19)</f>
        <v>484.00000000000006</v>
      </c>
      <c r="G17" s="8">
        <f>STDEV(E17:E19)/SQRT(2)</f>
        <v>44.171540611575111</v>
      </c>
      <c r="H17" s="8">
        <v>122.28</v>
      </c>
      <c r="I17" s="8">
        <f>AVERAGE(H17:H19)</f>
        <v>124.11333333333334</v>
      </c>
      <c r="J17" s="8">
        <f>STDEV(H17:H19)/SQRT(2)</f>
        <v>1.2975425490775507</v>
      </c>
      <c r="K17" s="8">
        <v>110.55000000000001</v>
      </c>
      <c r="L17" s="8">
        <f>AVERAGE(K17:K19)</f>
        <v>123.38333333333334</v>
      </c>
      <c r="M17" s="8"/>
      <c r="N17" s="8">
        <v>101.75</v>
      </c>
      <c r="O17" s="8">
        <f>AVERAGE(N17:N19)</f>
        <v>88.916666666666671</v>
      </c>
      <c r="P17" s="8">
        <f>STDEV(N17:N19)/SQRT(2)</f>
        <v>9.7873217310287171</v>
      </c>
      <c r="Q17" s="8">
        <v>85.800000000000026</v>
      </c>
      <c r="R17" s="8">
        <f>AVERAGE(Q17:Q19)</f>
        <v>93.744444444444483</v>
      </c>
      <c r="S17" s="8">
        <f>STDEV(Q17:Q19)/SQRT(2)</f>
        <v>6.6524153229958189</v>
      </c>
      <c r="T17" s="8">
        <v>67.466666666666669</v>
      </c>
      <c r="U17" s="8">
        <f>AVERAGE(T17:T19)</f>
        <v>73.577777777777797</v>
      </c>
      <c r="V17" s="8">
        <f>STDEV(T17:T19)/SQRT(2)</f>
        <v>3.9604526490270318</v>
      </c>
      <c r="W17" s="8">
        <v>70.674999999999983</v>
      </c>
      <c r="X17" s="8">
        <f>AVERAGE(W17:W19)</f>
        <v>71.133333333333326</v>
      </c>
      <c r="Y17" s="8">
        <f>STDEV(W17:W19)/SQRT(2)</f>
        <v>2.4468304327571757</v>
      </c>
      <c r="Z17" s="8">
        <v>74.250000000000043</v>
      </c>
      <c r="AA17" s="8">
        <f>AVERAGE(Z17:Z19)</f>
        <v>78.833333333333371</v>
      </c>
      <c r="AB17" s="8">
        <f>STDEV(Z17:Z19)/SQRT(2)</f>
        <v>5.61341399387811</v>
      </c>
    </row>
    <row r="18" spans="1:28" x14ac:dyDescent="0.25">
      <c r="A18" s="1"/>
      <c r="B18" s="8">
        <v>286.00000000000006</v>
      </c>
      <c r="C18" s="8"/>
      <c r="D18" s="8"/>
      <c r="E18" s="8">
        <v>555.50000000000011</v>
      </c>
      <c r="F18" s="8"/>
      <c r="G18" s="8"/>
      <c r="H18" s="8">
        <v>125.95</v>
      </c>
      <c r="I18" s="8"/>
      <c r="J18" s="8"/>
      <c r="K18" s="8">
        <v>132.55000000000001</v>
      </c>
      <c r="L18" s="8"/>
      <c r="M18" s="8"/>
      <c r="N18" s="8">
        <v>74.249999999999986</v>
      </c>
      <c r="O18" s="8"/>
      <c r="P18" s="8"/>
      <c r="Q18" s="8">
        <v>104.13333333333335</v>
      </c>
      <c r="R18" s="8"/>
      <c r="S18" s="8"/>
      <c r="T18" s="8">
        <v>74.800000000000026</v>
      </c>
      <c r="U18" s="8"/>
      <c r="V18" s="8"/>
      <c r="W18" s="8">
        <v>67.924999999999997</v>
      </c>
      <c r="X18" s="8"/>
      <c r="Y18" s="8"/>
      <c r="Z18" s="8">
        <v>88.000000000000028</v>
      </c>
      <c r="AA18" s="8"/>
      <c r="AB18" s="8"/>
    </row>
    <row r="19" spans="1:28" x14ac:dyDescent="0.25">
      <c r="A19" s="1"/>
      <c r="B19" s="8">
        <v>319</v>
      </c>
      <c r="C19" s="8"/>
      <c r="D19" s="8"/>
      <c r="E19" s="8">
        <v>440.00000000000006</v>
      </c>
      <c r="F19" s="8"/>
      <c r="G19" s="8"/>
      <c r="H19" s="8">
        <v>124.11</v>
      </c>
      <c r="I19" s="8"/>
      <c r="J19" s="8"/>
      <c r="K19" s="8">
        <v>127.05000000000003</v>
      </c>
      <c r="L19" s="8"/>
      <c r="M19" s="8">
        <f>STDEV(K19:K21)/SQRT(2)</f>
        <v>1.9445436482630156</v>
      </c>
      <c r="N19" s="8">
        <v>90.75</v>
      </c>
      <c r="O19" s="8"/>
      <c r="P19" s="8"/>
      <c r="Q19" s="8">
        <v>91.300000000000054</v>
      </c>
      <c r="R19" s="8"/>
      <c r="S19" s="8"/>
      <c r="T19" s="8">
        <v>78.466666666666683</v>
      </c>
      <c r="U19" s="8"/>
      <c r="V19" s="8"/>
      <c r="W19" s="8">
        <v>74.8</v>
      </c>
      <c r="X19" s="8"/>
      <c r="Y19" s="8"/>
      <c r="Z19" s="8">
        <v>74.250000000000043</v>
      </c>
      <c r="AA19" s="8"/>
      <c r="AB19" s="8"/>
    </row>
    <row r="20" spans="1:28" x14ac:dyDescent="0.25">
      <c r="A20" s="1" t="s">
        <v>14</v>
      </c>
      <c r="B20" s="8">
        <v>286.00000000000006</v>
      </c>
      <c r="C20" s="8">
        <f>AVERAGE(B20:B22)</f>
        <v>286.00000000000006</v>
      </c>
      <c r="D20" s="8">
        <f>STDEV(B20:B22)/SQRT(2)</f>
        <v>19.445436482630036</v>
      </c>
      <c r="E20" s="8">
        <v>363.00000000000006</v>
      </c>
      <c r="F20" s="8">
        <f>AVERAGE(E20:E22)</f>
        <v>408.83333333333343</v>
      </c>
      <c r="G20" s="8">
        <f>STDEV(E20:E22)/SQRT(2)</f>
        <v>62.990409322901577</v>
      </c>
      <c r="H20" s="8">
        <v>120.45000000000002</v>
      </c>
      <c r="I20" s="8">
        <f>AVERAGE(H20:H22)</f>
        <v>123.2</v>
      </c>
      <c r="J20" s="8">
        <f>STDEV(H20:H22)/SQRT(2)</f>
        <v>3.3680483963268695</v>
      </c>
      <c r="K20" s="8">
        <v>124.30000000000004</v>
      </c>
      <c r="L20" s="8">
        <f>AVERAGE(K20:K22)</f>
        <v>125.2166666666667</v>
      </c>
      <c r="M20" s="8"/>
      <c r="N20" s="8">
        <v>99</v>
      </c>
      <c r="O20" s="8">
        <f>AVERAGE(N20:N22)</f>
        <v>89.833333333333329</v>
      </c>
      <c r="P20" s="8">
        <f>STDEV(N20:N22)/SQRT(2)</f>
        <v>8.0957807941338782</v>
      </c>
      <c r="Q20" s="8">
        <v>109.63333333333337</v>
      </c>
      <c r="R20" s="8">
        <f>AVERAGE(Q20:Q22)</f>
        <v>99.855555555555611</v>
      </c>
      <c r="S20" s="8">
        <f>STDEV(Q20:Q22)/SQRT(2)</f>
        <v>7.9209052980540466</v>
      </c>
      <c r="T20" s="8">
        <v>76.63333333333334</v>
      </c>
      <c r="U20" s="8">
        <f>AVERAGE(T20:T22)</f>
        <v>77.855555555555569</v>
      </c>
      <c r="V20" s="8">
        <f>STDEV(T20:T22)/SQRT(2)</f>
        <v>2.6985935980446198</v>
      </c>
      <c r="W20" s="8">
        <v>72.049999999999983</v>
      </c>
      <c r="X20" s="8">
        <f>AVERAGE(W20:W22)</f>
        <v>74.341666666666654</v>
      </c>
      <c r="Y20" s="8">
        <f>STDEV(W20:W22)/SQRT(2)</f>
        <v>1.4851697433851401</v>
      </c>
      <c r="Z20" s="8">
        <v>82.500000000000057</v>
      </c>
      <c r="AA20" s="8">
        <f>AVERAGE(Z20:Z22)</f>
        <v>80.666666666666728</v>
      </c>
      <c r="AB20" s="8">
        <f>STDEV(Z20:Z22)/SQRT(2)</f>
        <v>17.536865930566584</v>
      </c>
    </row>
    <row r="21" spans="1:28" x14ac:dyDescent="0.25">
      <c r="A21" s="1"/>
      <c r="B21" s="8">
        <v>258.50000000000006</v>
      </c>
      <c r="C21" s="8"/>
      <c r="D21" s="8"/>
      <c r="E21" s="8">
        <v>352.00000000000006</v>
      </c>
      <c r="F21" s="8"/>
      <c r="G21" s="8"/>
      <c r="H21" s="8">
        <v>128.70000000000002</v>
      </c>
      <c r="I21" s="8"/>
      <c r="J21" s="8"/>
      <c r="K21" s="8">
        <v>121.55</v>
      </c>
      <c r="L21" s="8"/>
      <c r="M21" s="8"/>
      <c r="N21" s="8">
        <v>93.5</v>
      </c>
      <c r="O21" s="8"/>
      <c r="P21" s="8"/>
      <c r="Q21" s="8">
        <v>102.30000000000005</v>
      </c>
      <c r="R21" s="8"/>
      <c r="S21" s="8"/>
      <c r="T21" s="8">
        <v>82.133333333333354</v>
      </c>
      <c r="U21" s="8"/>
      <c r="V21" s="8"/>
      <c r="W21" s="8">
        <v>76.174999999999997</v>
      </c>
      <c r="X21" s="8"/>
      <c r="Y21" s="8"/>
      <c r="Z21" s="8">
        <v>55.000000000000057</v>
      </c>
      <c r="AA21" s="8"/>
      <c r="AB21" s="8"/>
    </row>
    <row r="22" spans="1:28" x14ac:dyDescent="0.25">
      <c r="A22" s="1"/>
      <c r="B22" s="8">
        <v>313.5</v>
      </c>
      <c r="C22" s="8"/>
      <c r="D22" s="8"/>
      <c r="E22" s="8">
        <v>511.50000000000017</v>
      </c>
      <c r="F22" s="8"/>
      <c r="G22" s="8"/>
      <c r="H22" s="8">
        <v>120.45000000000002</v>
      </c>
      <c r="I22" s="8"/>
      <c r="J22" s="8"/>
      <c r="K22" s="8">
        <v>129.80000000000004</v>
      </c>
      <c r="L22" s="8"/>
      <c r="M22" s="8">
        <f>STDEV(K22:K24)/SQRT(2)</f>
        <v>9.5922060375424874</v>
      </c>
      <c r="N22" s="8">
        <v>77</v>
      </c>
      <c r="O22" s="8"/>
      <c r="P22" s="8"/>
      <c r="Q22" s="8">
        <v>87.633333333333383</v>
      </c>
      <c r="R22" s="8"/>
      <c r="S22" s="8"/>
      <c r="T22" s="8">
        <v>74.800000000000026</v>
      </c>
      <c r="U22" s="8"/>
      <c r="V22" s="8"/>
      <c r="W22" s="8">
        <v>74.8</v>
      </c>
      <c r="X22" s="8"/>
      <c r="Y22" s="8"/>
      <c r="Z22" s="8">
        <v>104.50000000000006</v>
      </c>
      <c r="AA22" s="8"/>
      <c r="AB22" s="8"/>
    </row>
    <row r="23" spans="1:28" x14ac:dyDescent="0.25">
      <c r="A23" s="1" t="s">
        <v>15</v>
      </c>
      <c r="B23" s="8">
        <v>533.5</v>
      </c>
      <c r="C23" s="8">
        <f>AVERAGE(B23:B25)</f>
        <v>509.66666666666669</v>
      </c>
      <c r="D23" s="8">
        <f>STDEV(B23:B25)/SQRT(2)</f>
        <v>47.045633874639805</v>
      </c>
      <c r="E23" s="8">
        <v>528.00000000000011</v>
      </c>
      <c r="F23" s="8">
        <f>AVERAGE(E23:E25)</f>
        <v>485.83333333333348</v>
      </c>
      <c r="G23" s="8">
        <f>STDEV(E23:E25)/SQRT(2)</f>
        <v>26.472469976688373</v>
      </c>
      <c r="H23" s="8">
        <v>132.36000000000001</v>
      </c>
      <c r="I23" s="8">
        <f>AVERAGE(H23:H25)</f>
        <v>132.05666666666664</v>
      </c>
      <c r="J23" s="8">
        <f>STDEV(H23:H25)/SQRT(2)</f>
        <v>2.9227241858695234</v>
      </c>
      <c r="K23" s="8">
        <v>132.55000000000001</v>
      </c>
      <c r="L23" s="8">
        <f>AVERAGE(K23:K25)</f>
        <v>148.13333333333335</v>
      </c>
      <c r="M23" s="8"/>
      <c r="N23" s="8">
        <v>93.5</v>
      </c>
      <c r="O23" s="8">
        <f>AVERAGE(N23:N25)</f>
        <v>109.08333333333333</v>
      </c>
      <c r="P23" s="8">
        <f>STDEV(N23:N25)/SQRT(2)</f>
        <v>10.709711325085566</v>
      </c>
      <c r="Q23" s="8">
        <v>116.96666666666673</v>
      </c>
      <c r="R23" s="8">
        <f>AVERAGE(Q23:Q25)</f>
        <v>133.46666666666673</v>
      </c>
      <c r="S23" s="8">
        <f>STDEV(Q23:Q25)/SQRT(2)</f>
        <v>14.022303662380157</v>
      </c>
      <c r="T23" s="8">
        <v>98.633333333333354</v>
      </c>
      <c r="U23" s="8">
        <f>AVERAGE(T23:T25)</f>
        <v>93.744444444444468</v>
      </c>
      <c r="V23" s="8">
        <f>STDEV(T23:T25)/SQRT(2)</f>
        <v>3.9604526490270304</v>
      </c>
      <c r="W23" s="8">
        <v>67.924999999999997</v>
      </c>
      <c r="X23" s="8">
        <f>AVERAGE(W23:W25)</f>
        <v>71.591666666666654</v>
      </c>
      <c r="Y23" s="8">
        <f>STDEV(W23:W25)/SQRT(2)</f>
        <v>2.4468304327571748</v>
      </c>
      <c r="Z23" s="8">
        <v>85.250000000000028</v>
      </c>
      <c r="AA23" s="8">
        <f>AVERAGE(Z23:Z25)</f>
        <v>93.500000000000014</v>
      </c>
      <c r="AB23" s="8">
        <f>STDEV(Z23:Z25)/SQRT(2)</f>
        <v>5.8336309447890118</v>
      </c>
    </row>
    <row r="24" spans="1:28" x14ac:dyDescent="0.25">
      <c r="A24" s="1"/>
      <c r="B24" s="8">
        <v>434.50000000000006</v>
      </c>
      <c r="C24" s="8"/>
      <c r="D24" s="8"/>
      <c r="E24" s="8">
        <v>456.50000000000006</v>
      </c>
      <c r="F24" s="8"/>
      <c r="G24" s="8"/>
      <c r="H24" s="8">
        <v>127.78</v>
      </c>
      <c r="I24" s="8"/>
      <c r="J24" s="8"/>
      <c r="K24" s="8">
        <v>154.55000000000001</v>
      </c>
      <c r="L24" s="8"/>
      <c r="M24" s="8"/>
      <c r="N24" s="8">
        <v>123.75</v>
      </c>
      <c r="O24" s="8"/>
      <c r="P24" s="8"/>
      <c r="Q24" s="8">
        <v>127.9666666666667</v>
      </c>
      <c r="R24" s="8"/>
      <c r="S24" s="8"/>
      <c r="T24" s="8">
        <v>87.63333333333334</v>
      </c>
      <c r="U24" s="8"/>
      <c r="V24" s="8"/>
      <c r="W24" s="8">
        <v>74.8</v>
      </c>
      <c r="X24" s="8"/>
      <c r="Y24" s="8"/>
      <c r="Z24" s="8">
        <v>93.500000000000014</v>
      </c>
      <c r="AA24" s="8"/>
      <c r="AB24" s="8"/>
    </row>
    <row r="25" spans="1:28" x14ac:dyDescent="0.25">
      <c r="A25" s="1"/>
      <c r="B25" s="8">
        <v>561</v>
      </c>
      <c r="C25" s="8"/>
      <c r="D25" s="8"/>
      <c r="E25" s="8">
        <v>473.00000000000011</v>
      </c>
      <c r="F25" s="8"/>
      <c r="G25" s="8"/>
      <c r="H25" s="8">
        <v>136.03</v>
      </c>
      <c r="I25" s="8"/>
      <c r="J25" s="8"/>
      <c r="K25" s="8">
        <v>157.30000000000004</v>
      </c>
      <c r="L25" s="8"/>
      <c r="M25" s="8">
        <f>STDEV(K25:K27)/SQRT(2)</f>
        <v>57.289833303999075</v>
      </c>
      <c r="N25" s="8">
        <v>110.00000000000001</v>
      </c>
      <c r="O25" s="8"/>
      <c r="P25" s="8"/>
      <c r="Q25" s="8">
        <v>155.46666666666673</v>
      </c>
      <c r="R25" s="8"/>
      <c r="S25" s="8"/>
      <c r="T25" s="8">
        <v>94.966666666666683</v>
      </c>
      <c r="U25" s="8"/>
      <c r="V25" s="8"/>
      <c r="W25" s="8">
        <v>72.049999999999983</v>
      </c>
      <c r="X25" s="8"/>
      <c r="Y25" s="8"/>
      <c r="Z25" s="8">
        <v>101.75000000000001</v>
      </c>
      <c r="AA25" s="8"/>
      <c r="AB25" s="8"/>
    </row>
    <row r="26" spans="1:28" x14ac:dyDescent="0.25">
      <c r="A26" s="1" t="s">
        <v>17</v>
      </c>
      <c r="B26" s="8">
        <v>60.499999999999993</v>
      </c>
      <c r="C26" s="8">
        <f>AVERAGE(B27:B29)</f>
        <v>55</v>
      </c>
      <c r="D26" s="8">
        <f>STDEV(B26:B28)/SQRT(2)</f>
        <v>11.881357947081108</v>
      </c>
      <c r="E26" s="8">
        <v>5.5000000000000782</v>
      </c>
      <c r="F26" s="8">
        <f>AVERAGE(E27:E29)</f>
        <v>16.500000000000043</v>
      </c>
      <c r="G26" s="8">
        <f>STDEV(E26:E28)/SQRT(2)</f>
        <v>8.9814623902049568</v>
      </c>
      <c r="H26" s="8">
        <v>18.699999999999992</v>
      </c>
      <c r="I26" s="8">
        <f>AVERAGE(H27:H29)</f>
        <v>25.115000000000006</v>
      </c>
      <c r="J26" s="8">
        <f>STDEV(H26:H28)/SQRT(2)</f>
        <v>2.6976502120672814</v>
      </c>
      <c r="K26" s="8">
        <v>19.800000000000022</v>
      </c>
      <c r="L26" s="8">
        <f>AVERAGE(K26:K28)</f>
        <v>17.966666666666679</v>
      </c>
      <c r="M26" s="8">
        <f>STDEV(K26:K28)/SQRT(2)</f>
        <v>2.2453655975512636</v>
      </c>
      <c r="N26" s="8">
        <v>13.750000000000002</v>
      </c>
      <c r="O26" s="8">
        <f>AVERAGE(N27:N29)</f>
        <v>15.124999999999972</v>
      </c>
      <c r="P26" s="8">
        <f>STDEV(N26:N28)/SQRT(2)</f>
        <v>4.8936608655143523</v>
      </c>
      <c r="Q26" s="8">
        <v>38.133333333333368</v>
      </c>
      <c r="R26" s="8">
        <f>AVERAGE(Q27:Q29)</f>
        <v>32.633333333333368</v>
      </c>
      <c r="S26" s="8">
        <f>STDEV(Q26:Q28)/SQRT(2)</f>
        <v>2.5927248643506751</v>
      </c>
      <c r="T26" s="8">
        <v>17.966666666666676</v>
      </c>
      <c r="U26" s="8">
        <f>AVERAGE(T27:T29)</f>
        <v>12.466666666666665</v>
      </c>
      <c r="V26" s="8">
        <f>STDEV(T26:T28)/SQRT(2)</f>
        <v>2.2453655975512508</v>
      </c>
      <c r="W26" s="8">
        <v>7.4249999999999883</v>
      </c>
      <c r="X26" s="8">
        <f>AVERAGE(W27:W29)</f>
        <v>16.36249999999999</v>
      </c>
      <c r="Y26" s="8">
        <f>STDEV(W26:W28)/SQRT(2)</f>
        <v>3.9293897957146839</v>
      </c>
      <c r="Z26" s="8">
        <v>16.500000000000039</v>
      </c>
      <c r="AA26" s="8">
        <f>AVERAGE(Z27:Z29)</f>
        <v>19.250000000000028</v>
      </c>
      <c r="AB26" s="8">
        <f>STDEV(Z26:Z28)/SQRT(2)</f>
        <v>2.2453655975512441</v>
      </c>
    </row>
    <row r="27" spans="1:28" x14ac:dyDescent="0.25">
      <c r="A27" s="1"/>
      <c r="B27" s="8">
        <v>71.500000000000043</v>
      </c>
      <c r="D27" s="8"/>
      <c r="E27" s="8">
        <v>5.5000000000000782</v>
      </c>
      <c r="F27" s="8"/>
      <c r="G27" s="8"/>
      <c r="H27" s="8">
        <v>26.03</v>
      </c>
      <c r="I27" s="8"/>
      <c r="J27" s="8"/>
      <c r="K27" s="8">
        <v>14.29999999999999</v>
      </c>
      <c r="L27" s="8"/>
      <c r="M27" s="8"/>
      <c r="N27" s="8">
        <v>8.2499999999999734</v>
      </c>
      <c r="O27" s="8"/>
      <c r="P27" s="8"/>
      <c r="Q27" s="8">
        <v>34.466666666666697</v>
      </c>
      <c r="R27" s="8"/>
      <c r="S27" s="8"/>
      <c r="T27" s="8">
        <v>12.466666666666665</v>
      </c>
      <c r="U27" s="8"/>
      <c r="V27" s="8"/>
      <c r="W27" s="8">
        <v>18.42499999999999</v>
      </c>
      <c r="X27" s="8"/>
      <c r="Y27" s="8"/>
      <c r="Z27" s="8">
        <v>16.500000000000039</v>
      </c>
    </row>
    <row r="28" spans="1:28" x14ac:dyDescent="0.25">
      <c r="A28" s="1"/>
      <c r="B28" s="8">
        <v>38.499999999999964</v>
      </c>
      <c r="C28" s="8"/>
      <c r="D28" s="8"/>
      <c r="E28" s="8">
        <v>27.500000000000004</v>
      </c>
      <c r="F28" s="8"/>
      <c r="G28" s="8"/>
      <c r="H28" s="8">
        <v>24.20000000000001</v>
      </c>
      <c r="I28" s="8"/>
      <c r="J28" s="8"/>
      <c r="K28" s="8">
        <v>19.800000000000022</v>
      </c>
      <c r="L28" s="8"/>
      <c r="M28" s="8"/>
      <c r="N28" s="8">
        <v>21.999999999999972</v>
      </c>
      <c r="O28" s="8"/>
      <c r="P28" s="8"/>
      <c r="Q28" s="8">
        <v>30.800000000000033</v>
      </c>
      <c r="R28" s="8"/>
      <c r="S28" s="8"/>
      <c r="T28" s="8">
        <v>12.466666666666665</v>
      </c>
      <c r="U28" s="8"/>
      <c r="V28" s="8"/>
      <c r="W28" s="8">
        <v>14.29999999999999</v>
      </c>
      <c r="X28" s="8"/>
      <c r="Y28" s="8"/>
      <c r="Z28" s="8">
        <v>22.000000000000021</v>
      </c>
    </row>
    <row r="29" spans="1:28" x14ac:dyDescent="0.25">
      <c r="A29" s="1"/>
    </row>
    <row r="32" spans="1:28" x14ac:dyDescent="0.25">
      <c r="B32" t="e">
        <f>#REF!*1000</f>
        <v>#REF!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Sheet1</vt:lpstr>
      <vt:lpstr>Sheet3</vt:lpstr>
      <vt:lpstr>Sheet4</vt:lpstr>
      <vt:lpstr>Sheet5</vt:lpstr>
      <vt:lpstr>Sheet6</vt:lpstr>
      <vt:lpstr>Sheet7</vt:lpstr>
      <vt:lpstr>Sheet8</vt:lpstr>
      <vt:lpstr>Sheet9</vt:lpstr>
      <vt:lpstr>mean values</vt:lpstr>
      <vt:lpstr>10</vt:lpstr>
      <vt:lpstr>11</vt:lpstr>
      <vt:lpstr>12</vt:lpstr>
      <vt:lpstr>13</vt:lpstr>
      <vt:lpstr>mean and SE</vt:lpstr>
      <vt:lpstr>SYNTHESIS</vt:lpstr>
      <vt:lpstr>graph CUM resp</vt:lpstr>
      <vt:lpstr>cum resp mean and SE</vt:lpstr>
      <vt:lpstr>for stats</vt:lpstr>
      <vt:lpstr>Sheet2</vt:lpstr>
      <vt:lpstr>Formulas_Info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Khadeeja Rehman</dc:creator>
  <cp:lastModifiedBy>TANVIR</cp:lastModifiedBy>
  <dcterms:created xsi:type="dcterms:W3CDTF">2014-06-10T04:49:31Z</dcterms:created>
  <dcterms:modified xsi:type="dcterms:W3CDTF">2016-07-30T05:40:04Z</dcterms:modified>
</cp:coreProperties>
</file>