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76" yWindow="65476" windowWidth="15135" windowHeight="10110" tabRatio="500" activeTab="0"/>
  </bookViews>
  <sheets>
    <sheet name="Kuiper et al 2008" sheetId="1" r:id="rId1"/>
    <sheet name="Renne et al 2011" sheetId="2" r:id="rId2"/>
  </sheets>
  <definedNames/>
  <calcPr fullCalcOnLoad="1"/>
</workbook>
</file>

<file path=xl/comments1.xml><?xml version="1.0" encoding="utf-8"?>
<comments xmlns="http://schemas.openxmlformats.org/spreadsheetml/2006/main">
  <authors>
    <author>d</author>
  </authors>
  <commentList>
    <comment ref="A68" authorId="0">
      <text>
        <r>
          <rPr>
            <sz val="9"/>
            <rFont val="Tahoma"/>
            <family val="2"/>
          </rPr>
          <t>Fassett, J. E., &amp; Steiner, M. B. (1997). Precise age of C33N-C32R magnetic-polarity reversal, San Juan Basin, New Mexico and Colorado. New Mexico Geological Society, 48, 239-247.</t>
        </r>
      </text>
    </comment>
    <comment ref="A106" authorId="0">
      <text>
        <r>
          <rPr>
            <sz val="9"/>
            <rFont val="Tahoma"/>
            <family val="2"/>
          </rPr>
          <t>Hicks, J. F., Johnson, K. R., Obradovich, J. D., Miggins, D. P., &amp; Tauxe, L. (2003). Magnetostratigraphy of upper Cretaceous (Maastrichtian) to lower Eocene strata of the Denver Basin, Colorado. Rocky Mountain Geology, 38(1), 1-27.</t>
        </r>
      </text>
    </comment>
    <comment ref="I68" authorId="0">
      <text>
        <r>
          <rPr>
            <b/>
            <sz val="9"/>
            <rFont val="Tahoma"/>
            <family val="0"/>
          </rPr>
          <t>Obradovich (2002):</t>
        </r>
        <r>
          <rPr>
            <sz val="9"/>
            <rFont val="Tahoma"/>
            <family val="0"/>
          </rPr>
          <t xml:space="preserve">
</t>
        </r>
      </text>
    </comment>
    <comment ref="I69" authorId="0">
      <text>
        <r>
          <rPr>
            <b/>
            <sz val="9"/>
            <rFont val="Tahoma"/>
            <family val="0"/>
          </rPr>
          <t>Obradovich (2002):</t>
        </r>
        <r>
          <rPr>
            <sz val="9"/>
            <rFont val="Tahoma"/>
            <family val="0"/>
          </rPr>
          <t xml:space="preserve">
</t>
        </r>
      </text>
    </comment>
    <comment ref="I70" authorId="0">
      <text>
        <r>
          <rPr>
            <b/>
            <sz val="9"/>
            <rFont val="Tahoma"/>
            <family val="0"/>
          </rPr>
          <t>Obradovich (2002):</t>
        </r>
        <r>
          <rPr>
            <sz val="9"/>
            <rFont val="Tahoma"/>
            <family val="0"/>
          </rPr>
          <t xml:space="preserve">
</t>
        </r>
      </text>
    </comment>
    <comment ref="I71" authorId="0">
      <text>
        <r>
          <rPr>
            <b/>
            <sz val="9"/>
            <rFont val="Tahoma"/>
            <family val="0"/>
          </rPr>
          <t>Obradovich (2002):</t>
        </r>
        <r>
          <rPr>
            <sz val="9"/>
            <rFont val="Tahoma"/>
            <family val="0"/>
          </rPr>
          <t xml:space="preserve">
</t>
        </r>
      </text>
    </comment>
    <comment ref="I72" authorId="0">
      <text>
        <r>
          <rPr>
            <b/>
            <sz val="9"/>
            <rFont val="Tahoma"/>
            <family val="0"/>
          </rPr>
          <t>Obradovich (2002):</t>
        </r>
        <r>
          <rPr>
            <sz val="9"/>
            <rFont val="Tahoma"/>
            <family val="0"/>
          </rPr>
          <t xml:space="preserve">
</t>
        </r>
      </text>
    </comment>
    <comment ref="I73" authorId="0">
      <text>
        <r>
          <rPr>
            <b/>
            <sz val="9"/>
            <rFont val="Tahoma"/>
            <family val="0"/>
          </rPr>
          <t>Obradovich (2002):</t>
        </r>
        <r>
          <rPr>
            <sz val="9"/>
            <rFont val="Tahoma"/>
            <family val="0"/>
          </rPr>
          <t xml:space="preserve">
</t>
        </r>
      </text>
    </comment>
    <comment ref="I74" authorId="0">
      <text>
        <r>
          <rPr>
            <b/>
            <sz val="9"/>
            <rFont val="Tahoma"/>
            <family val="0"/>
          </rPr>
          <t>Obradovich (2002):</t>
        </r>
        <r>
          <rPr>
            <sz val="9"/>
            <rFont val="Tahoma"/>
            <family val="0"/>
          </rPr>
          <t xml:space="preserve">
</t>
        </r>
      </text>
    </comment>
    <comment ref="I75" authorId="0">
      <text>
        <r>
          <rPr>
            <b/>
            <sz val="9"/>
            <rFont val="Tahoma"/>
            <family val="0"/>
          </rPr>
          <t>Obradovich (2002):</t>
        </r>
        <r>
          <rPr>
            <sz val="9"/>
            <rFont val="Tahoma"/>
            <family val="0"/>
          </rPr>
          <t xml:space="preserve">
</t>
        </r>
      </text>
    </comment>
    <comment ref="I76" authorId="0">
      <text>
        <r>
          <rPr>
            <b/>
            <sz val="9"/>
            <rFont val="Tahoma"/>
            <family val="0"/>
          </rPr>
          <t>Obradovich (2002):</t>
        </r>
        <r>
          <rPr>
            <sz val="9"/>
            <rFont val="Tahoma"/>
            <family val="0"/>
          </rPr>
          <t xml:space="preserve">
</t>
        </r>
      </text>
    </comment>
    <comment ref="I77" authorId="0">
      <text>
        <r>
          <rPr>
            <b/>
            <sz val="9"/>
            <rFont val="Tahoma"/>
            <family val="0"/>
          </rPr>
          <t>Obradovich (2002):</t>
        </r>
        <r>
          <rPr>
            <sz val="9"/>
            <rFont val="Tahoma"/>
            <family val="0"/>
          </rPr>
          <t xml:space="preserve">
</t>
        </r>
      </text>
    </comment>
    <comment ref="I78" authorId="0">
      <text>
        <r>
          <rPr>
            <b/>
            <sz val="9"/>
            <rFont val="Tahoma"/>
            <family val="0"/>
          </rPr>
          <t>Obradovich (2002):</t>
        </r>
        <r>
          <rPr>
            <sz val="9"/>
            <rFont val="Tahoma"/>
            <family val="0"/>
          </rPr>
          <t xml:space="preserve">
</t>
        </r>
      </text>
    </comment>
    <comment ref="I79" authorId="0">
      <text>
        <r>
          <rPr>
            <b/>
            <sz val="9"/>
            <rFont val="Tahoma"/>
            <family val="0"/>
          </rPr>
          <t>Obradovich (2002):</t>
        </r>
        <r>
          <rPr>
            <sz val="9"/>
            <rFont val="Tahoma"/>
            <family val="0"/>
          </rPr>
          <t xml:space="preserve">
</t>
        </r>
      </text>
    </comment>
    <comment ref="I80" authorId="0">
      <text>
        <r>
          <rPr>
            <b/>
            <sz val="9"/>
            <rFont val="Tahoma"/>
            <family val="0"/>
          </rPr>
          <t>Obradovich (2002):</t>
        </r>
        <r>
          <rPr>
            <sz val="9"/>
            <rFont val="Tahoma"/>
            <family val="0"/>
          </rPr>
          <t xml:space="preserve">
</t>
        </r>
      </text>
    </comment>
    <comment ref="I81" authorId="0">
      <text>
        <r>
          <rPr>
            <b/>
            <sz val="9"/>
            <rFont val="Tahoma"/>
            <family val="0"/>
          </rPr>
          <t>Obradovich (2002):</t>
        </r>
        <r>
          <rPr>
            <sz val="9"/>
            <rFont val="Tahoma"/>
            <family val="0"/>
          </rPr>
          <t xml:space="preserve">
</t>
        </r>
      </text>
    </comment>
    <comment ref="S106" authorId="0">
      <text>
        <r>
          <rPr>
            <sz val="9"/>
            <rFont val="Tahoma"/>
            <family val="2"/>
          </rPr>
          <t>Calculated from given values:
J = 0.007381
J 1σ = +/- 0.14011%
ie. 0.007381 * 0.0014011</t>
        </r>
      </text>
    </comment>
    <comment ref="S107" authorId="0">
      <text>
        <r>
          <rPr>
            <sz val="9"/>
            <rFont val="Tahoma"/>
            <family val="2"/>
          </rPr>
          <t>Calculated from given values:
J = 0.007378
J 1σ = +/- 0.13301%
ie. 0.007381 * 0.0013301</t>
        </r>
      </text>
    </comment>
    <comment ref="S108" authorId="0">
      <text>
        <r>
          <rPr>
            <sz val="9"/>
            <rFont val="Tahoma"/>
            <family val="2"/>
          </rPr>
          <t>Calculated from given values:
J = 0.007389
J 1σ = +/- 0.13282%
ie. 0.007381 * 0.0013282</t>
        </r>
      </text>
    </comment>
    <comment ref="S109" authorId="0">
      <text>
        <r>
          <rPr>
            <sz val="9"/>
            <rFont val="Tahoma"/>
            <family val="0"/>
          </rPr>
          <t>Calculated from given values:
J = 0.007298
J 1σ = +/- 0.08465%
ie. 0.0072980 * 0.0008465</t>
        </r>
      </text>
    </comment>
    <comment ref="A88" authorId="0">
      <text>
        <r>
          <rPr>
            <sz val="9"/>
            <rFont val="Tahoma"/>
            <family val="2"/>
          </rPr>
          <t>Goodwin, M. B., &amp; Deino, A. L. (1989). The first radiometric ages from the Judith River Formation (Upper Cretaceous), Hill County, Montana. Canadian Journal of Earth Sciences, 26(7), 1384-1391.</t>
        </r>
      </text>
    </comment>
    <comment ref="A191" authorId="0">
      <text>
        <r>
          <rPr>
            <sz val="9"/>
            <rFont val="Tahoma"/>
            <family val="2"/>
          </rPr>
          <t>Sprain, C. J., Renne, P. R., Wilson, G. P., &amp; Clemens, W. A. (2014). High-resolution chronostratigraphy of the terrestrial Cretaceous-Paleogene transition and recovery interval in the Hell Creek region, Montana. Geological Society of America Bulletin, B31076-1.</t>
        </r>
      </text>
    </comment>
    <comment ref="A93" authorId="0">
      <text>
        <r>
          <rPr>
            <sz val="9"/>
            <rFont val="Tahoma"/>
            <family val="2"/>
          </rPr>
          <t>Hicks, J. F., Obradovich, J. D., &amp; Tauxe, L. (1995). A New Calibration Point for the Late Cretaceous Time Scale: The (40} Ar/({39)) Ar Isotopic Age of the C33r/C33n Geomagnetic Reversal from the Judith River Formation (Upper Creataceous), Elk Basin, Wyoming, USA. Journal of Geology, 103, 243-256.</t>
        </r>
      </text>
    </comment>
    <comment ref="G93" authorId="0">
      <text>
        <r>
          <rPr>
            <sz val="9"/>
            <rFont val="Tahoma"/>
            <family val="2"/>
          </rPr>
          <t>unweighted mean; the weighted mean value is 79.52 (ie. identical reported value)</t>
        </r>
      </text>
    </comment>
    <comment ref="I93"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Q93" authorId="0">
      <text>
        <r>
          <rPr>
            <sz val="9"/>
            <rFont val="Tahoma"/>
            <family val="2"/>
          </rPr>
          <t>standard deviation (1-sigma) recalculated by DF using data from "table 2a": supp info of Hicks et al. (1995). Recalculation data available on tab "additional data".</t>
        </r>
      </text>
    </comment>
    <comment ref="S93" authorId="0">
      <text>
        <r>
          <rPr>
            <sz val="9"/>
            <rFont val="Tahoma"/>
            <family val="2"/>
          </rPr>
          <t>Stated in table 2a (requested supp info):
J = 
"0.007032 +/- 54"
I have assumed that the "54" is actually 0.00000054, and inputted that here</t>
        </r>
      </text>
    </comment>
    <comment ref="G94" authorId="0">
      <text>
        <r>
          <rPr>
            <sz val="9"/>
            <rFont val="Tahoma"/>
            <family val="2"/>
          </rPr>
          <t>unweighted mean; the weighted mean value is 80.71 (ie. identical reported value)</t>
        </r>
      </text>
    </comment>
    <comment ref="Q94" authorId="0">
      <text>
        <r>
          <rPr>
            <sz val="9"/>
            <rFont val="Tahoma"/>
            <family val="2"/>
          </rPr>
          <t>standard deviation (1-sigma) recalculated by DF using data from "table 2a": supp info of Hicks et al. (1995). Recalculation data available on tab "additional data".</t>
        </r>
      </text>
    </comment>
    <comment ref="S94" authorId="0">
      <text>
        <r>
          <rPr>
            <sz val="9"/>
            <rFont val="Tahoma"/>
            <family val="2"/>
          </rPr>
          <t>Stated in table 2a (requested supp info):
J = 
"0.006927 +/- 30"
I have assumed that the "30" is actually 0.00000030, and inputted that here</t>
        </r>
      </text>
    </comment>
    <comment ref="G95" authorId="0">
      <text>
        <r>
          <rPr>
            <sz val="9"/>
            <rFont val="Tahoma"/>
            <family val="2"/>
          </rPr>
          <t>unweighted mean; the weighted mean value is 81.17</t>
        </r>
      </text>
    </comment>
    <comment ref="Q95" authorId="0">
      <text>
        <r>
          <rPr>
            <sz val="9"/>
            <rFont val="Tahoma"/>
            <family val="2"/>
          </rPr>
          <t>standard deviation (1-sigma) recalculated by DF using data from "table 2a": supp info of Hicks et al. (1995). Recalculation data available on tab "additional data".</t>
        </r>
      </text>
    </comment>
    <comment ref="S95" authorId="0">
      <text>
        <r>
          <rPr>
            <sz val="9"/>
            <rFont val="Tahoma"/>
            <family val="2"/>
          </rPr>
          <t>Stated in table 2a (requested supp info):
J = 
"0.007036 +/- 43"
I have assumed that the "43" is actually 0.00000043, and inputted that here</t>
        </r>
      </text>
    </comment>
    <comment ref="G96" authorId="0">
      <text>
        <r>
          <rPr>
            <sz val="9"/>
            <rFont val="Tahoma"/>
            <family val="2"/>
          </rPr>
          <t>unweighted mean; the weighted mean value is 81.84</t>
        </r>
      </text>
    </comment>
    <comment ref="Q96" authorId="0">
      <text>
        <r>
          <rPr>
            <sz val="9"/>
            <rFont val="Tahoma"/>
            <family val="2"/>
          </rPr>
          <t>standard deviation (1-sigma) recalculated by DF using data from "table 2a": supp info of Hicks et al. (1995). Recalculation data available on tab "additional data".</t>
        </r>
      </text>
    </comment>
    <comment ref="S96" authorId="0">
      <text>
        <r>
          <rPr>
            <sz val="9"/>
            <rFont val="Tahoma"/>
            <family val="2"/>
          </rPr>
          <t>Stated in table 2a (requested supp info):
J = 
"0.007041 +/- 27"
I have assumed that the "27" is actually 0.00000027, and inputted that here</t>
        </r>
      </text>
    </comment>
    <comment ref="K120" authorId="0">
      <text>
        <r>
          <rPr>
            <sz val="9"/>
            <rFont val="Tahoma"/>
            <family val="2"/>
          </rPr>
          <t>Kuiper et al. (2008)</t>
        </r>
      </text>
    </comment>
    <comment ref="K121" authorId="0">
      <text>
        <r>
          <rPr>
            <sz val="9"/>
            <rFont val="Tahoma"/>
            <family val="2"/>
          </rPr>
          <t>Kuiper et al. (2008)</t>
        </r>
      </text>
    </comment>
    <comment ref="B129" authorId="0">
      <text>
        <r>
          <rPr>
            <sz val="9"/>
            <rFont val="Tahoma"/>
            <family val="2"/>
          </rPr>
          <t>Possible correlation with the Huerfanito bentonite marker bed (Obradovich, 1993)</t>
        </r>
      </text>
    </comment>
    <comment ref="A157" authorId="0">
      <text>
        <r>
          <rPr>
            <sz val="9"/>
            <rFont val="Tahoma"/>
            <family val="2"/>
          </rPr>
          <t>Roberts, E. M., Sampson, S. D., Deino, A. L., Bowring, S., &amp; Buchwaldt, R. (2013). The Kaiparowits Formation: a remarkable record of Late Cretaceous terrestrial environments, ecosystems and evolution in Western North America. At the top of the grand staircase: the Late Cretaceous of southern Utah.</t>
        </r>
      </text>
    </comment>
    <comment ref="A98" authorId="0">
      <text>
        <r>
          <rPr>
            <sz val="9"/>
            <rFont val="Tahoma"/>
            <family val="2"/>
          </rPr>
          <t>Hicks, J. F., Obradovich, J. D., &amp; Tauxe, L. (1999). Magnetostratigraphy, isotopic age calibration and intercontinental correlation of the Red Bird section of the Pierre Shale, Niobrara County, Wyoming, USA. Cretaceous Research, 20(1), 1-27.</t>
        </r>
      </text>
    </comment>
    <comment ref="A60" authorId="0">
      <text>
        <r>
          <rPr>
            <sz val="9"/>
            <rFont val="Tahoma"/>
            <family val="2"/>
          </rPr>
          <t>Eberth, D. A., &amp; Deino, A. (2005, September). New 40Ar/39Ar ages from three bentonites in the Bearpaw, Horseshoe Canyon, and Scollard formations (Upper Cretaceous-Paleocene) of southern Alberta, Canada. In Dinosaur Park Symposium: Short papers, abstracts, and program. Royal Tyrrell Museum of Paleontology, Drumheller, Alberta (pp. 23-24).
These dates are also cited to 2 d.p. by Braman and Sweet (2012), who cite Eberth and Deino (2005).</t>
        </r>
      </text>
    </comment>
    <comment ref="A120" authorId="0">
      <text>
        <r>
          <rPr>
            <sz val="9"/>
            <rFont val="Tahoma"/>
            <family val="0"/>
          </rPr>
          <t>Obradovich, J. D. (1993). A Cretaceous time scale. Evolution of the Western Interior Basin, 39, 379-396.</t>
        </r>
      </text>
    </comment>
    <comment ref="A167" authorId="0">
      <text>
        <r>
          <rPr>
            <sz val="9"/>
            <rFont val="Tahoma"/>
            <family val="0"/>
          </rPr>
          <t>Rogers, R. R., Swisher III, C. C., &amp; Horner, J. R. (1993). 40Ar/39Ar age and correlation of the nonmarine Two Medicine Formation (Upper Cretaceous), northwestern Montana, USA. Canadian Journal of Earth Sciences, 30(5), 1066-1075.</t>
        </r>
      </text>
    </comment>
    <comment ref="Q100" authorId="0">
      <text>
        <r>
          <rPr>
            <sz val="9"/>
            <rFont val="Tahoma"/>
            <family val="0"/>
          </rPr>
          <t>not given, only 2 crystals:
72.15 +/- 0.33
71.92 +/- 0.35</t>
        </r>
      </text>
    </comment>
    <comment ref="K98" authorId="0">
      <text>
        <r>
          <rPr>
            <sz val="9"/>
            <rFont val="Tahoma"/>
            <family val="2"/>
          </rPr>
          <t>Kuiper et al. (2008)</t>
        </r>
      </text>
    </comment>
    <comment ref="K99" authorId="0">
      <text>
        <r>
          <rPr>
            <sz val="9"/>
            <rFont val="Tahoma"/>
            <family val="2"/>
          </rPr>
          <t>Kuiper et al. (2008)</t>
        </r>
      </text>
    </comment>
    <comment ref="K100" authorId="0">
      <text>
        <r>
          <rPr>
            <sz val="9"/>
            <rFont val="Tahoma"/>
            <family val="2"/>
          </rPr>
          <t>Kuiper et al. (2008)</t>
        </r>
      </text>
    </comment>
    <comment ref="K101" authorId="0">
      <text>
        <r>
          <rPr>
            <sz val="9"/>
            <rFont val="Tahoma"/>
            <family val="2"/>
          </rPr>
          <t>Kuiper et al. (2008)</t>
        </r>
      </text>
    </comment>
    <comment ref="K102" authorId="0">
      <text>
        <r>
          <rPr>
            <sz val="9"/>
            <rFont val="Tahoma"/>
            <family val="2"/>
          </rPr>
          <t>Kuiper et al. (2008)</t>
        </r>
      </text>
    </comment>
    <comment ref="K103" authorId="0">
      <text>
        <r>
          <rPr>
            <sz val="9"/>
            <rFont val="Tahoma"/>
            <family val="2"/>
          </rPr>
          <t>Kuiper et al. (2008)</t>
        </r>
      </text>
    </comment>
    <comment ref="K104" authorId="0">
      <text>
        <r>
          <rPr>
            <sz val="9"/>
            <rFont val="Tahoma"/>
            <family val="2"/>
          </rPr>
          <t>Kuiper et al. (2008)</t>
        </r>
      </text>
    </comment>
    <comment ref="A6" authorId="0">
      <text>
        <r>
          <rPr>
            <sz val="9"/>
            <rFont val="Tahoma"/>
            <family val="0"/>
          </rPr>
          <t>Baadsgaard, H., Lerbekmo, J. F., Wijbrans, J. R., Swisher III, C. C., &amp; Fanning, M. (1993). Multimethod radiometric age for a bentonite near the top of the Baculites reesidei Zone of southwestern Saskatchewan (Campanian-Maastrichtian stage boundary?). Canadian Journal of Earth Sciences, 30(4), 769-775.</t>
        </r>
      </text>
    </comment>
    <comment ref="A18" authorId="0">
      <text>
        <r>
          <rPr>
            <sz val="9"/>
            <rFont val="Tahoma"/>
            <family val="0"/>
          </rPr>
          <t>Cobban, WA, Walaszczyk, I, Obradovich, JD and McKinney, KC (2006). A USGS zonal table for the Upper Cretaceous middle Cenomanian-Maastrichtian of the Western Interior of the United States based on ammonites, inoceramids, and radiometric ages. US Geological Survey Open-File Report 2006–1250, 45pp.</t>
        </r>
      </text>
    </comment>
    <comment ref="A213" authorId="0">
      <text>
        <r>
          <rPr>
            <sz val="9"/>
            <rFont val="Tahoma"/>
            <family val="2"/>
          </rPr>
          <t>Swisher III, C. C., Dingus, L., &amp; Butler, R. F. (1993). 40Ar/39Ar dating and magnetostratigraphic correlation of the terrestrial Cretaceous-Paleogene boundary and Puercan Mammal Age, Hell Creek-Tullock formations, eastern Montana. Canadian Journal of Earth Sciences, 30(9), 1981-1996.</t>
        </r>
      </text>
    </comment>
    <comment ref="I223" authorId="0">
      <text>
        <r>
          <rPr>
            <b/>
            <sz val="9"/>
            <rFont val="Tahoma"/>
            <family val="0"/>
          </rPr>
          <t>28.03 Ma date for FCs: unusual association</t>
        </r>
        <r>
          <rPr>
            <sz val="9"/>
            <rFont val="Tahoma"/>
            <family val="0"/>
          </rPr>
          <t xml:space="preserve">
Varricchio et al. (2010) state that their analysis was performed with FCT-3 (FCs-3) at 28.03 Ma, equivalent to 523.1 Ma for MMhb-1, with additional analytical data found in Miggins (2010; a USGS open-file report). However, we have not been able to locate the Miggins USGS open file report on the USGS website, and suspect that it was never actually published.
Note that 28.03 Ma is a slightly unusual date for the FCs standard, especially when associated with an MMhb-1 of 523.1 Ma. Renne et al (1998) intercalibrated an MMhb of 523.1 Ma with an FCs of 28.02 Ma; i.e. 0.01 Ma lower than the 28.03 Ma given by Varricchio et al. (2010). I expect that the 28.03 Ma used by Varricchio et al. (2010) is due to the analysis being performed at the USGS in Denver, CO, which historically used 28.03 Ma as the FCs age, based on the work of Obradovich (the reason why many other FCs ages in this chart are given as 28.03: these are all Obradovich analyses; this is rarely stated explcitly, but see Hicks et al., 2002, or relevant notes in the strat chart). However, what is unique about the Varricchio et al. (2010) ages is the association of MMhb-1 at 523.1 Ma with FCs at 28.03 Ma; previous Denver USGS analyses have associated a 28.03 Ma age for the FCs with an MMhb-1 of 520.4 Ma (as stated in Hicks et al., 2002). I speculate that the newer MMhb-1 date was cited by Varricchio et al. (2010) without being intercalibrated in an independent analysis. Consultation of Miggins (2010) might confirm this, if it was ever published.</t>
        </r>
      </text>
    </comment>
    <comment ref="A223" authorId="0">
      <text>
        <r>
          <rPr>
            <sz val="9"/>
            <rFont val="Tahoma"/>
            <family val="0"/>
          </rPr>
          <t>Varricchio, D. J., Koeberl, C., Raven, R. F., Wolbach, W. S., Elsik, W. C., &amp; Miggins, D. P. (2010). Tracing the Manson impact event across the Western Interior Cretaceous Seaway. Geological Society of America Special Papers, 465, 269-299.</t>
        </r>
      </text>
    </comment>
    <comment ref="F3" authorId="0">
      <text>
        <r>
          <rPr>
            <sz val="9"/>
            <rFont val="Tahoma"/>
            <family val="0"/>
          </rPr>
          <t>s - sanidine
b - biotite
p - plagioclase
a - anorthoclase
? - unknown / not given
z - zircon (U-Pb date, for reference as does not require Ar-Ar recalibration)</t>
        </r>
      </text>
    </comment>
    <comment ref="O217" authorId="0">
      <text>
        <r>
          <rPr>
            <sz val="9"/>
            <rFont val="Tahoma"/>
            <family val="0"/>
          </rPr>
          <t>This date differs slightly from the recalibrated date of 65.79 +/- 0.07 (1SE) Ma given by Kuiper et al. (2008) as these authors did not incorporate the legacy decay constant into their calculation. 
As such, the new recalibration offered here is more accurate</t>
        </r>
      </text>
    </comment>
    <comment ref="O218" authorId="0">
      <text>
        <r>
          <rPr>
            <sz val="9"/>
            <rFont val="Tahoma"/>
            <family val="0"/>
          </rPr>
          <t>This date differs slightly from the recalibrated date of 65.86 +/- 0.06 (1SE) Ma given by Kuiper et al. (2008) as these authors did not incorporate the legacy decay constant into their calculation. 
As such, the new recalibration offered here is more accurate</t>
        </r>
      </text>
    </comment>
    <comment ref="O219" authorId="0">
      <text>
        <r>
          <rPr>
            <sz val="9"/>
            <rFont val="Tahoma"/>
            <family val="0"/>
          </rPr>
          <t>This date differs slightly from the recalibrated date of 65.84 +/- 0.06 (1SE) Ma given by Kuiper et al. (2008) as these authors did not incorporate the legacy decay constant into their calculation. 
As such, the new recalibration offered here is more accurate</t>
        </r>
      </text>
    </comment>
    <comment ref="O220" authorId="0">
      <text>
        <r>
          <rPr>
            <sz val="9"/>
            <rFont val="Tahoma"/>
            <family val="0"/>
          </rPr>
          <t>This date differs slightly from the recalibrated date of 65.99 +/- 0.06 (1SE) Ma given by Kuiper et al. (2008) as these authors did not incorporate the legacy decay constant into their calculation. 
As such, the new recalibration offered here is more accurate</t>
        </r>
      </text>
    </comment>
    <comment ref="O221" authorId="0">
      <text>
        <r>
          <rPr>
            <sz val="9"/>
            <rFont val="Tahoma"/>
            <family val="0"/>
          </rPr>
          <t>This date differs slightly from the recalibrated date of 65.79 +/- 0.07 (1SE) Ma given by Kuiper et al. (2008) as these authors did not incorporate the legacy decay constant into their calculation. 
As such, the new recalibration offered here is more accurate</t>
        </r>
      </text>
    </comment>
    <comment ref="Q213" authorId="0">
      <text>
        <r>
          <rPr>
            <b/>
            <sz val="9"/>
            <rFont val="Tahoma"/>
            <family val="0"/>
          </rPr>
          <t xml:space="preserve">(1SE) </t>
        </r>
      </text>
    </comment>
    <comment ref="Q214" authorId="0">
      <text>
        <r>
          <rPr>
            <b/>
            <sz val="9"/>
            <rFont val="Tahoma"/>
            <family val="0"/>
          </rPr>
          <t xml:space="preserve">(1SE) </t>
        </r>
      </text>
    </comment>
    <comment ref="Q215" authorId="0">
      <text>
        <r>
          <rPr>
            <b/>
            <sz val="9"/>
            <rFont val="Tahoma"/>
            <family val="0"/>
          </rPr>
          <t xml:space="preserve">(1SE) </t>
        </r>
      </text>
    </comment>
    <comment ref="Q216" authorId="0">
      <text>
        <r>
          <rPr>
            <b/>
            <sz val="9"/>
            <rFont val="Tahoma"/>
            <family val="0"/>
          </rPr>
          <t xml:space="preserve">(1SE) </t>
        </r>
      </text>
    </comment>
    <comment ref="Q217" authorId="0">
      <text>
        <r>
          <rPr>
            <b/>
            <sz val="9"/>
            <rFont val="Tahoma"/>
            <family val="0"/>
          </rPr>
          <t xml:space="preserve">(1SE) </t>
        </r>
      </text>
    </comment>
    <comment ref="Q218" authorId="0">
      <text>
        <r>
          <rPr>
            <b/>
            <sz val="9"/>
            <rFont val="Tahoma"/>
            <family val="0"/>
          </rPr>
          <t xml:space="preserve">(1SE) </t>
        </r>
      </text>
    </comment>
    <comment ref="Q219" authorId="0">
      <text>
        <r>
          <rPr>
            <b/>
            <sz val="9"/>
            <rFont val="Tahoma"/>
            <family val="0"/>
          </rPr>
          <t xml:space="preserve">(1SE) </t>
        </r>
      </text>
    </comment>
    <comment ref="Q220" authorId="0">
      <text>
        <r>
          <rPr>
            <b/>
            <sz val="9"/>
            <rFont val="Tahoma"/>
            <family val="0"/>
          </rPr>
          <t xml:space="preserve">(1SE) </t>
        </r>
      </text>
    </comment>
    <comment ref="Q221" authorId="0">
      <text>
        <r>
          <rPr>
            <b/>
            <sz val="9"/>
            <rFont val="Tahoma"/>
            <family val="0"/>
          </rPr>
          <t xml:space="preserve">(1SE) </t>
        </r>
      </text>
    </comment>
    <comment ref="Q120" authorId="0">
      <text>
        <r>
          <rPr>
            <sz val="9"/>
            <rFont val="Tahoma"/>
            <family val="2"/>
          </rPr>
          <t>95% confidence interval for error of the mean; roughly equal to 2-sigma (95.45%)</t>
        </r>
      </text>
    </comment>
    <comment ref="Q121" authorId="0">
      <text>
        <r>
          <rPr>
            <sz val="9"/>
            <rFont val="Tahoma"/>
            <family val="0"/>
          </rPr>
          <t>95% confidence interval for error of the mean; roughly equal to 2-sigma (95.45%)</t>
        </r>
      </text>
    </comment>
    <comment ref="Q122" authorId="0">
      <text>
        <r>
          <rPr>
            <sz val="9"/>
            <rFont val="Tahoma"/>
            <family val="2"/>
          </rPr>
          <t>95% confidence interval for error of the mean; roughly equal to 2-sigma (95.45%)</t>
        </r>
      </text>
    </comment>
    <comment ref="Q123" authorId="0">
      <text>
        <r>
          <rPr>
            <sz val="9"/>
            <rFont val="Tahoma"/>
            <family val="0"/>
          </rPr>
          <t>95% confidence interval for error of the mean; roughly equal to 2-sigma (95.45%)</t>
        </r>
      </text>
    </comment>
    <comment ref="Q124" authorId="0">
      <text>
        <r>
          <rPr>
            <sz val="9"/>
            <rFont val="Tahoma"/>
            <family val="2"/>
          </rPr>
          <t>95% confidence interval for error of the mean; roughly equal to 2-sigma (95.45%)</t>
        </r>
      </text>
    </comment>
    <comment ref="Q125" authorId="0">
      <text>
        <r>
          <rPr>
            <sz val="9"/>
            <rFont val="Tahoma"/>
            <family val="2"/>
          </rPr>
          <t>95% confidence interval for error of the mean; roughly equal to 2-sigma (95.45%)</t>
        </r>
      </text>
    </comment>
    <comment ref="Q126" authorId="0">
      <text>
        <r>
          <rPr>
            <sz val="9"/>
            <rFont val="Tahoma"/>
            <family val="2"/>
          </rPr>
          <t>95% confidence interval for error of the mean; roughly equal to 2-sigma (95.45%)</t>
        </r>
      </text>
    </comment>
    <comment ref="Q127" authorId="0">
      <text>
        <r>
          <rPr>
            <sz val="9"/>
            <rFont val="Tahoma"/>
            <family val="2"/>
          </rPr>
          <t>95% confidence interval for error of the mean; roughly equal to 2-sigma (95.45%)</t>
        </r>
      </text>
    </comment>
    <comment ref="Q128" authorId="0">
      <text>
        <r>
          <rPr>
            <sz val="9"/>
            <rFont val="Tahoma"/>
            <family val="2"/>
          </rPr>
          <t>95% confidence interval for error of the mean; roughly equal to 2-sigma (95.45%)</t>
        </r>
      </text>
    </comment>
    <comment ref="Q129" authorId="0">
      <text>
        <r>
          <rPr>
            <sz val="9"/>
            <rFont val="Tahoma"/>
            <family val="2"/>
          </rPr>
          <t>95% confidence interval for error of the mean; roughly equal to 2-sigma (95.45%)</t>
        </r>
      </text>
    </comment>
    <comment ref="Q130" authorId="0">
      <text>
        <r>
          <rPr>
            <sz val="9"/>
            <rFont val="Tahoma"/>
            <family val="2"/>
          </rPr>
          <t>95% confidence interval for error of the mean; roughly equal to 2-sigma (95.45%)</t>
        </r>
      </text>
    </comment>
    <comment ref="Q131" authorId="0">
      <text>
        <r>
          <rPr>
            <sz val="9"/>
            <rFont val="Tahoma"/>
            <family val="2"/>
          </rPr>
          <t>95% confidence interval for error of the mean; roughly equal to 2-sigma (95.45%)</t>
        </r>
      </text>
    </comment>
    <comment ref="Q132" authorId="0">
      <text>
        <r>
          <rPr>
            <sz val="9"/>
            <rFont val="Tahoma"/>
            <family val="2"/>
          </rPr>
          <t>95% confidence interval for error of the mean; roughly equal to 2-sigma (95.45%)</t>
        </r>
      </text>
    </comment>
    <comment ref="Q133" authorId="0">
      <text>
        <r>
          <rPr>
            <sz val="9"/>
            <rFont val="Tahoma"/>
            <family val="2"/>
          </rPr>
          <t>95% confidence interval for error of the mean; roughly equal to 2-sigma (95.45%)</t>
        </r>
      </text>
    </comment>
    <comment ref="Q134" authorId="0">
      <text>
        <r>
          <rPr>
            <sz val="9"/>
            <rFont val="Tahoma"/>
            <family val="2"/>
          </rPr>
          <t>95% confidence interval for error of the mean; roughly equal to 2-sigma (95.45%)</t>
        </r>
      </text>
    </comment>
    <comment ref="Q135" authorId="0">
      <text>
        <r>
          <rPr>
            <sz val="9"/>
            <rFont val="Tahoma"/>
            <family val="2"/>
          </rPr>
          <t>95% confidence interval for error of the mean; roughly equal to 2-sigma (95.45%)</t>
        </r>
      </text>
    </comment>
    <comment ref="Q136" authorId="0">
      <text>
        <r>
          <rPr>
            <sz val="9"/>
            <rFont val="Tahoma"/>
            <family val="2"/>
          </rPr>
          <t>95% confidence interval for error of the mean; roughly equal to 2-sigma (95.45%)</t>
        </r>
      </text>
    </comment>
    <comment ref="Q137" authorId="0">
      <text>
        <r>
          <rPr>
            <sz val="9"/>
            <rFont val="Tahoma"/>
            <family val="2"/>
          </rPr>
          <t>95% confidence interval for error of the mean; roughly equal to 2-sigma (95.45%)</t>
        </r>
      </text>
    </comment>
    <comment ref="Q138" authorId="0">
      <text>
        <r>
          <rPr>
            <sz val="9"/>
            <rFont val="Tahoma"/>
            <family val="2"/>
          </rPr>
          <t>95% confidence interval for error of the mean; roughly equal to 2-sigma (95.45%)</t>
        </r>
      </text>
    </comment>
    <comment ref="Q139" authorId="0">
      <text>
        <r>
          <rPr>
            <sz val="9"/>
            <rFont val="Tahoma"/>
            <family val="2"/>
          </rPr>
          <t>95% confidence interval for error of the mean; roughly equal to 2-sigma (95.45%)</t>
        </r>
      </text>
    </comment>
    <comment ref="Q140" authorId="0">
      <text>
        <r>
          <rPr>
            <sz val="9"/>
            <rFont val="Tahoma"/>
            <family val="2"/>
          </rPr>
          <t>95% confidence interval for error of the mean; roughly equal to 2-sigma (95.45%)</t>
        </r>
      </text>
    </comment>
    <comment ref="Q141" authorId="0">
      <text>
        <r>
          <rPr>
            <sz val="9"/>
            <rFont val="Tahoma"/>
            <family val="2"/>
          </rPr>
          <t>95% confidence interval for error of the mean; roughly equal to 2-sigma (95.45%)</t>
        </r>
      </text>
    </comment>
    <comment ref="Q142" authorId="0">
      <text>
        <r>
          <rPr>
            <sz val="9"/>
            <rFont val="Tahoma"/>
            <family val="2"/>
          </rPr>
          <t>95% confidence interval for error of the mean; roughly equal to 2-sigma (95.45%)</t>
        </r>
      </text>
    </comment>
    <comment ref="Q143" authorId="0">
      <text>
        <r>
          <rPr>
            <sz val="9"/>
            <rFont val="Tahoma"/>
            <family val="2"/>
          </rPr>
          <t>95% confidence interval for error of the mean; roughly equal to 2-sigma (95.45%)</t>
        </r>
      </text>
    </comment>
    <comment ref="Q144" authorId="0">
      <text>
        <r>
          <rPr>
            <sz val="9"/>
            <rFont val="Tahoma"/>
            <family val="2"/>
          </rPr>
          <t>95% confidence interval for error of the mean; roughly equal to 2-sigma (95.45%)</t>
        </r>
      </text>
    </comment>
    <comment ref="Q145" authorId="0">
      <text>
        <r>
          <rPr>
            <sz val="9"/>
            <rFont val="Tahoma"/>
            <family val="2"/>
          </rPr>
          <t>95% confidence interval for error of the mean; roughly equal to 2-sigma (95.45%)</t>
        </r>
      </text>
    </comment>
    <comment ref="Q146" authorId="0">
      <text>
        <r>
          <rPr>
            <sz val="9"/>
            <rFont val="Tahoma"/>
            <family val="2"/>
          </rPr>
          <t>95% confidence interval for error of the mean; roughly equal to 2-sigma (95.45%)</t>
        </r>
      </text>
    </comment>
    <comment ref="Q147" authorId="0">
      <text>
        <r>
          <rPr>
            <sz val="9"/>
            <rFont val="Tahoma"/>
            <family val="2"/>
          </rPr>
          <t>95% confidence interval for error of the mean; roughly equal to 2-sigma (95.45%)</t>
        </r>
      </text>
    </comment>
    <comment ref="Q148" authorId="0">
      <text>
        <r>
          <rPr>
            <sz val="9"/>
            <rFont val="Tahoma"/>
            <family val="2"/>
          </rPr>
          <t>95% confidence interval for error of the mean; roughly equal to 2-sigma (95.45%)</t>
        </r>
      </text>
    </comment>
    <comment ref="Q149" authorId="0">
      <text>
        <r>
          <rPr>
            <sz val="9"/>
            <rFont val="Tahoma"/>
            <family val="2"/>
          </rPr>
          <t>95% confidence interval for error of the mean; roughly equal to 2-sigma (95.45%)</t>
        </r>
      </text>
    </comment>
    <comment ref="Q150" authorId="0">
      <text>
        <r>
          <rPr>
            <sz val="9"/>
            <rFont val="Tahoma"/>
            <family val="2"/>
          </rPr>
          <t>95% confidence interval for error of the mean; roughly equal to 2-sigma (95.45%)</t>
        </r>
      </text>
    </comment>
    <comment ref="Q151" authorId="0">
      <text>
        <r>
          <rPr>
            <sz val="9"/>
            <rFont val="Tahoma"/>
            <family val="2"/>
          </rPr>
          <t>95% confidence interval for error of the mean; roughly equal to 2-sigma (95.45%)</t>
        </r>
      </text>
    </comment>
    <comment ref="Q152" authorId="0">
      <text>
        <r>
          <rPr>
            <sz val="9"/>
            <rFont val="Tahoma"/>
            <family val="2"/>
          </rPr>
          <t>95% confidence interval for error of the mean; roughly equal to 2-sigma (95.45%)</t>
        </r>
      </text>
    </comment>
    <comment ref="Q153" authorId="0">
      <text>
        <r>
          <rPr>
            <sz val="9"/>
            <rFont val="Tahoma"/>
            <family val="2"/>
          </rPr>
          <t>95% confidence interval for error of the mean; roughly equal to 2-sigma (95.45%)</t>
        </r>
      </text>
    </comment>
    <comment ref="Q154" authorId="0">
      <text>
        <r>
          <rPr>
            <sz val="9"/>
            <rFont val="Tahoma"/>
            <family val="2"/>
          </rPr>
          <t>95% confidence interval for error of the mean; roughly equal to 2-sigma (95.45%)</t>
        </r>
      </text>
    </comment>
    <comment ref="Q155" authorId="0">
      <text>
        <r>
          <rPr>
            <sz val="9"/>
            <rFont val="Tahoma"/>
            <family val="2"/>
          </rPr>
          <t>95% confidence interval for error of the mean; roughly equal to 2-sigma (95.45%)</t>
        </r>
      </text>
    </comment>
    <comment ref="Q18" authorId="0">
      <text>
        <r>
          <rPr>
            <sz val="9"/>
            <rFont val="Tahoma"/>
            <family val="2"/>
          </rPr>
          <t>Error format not stated however, analysis was conducted by Obradovich who typically uses 95% confidence interval for error of the mean; roughly equal to 2-sigma (95.45%)</t>
        </r>
      </text>
    </comment>
    <comment ref="F18" authorId="0">
      <text>
        <r>
          <rPr>
            <sz val="9"/>
            <rFont val="Tahoma"/>
            <family val="2"/>
          </rPr>
          <t>Not stated, but Obradovich performed the analyses and he typically uses sanidine; I do not recall an analysis of his that uses an alternative mineral</t>
        </r>
      </text>
    </comment>
    <comment ref="F19" authorId="0">
      <text>
        <r>
          <rPr>
            <sz val="9"/>
            <rFont val="Tahoma"/>
            <family val="2"/>
          </rPr>
          <t>Not stated, but Obradovich performed the analyses and he typically uses sanidine; I do not recall an analysis of his that uses an alternative mineral</t>
        </r>
      </text>
    </comment>
    <comment ref="F20" authorId="0">
      <text>
        <r>
          <rPr>
            <sz val="9"/>
            <rFont val="Tahoma"/>
            <family val="2"/>
          </rPr>
          <t>Not stated, but Obradovich performed the analyses and he typically uses sanidine; I do not recall an analysis of his that uses an alternative mineral</t>
        </r>
      </text>
    </comment>
    <comment ref="F21" authorId="0">
      <text>
        <r>
          <rPr>
            <sz val="9"/>
            <rFont val="Tahoma"/>
            <family val="2"/>
          </rPr>
          <t>Not stated, but Obradovich performed the analyses and he typically uses sanidine; I do not recall an analysis of his that uses an alternative mineral</t>
        </r>
      </text>
    </comment>
    <comment ref="F22" authorId="0">
      <text>
        <r>
          <rPr>
            <sz val="9"/>
            <rFont val="Tahoma"/>
            <family val="2"/>
          </rPr>
          <t>Not stated, but Obradovich performed the analyses and he typically uses sanidine; I do not recall an analysis of his that uses an alternative mineral</t>
        </r>
      </text>
    </comment>
    <comment ref="F23" authorId="0">
      <text>
        <r>
          <rPr>
            <sz val="9"/>
            <rFont val="Tahoma"/>
            <family val="2"/>
          </rPr>
          <t>Not stated, but Obradovich performed the analyses and he typically uses sanidine; I do not recall an analysis of his that uses an alternative mineral</t>
        </r>
      </text>
    </comment>
    <comment ref="F24" authorId="0">
      <text>
        <r>
          <rPr>
            <sz val="9"/>
            <rFont val="Tahoma"/>
            <family val="2"/>
          </rPr>
          <t>Not stated, but Obradovich performed the analyses and he typically uses sanidine; I do not recall an analysis of his that uses an alternative mineral</t>
        </r>
      </text>
    </comment>
    <comment ref="F25" authorId="0">
      <text>
        <r>
          <rPr>
            <sz val="9"/>
            <rFont val="Tahoma"/>
            <family val="2"/>
          </rPr>
          <t>Not stated, but Obradovich performed the analyses and he typically uses sanidine; I do not recall an analysis of his that uses an alternative mineral</t>
        </r>
      </text>
    </comment>
    <comment ref="F26" authorId="0">
      <text>
        <r>
          <rPr>
            <sz val="9"/>
            <rFont val="Tahoma"/>
            <family val="2"/>
          </rPr>
          <t>Not stated, but Obradovich performed the analyses and he typically uses sanidine; I do not recall an analysis of his that uses an alternative mineral</t>
        </r>
      </text>
    </comment>
    <comment ref="F27" authorId="0">
      <text>
        <r>
          <rPr>
            <sz val="9"/>
            <rFont val="Tahoma"/>
            <family val="2"/>
          </rPr>
          <t>Not stated, but Obradovich performed the analyses and he typically uses sanidine; I do not recall an analysis of his that uses an alternative mineral</t>
        </r>
      </text>
    </comment>
    <comment ref="F28" authorId="0">
      <text>
        <r>
          <rPr>
            <sz val="9"/>
            <rFont val="Tahoma"/>
            <family val="2"/>
          </rPr>
          <t>Not stated, but Obradovich performed the analyses and he typically uses sanidine; I do not recall an analysis of his that uses an alternative mineral</t>
        </r>
      </text>
    </comment>
    <comment ref="F29" authorId="0">
      <text>
        <r>
          <rPr>
            <sz val="9"/>
            <rFont val="Tahoma"/>
            <family val="2"/>
          </rPr>
          <t>Not stated, but Obradovich performed the analyses and he typically uses sanidine; I do not recall an analysis of his that uses an alternative mineral</t>
        </r>
      </text>
    </comment>
    <comment ref="F30" authorId="0">
      <text>
        <r>
          <rPr>
            <sz val="9"/>
            <rFont val="Tahoma"/>
            <family val="2"/>
          </rPr>
          <t>Not stated, but Obradovich performed the analyses and he typically uses sanidine; I do not recall an analysis of his that uses an alternative mineral</t>
        </r>
      </text>
    </comment>
    <comment ref="F31" authorId="0">
      <text>
        <r>
          <rPr>
            <sz val="9"/>
            <rFont val="Tahoma"/>
            <family val="2"/>
          </rPr>
          <t>Not stated, but Obradovich performed the analyses and he typically uses sanidine; I do not recall an analysis of his that uses an alternative mineral</t>
        </r>
      </text>
    </comment>
    <comment ref="F32" authorId="0">
      <text>
        <r>
          <rPr>
            <sz val="9"/>
            <rFont val="Tahoma"/>
            <family val="2"/>
          </rPr>
          <t>Not stated, but Obradovich performed the analyses and he typically uses sanidine; I do not recall an analysis of his that uses an alternative mineral</t>
        </r>
      </text>
    </comment>
    <comment ref="F33" authorId="0">
      <text>
        <r>
          <rPr>
            <sz val="9"/>
            <rFont val="Tahoma"/>
            <family val="2"/>
          </rPr>
          <t>Not stated, but Obradovich performed the analyses and he typically uses sanidine; I do not recall an analysis of his that uses an alternative mineral</t>
        </r>
      </text>
    </comment>
    <comment ref="F34" authorId="0">
      <text>
        <r>
          <rPr>
            <sz val="9"/>
            <rFont val="Tahoma"/>
            <family val="2"/>
          </rPr>
          <t>Not stated, but Obradovich performed the analyses and he typically uses sanidine; I do not recall an analysis of his that uses an alternative mineral</t>
        </r>
      </text>
    </comment>
    <comment ref="F35" authorId="0">
      <text>
        <r>
          <rPr>
            <sz val="9"/>
            <rFont val="Tahoma"/>
            <family val="2"/>
          </rPr>
          <t>Not stated, but Obradovich performed the analyses and he typically uses sanidine; I do not recall an analysis of his that uses an alternative mineral</t>
        </r>
      </text>
    </comment>
    <comment ref="F36" authorId="0">
      <text>
        <r>
          <rPr>
            <sz val="9"/>
            <rFont val="Tahoma"/>
            <family val="2"/>
          </rPr>
          <t>Not stated, but Obradovich performed the analyses and he typically uses sanidine; I do not recall an analysis of his that uses an alternative mineral</t>
        </r>
      </text>
    </comment>
    <comment ref="F37" authorId="0">
      <text>
        <r>
          <rPr>
            <sz val="9"/>
            <rFont val="Tahoma"/>
            <family val="2"/>
          </rPr>
          <t>Not stated, but Obradovich performed the analyses and he typically uses sanidine; I do not recall an analysis of his that uses an alternative mineral</t>
        </r>
      </text>
    </comment>
    <comment ref="F38" authorId="0">
      <text>
        <r>
          <rPr>
            <sz val="9"/>
            <rFont val="Tahoma"/>
            <family val="2"/>
          </rPr>
          <t>Not stated, but Obradovich performed the analyses and he typically uses sanidine; I do not recall an analysis of his that uses an alternative mineral</t>
        </r>
      </text>
    </comment>
    <comment ref="F39" authorId="0">
      <text>
        <r>
          <rPr>
            <sz val="9"/>
            <rFont val="Tahoma"/>
            <family val="2"/>
          </rPr>
          <t>Not stated, but Obradovich performed the analyses and he typically uses sanidine; I do not recall an analysis of his that uses an alternative mineral</t>
        </r>
      </text>
    </comment>
    <comment ref="F40" authorId="0">
      <text>
        <r>
          <rPr>
            <sz val="9"/>
            <rFont val="Tahoma"/>
            <family val="2"/>
          </rPr>
          <t>Not stated, but Obradovich performed the analyses and he typically uses sanidine; I do not recall an analysis of his that uses an alternative mineral</t>
        </r>
      </text>
    </comment>
    <comment ref="J2" authorId="0">
      <text>
        <r>
          <rPr>
            <b/>
            <sz val="9"/>
            <rFont val="Tahoma"/>
            <family val="0"/>
          </rPr>
          <t>Origins of decay constant values:</t>
        </r>
        <r>
          <rPr>
            <sz val="9"/>
            <rFont val="Tahoma"/>
            <family val="0"/>
          </rPr>
          <t xml:space="preserve">
5.543E-10 - Steiger &amp; Jaeger (1977)
5.463E-10 - Min et al. (2000), paired as standard with FCs=28.201 (Kuiper et al., 2008)
5.5305E-10 - Renne et al. (2011), paired as standard with FCs=28.294 (Renne et al., 2011)
 </t>
        </r>
      </text>
    </comment>
    <comment ref="M2" authorId="0">
      <text>
        <r>
          <rPr>
            <b/>
            <sz val="9"/>
            <rFont val="Tahoma"/>
            <family val="0"/>
          </rPr>
          <t>New decay constant:</t>
        </r>
        <r>
          <rPr>
            <sz val="9"/>
            <rFont val="Tahoma"/>
            <family val="0"/>
          </rPr>
          <t xml:space="preserve">
5.463E-10 - Min et al. (2000), paired as standard with FCT=28.201 (Kuiper et al., 2008)
</t>
        </r>
      </text>
    </comment>
    <comment ref="B131" authorId="0">
      <text>
        <r>
          <rPr>
            <sz val="9"/>
            <rFont val="Tahoma"/>
            <family val="2"/>
          </rPr>
          <t xml:space="preserve">This specific sample was reanalysed by Sageman et al. (2014). See Sageman et al (2014) section of this chart for details.
</t>
        </r>
      </text>
    </comment>
    <comment ref="B135" authorId="0">
      <text>
        <r>
          <rPr>
            <sz val="9"/>
            <rFont val="Tahoma"/>
            <family val="2"/>
          </rPr>
          <t>This specific sample was reanalysed by Sageman et al. (2014). See Sageman et al (2014) section of this chart for details.</t>
        </r>
      </text>
    </comment>
    <comment ref="B136" authorId="0">
      <text>
        <r>
          <rPr>
            <sz val="9"/>
            <rFont val="Tahoma"/>
            <family val="2"/>
          </rPr>
          <t>This specific sample was reanalysed by Sageman et al. (2014). See Sageman et al (2014) section of this chart for details.</t>
        </r>
      </text>
    </comment>
    <comment ref="B125" authorId="0">
      <text>
        <r>
          <rPr>
            <sz val="9"/>
            <rFont val="Tahoma"/>
            <family val="2"/>
          </rPr>
          <t>This specific sample was reanalysed by Hicks et al. (1999). See Hicks et al. (1999) section of this chart for details.</t>
        </r>
      </text>
    </comment>
    <comment ref="A184" authorId="0">
      <text>
        <r>
          <rPr>
            <sz val="9"/>
            <rFont val="Tahoma"/>
            <family val="2"/>
          </rPr>
          <t>Sageman, B. B., Singer, B. S., Meyers, S. R., Siewert, S. E., Walaszczyk, I., Condon, D. J., ... &amp; Sawyer, D. A. (2014). Integrating 40Ar/39Ar, U-Pb, and astronomical clocks in the Cretaceous Niobrara Formation, Western Interior Basin, USA. Geological Society of America Bulletin, B30929-1.</t>
        </r>
      </text>
    </comment>
    <comment ref="B184" authorId="0">
      <text>
        <r>
          <rPr>
            <b/>
            <sz val="9"/>
            <rFont val="Tahoma"/>
            <family val="0"/>
          </rPr>
          <t>Unable to reproduce results:</t>
        </r>
        <r>
          <rPr>
            <sz val="9"/>
            <rFont val="Tahoma"/>
            <family val="0"/>
          </rPr>
          <t xml:space="preserve">
Sageman et al. (2014) present a series of dates for marine deposits of the Western Interior Seaway, mostly from the Turonian through to the lowermost Campanian. They compare newly derived U-Pb dates with new Ar/Ar dates, calibrated to three FCs standard ages with paired decay constants:
28.02, 28.201, and 28.294 Ma FCs ages (Renne et al., 1998; Kuiper et al., 2008; Renne et al., 2011; respectively).
I was able to freely intercalibrate between the 28.02 and 28.294 standards (with a slight discrepency which I attributed to rounding), but was unable to recover the same dates for the 28.201 standard; either by converting to or from either the 28.02 or 28.294 standards. I also attempted this using the recalibration excel sheet made available by Paul Renne, but similarly failed to reproduce the same figures. The difference between my recalibration dates and the reported dates are only 10-20 k.y., so are not of major concern.</t>
        </r>
      </text>
    </comment>
    <comment ref="J52" authorId="0">
      <text>
        <r>
          <rPr>
            <b/>
            <sz val="9"/>
            <rFont val="Tahoma"/>
            <family val="0"/>
          </rPr>
          <t>Typo in data table:</t>
        </r>
        <r>
          <rPr>
            <sz val="9"/>
            <rFont val="Tahoma"/>
            <family val="0"/>
          </rPr>
          <t xml:space="preserve">
Note that in the table of calculated ages given by Dalrymple et al. (1993; table 2) the decay constant λβ is given incorrectly as 4.692E-10 instead of 4.962E-10 (Steiger &amp; Jaeger, 1977). This is clearly a typo as on p.7 they state that the total decay constant (λT= λβ + λε) used is 5.543E-10/yr-1, ie. As expected they use the values of Steiger &amp; Jaeger (1977), as shown here.</t>
        </r>
      </text>
    </comment>
    <comment ref="B53" authorId="0">
      <text>
        <r>
          <rPr>
            <sz val="9"/>
            <rFont val="Tahoma"/>
            <family val="0"/>
          </rPr>
          <t>z-coal samples:
One sample (JFL-500C) is the same as used by Baadsgard et al. taken from ~70cm abobe the K-Pg boundary (Ir anomaly).
Sample 83-O-05 was taken by Obradovich in 1983 from a bentonite ~50cm above the K-Pg boundary in the Hell Creek area.</t>
        </r>
      </text>
    </comment>
    <comment ref="I52" authorId="0">
      <text>
        <r>
          <rPr>
            <b/>
            <sz val="9"/>
            <rFont val="Tahoma"/>
            <family val="0"/>
          </rPr>
          <t>27.55:</t>
        </r>
        <r>
          <rPr>
            <sz val="9"/>
            <rFont val="Tahoma"/>
            <family val="0"/>
          </rPr>
          <t xml:space="preserve">
Dalrymple et al., (1993) state that an intercalibration performed at the Menlo Park laboratory (where these samples were analysed) yielded ages of:
SB-3 : 162.9 +/- 0.8 Ma 
MMhb-1 : 513.9 +/- 2.3 Ma
TCR : 27.92 +/- 0.04 Ma
FCs : 27..55 +/- 0.10 Ma</t>
        </r>
      </text>
    </comment>
    <comment ref="A117" authorId="0">
      <text>
        <r>
          <rPr>
            <sz val="9"/>
            <rFont val="Tahoma"/>
            <family val="0"/>
          </rPr>
          <t>Two abstracts with slightly differing dates offered in each:
Mason, I. P., Heizler, M. T., &amp; Williamson, T. E. (2013a) 40 AR/39 AR SANIDINE CHRONOSTRATIGRAPHY OF KPg BOUNDARY SEDIMENTS OF THE SAN JUAN BASIN, NM. In NEW MEXICO GEOLOGICAL SOCIETY 2013 SPRING MEETING (p. 42).
Mason, I. P., Heizler, M. T., &amp; Williamson, T. E. (2013b) 40 AR/39 AR SANIDINE CHRONOSTRATIGRAPHY OF KPg BOUNDARY SEDIMENTS OF THE SAN JUAN BASIN, NM. In Geological Society of America, Rocky Mountain Section - 65th Annual Meeting (15-17 May 2013), Paper 15-4</t>
        </r>
      </text>
    </comment>
    <comment ref="J117" authorId="0">
      <text>
        <r>
          <rPr>
            <sz val="9"/>
            <rFont val="Tahoma"/>
            <family val="0"/>
          </rPr>
          <t>In their abstracts, Mason et al. (2013) state that "All Ar/Ar data are at 1σ, relative to a 40K total decay constant of 5.543-10/a and Fish Canyon sanidine at 28.294 Ma." (same in both abstracts).
This pairing of FCs standard and decay constant is atypical. The FCs of 28.294 Ma is from Renne et al. (2011), but the decay constant of 5.543 E-10 is that given by Steiger &amp; Jaeger (1977), rather than the 5.5305 E-10 which is provided by Renne et al. (2011) to use with their FCs standard.
Use of the older Steiger and Jaeger (1977) decay constant makes little difference to the recalibrated date (0.001 Ma difference), but is worthy of note here.</t>
        </r>
      </text>
    </comment>
    <comment ref="J118" authorId="0">
      <text>
        <r>
          <rPr>
            <sz val="9"/>
            <rFont val="Tahoma"/>
            <family val="0"/>
          </rPr>
          <t>In their abstracts, Mason et al. (2013) state that "All Ar/Ar data are at 1σ, relative to a 40K total decay constant of 5.543-10/a and Fish Canyon sanidine at 28.294 Ma." (same in both abstracts).
This pairing of FCs standard and decay constant is atypical. The FCs of 28.294 Ma is from Renne et al. (2011), but the decay constant of 5.543 E-10 is that given by Steiger &amp; Jaeger (1977), rather than the 5.5305 E-10 which is provided by Renne et al. (2011) to use with their FCs standard.
Use of the older Steiger and Jaeger (1977) decay constant makes little difference to the recalibrated date (0.001 Ma difference), but is worthy of note here.</t>
        </r>
      </text>
    </comment>
    <comment ref="A83" authorId="0">
      <text>
        <r>
          <rPr>
            <sz val="9"/>
            <rFont val="Tahoma"/>
            <family val="2"/>
          </rPr>
          <t>Foreman, B. Z., Rogers, R. R., Deino, A. L., Wirth, K. R., &amp; Thole, J. T. (2008). Geochemical characterization of bentonite beds in the Two Medicine Formation (Campanian, Montana), including a new 40 Ar/39 Ar age. Cretaceous Research, 29(3), 373-385.</t>
        </r>
      </text>
    </comment>
    <comment ref="J83" authorId="0">
      <text>
        <r>
          <rPr>
            <sz val="9"/>
            <rFont val="Tahoma"/>
            <family val="2"/>
          </rPr>
          <t>Decay constant used is not stated.
Here I have recalibrated using both Steiger &amp; Jaeger (1977; 5.543E-10), and Min et al. (2000; 5.463E-10). Neither paper is cited by Foreman et al. (2008).</t>
        </r>
      </text>
    </comment>
    <comment ref="I115" authorId="0">
      <text>
        <r>
          <rPr>
            <b/>
            <sz val="9"/>
            <rFont val="Tahoma"/>
            <family val="0"/>
          </rPr>
          <t>FCs standard:</t>
        </r>
        <r>
          <rPr>
            <sz val="9"/>
            <rFont val="Tahoma"/>
            <family val="0"/>
          </rPr>
          <t xml:space="preserve">
Izett et al. (1998) use a TCR of 27.92 Ma for their fluence monitor, stating that this is equivalent to the MMhb at 513.9 Ma, but do not give an equivalent value for the FCs. This combinatuon of MMhb and TCR ages is not standard, however, Dalrymple et al., (1993) state that an intercalibration performed at the Menlo Park laboratory (where these samples were analysed) yielded ages of:
SB-3 : 162.9 +/- 0.8 Ma 
MMhb-1 : 513.9 +/- 2.3 Ma
TCR : 27.92 +/- 0.04 Ma
FCs : 27..55 +/- 0.10 Ma
Thus I am recalibrating using a FCs of 27.55 Ma.</t>
        </r>
      </text>
    </comment>
    <comment ref="D111" authorId="0">
      <text>
        <r>
          <rPr>
            <b/>
            <sz val="9"/>
            <rFont val="Tahoma"/>
            <family val="0"/>
          </rPr>
          <t>"Two Medicine Fm", Alberta:</t>
        </r>
        <r>
          <rPr>
            <sz val="9"/>
            <rFont val="Tahoma"/>
            <family val="0"/>
          </rPr>
          <t xml:space="preserve">
Horner &amp; Currie (1994) cite Eberth &amp; Deino (pers. comm. 1992) as having recovered this date from a bentonite located "within a few metres" of the Devil's Coulee sites (Southernmost Alberta) described in Horner &amp; Currie's descriptions of Hypacrosaurus stebingeri.
Horner &amp; Currie (1994) state that Devil's Coulee contains Canadian exposures of the Two Medicine Formation. However, Longrich (2009) states that the exposures in Devil's Coulee are of the Oldman Formation, albeit a part that is coeval with Dinosaur Park Formation exposed further east.</t>
        </r>
      </text>
    </comment>
    <comment ref="A111" authorId="0">
      <text>
        <r>
          <rPr>
            <sz val="9"/>
            <rFont val="Tahoma"/>
            <family val="0"/>
          </rPr>
          <t>Horner, J. R., &amp; Currie, P. J. (1994). Embryonic and neonatal morphology and ontogeny of a new species of Hypacrosaurus (Ornithischia, Lambeosauridae) from Montana and Alberta. Dinosaur eggs and babies. Cambridge University Press, Cambridge, 312-336.</t>
        </r>
      </text>
    </comment>
    <comment ref="H111" authorId="0">
      <text>
        <r>
          <rPr>
            <sz val="9"/>
            <rFont val="Tahoma"/>
            <family val="2"/>
          </rPr>
          <t>The standard and decay constant pairing used is not specified by Horner &amp; Currie (1994), as the date is a pers. comm. from Eberth &amp; Deino (1992).
Here I have used the standard/decay constant pairing that Deino used in Goodwin &amp; Deino (1989). These should have been the standards available at the time (1992).</t>
        </r>
      </text>
    </comment>
    <comment ref="A165" authorId="0">
      <text>
        <r>
          <rPr>
            <sz val="9"/>
            <rFont val="Tahoma"/>
            <family val="2"/>
          </rPr>
          <t>Rogers, R. R., &amp; Swisher, C. C. (1996). The Claggett and Bearpaw transgressions revisited; new 40Ar/39Ar data and a review of possible drivers: Abstracts with Programs. Geological Society of America, 28(6), 62.</t>
        </r>
      </text>
    </comment>
    <comment ref="A187" authorId="0">
      <text>
        <r>
          <rPr>
            <sz val="9"/>
            <rFont val="Tahoma"/>
            <family val="2"/>
          </rPr>
          <t>Shelton, J.A., 2007, Application of Sequence Stratigraphy to the Nonmarine Upper Cretaceous Two Medicine Formation, Willow Creek Anticline, Northwestern Montana [M.S. thesis]: Bozeman, Montana, Montana State University, 221 p.</t>
        </r>
      </text>
    </comment>
    <comment ref="I187" authorId="0">
      <text>
        <r>
          <rPr>
            <b/>
            <sz val="9"/>
            <rFont val="Tahoma"/>
            <family val="0"/>
          </rPr>
          <t>Shelton (2007) standards &amp; decay constant</t>
        </r>
        <r>
          <rPr>
            <sz val="9"/>
            <rFont val="Tahoma"/>
            <family val="0"/>
          </rPr>
          <t xml:space="preserve">
Shelton (2007) reports three radiometric dates based on bentonites, and states that they were analysed using U / Pb SHRIMP method on biotites; however, it seems likely that Shelton (2007) is mistaken here as these bentonites are more typically dated using the Ar / Ar method on biotite, plagioclase, or (preferably) sanidine; by comparison, the U-Pb method requires zircons. Shelton's dates were reported as pers. comm. from Miggins (USGS).
Varricchio et al. (2010) later performed Ar / Ar analysis on one of the same bentonites, noting that Shelton's analysis had used preliminary dates. The analyses in Varricchio et al. (2010) were performed by Miggins, who is also a coauthor.
Hence, I suspect that the dates of Shelton (2007) were acquired through Ar / Ar analysis. No details of the standard or decay constant are given by Shelton, and since this is 2007, there are a variety of standards that might have been used. I have chosen to recalibrate the dates using the standards that Miggins used for the Varricchio et al. (2010) paper. These are slightly unusual; I have reproduced below the note from the Varricchio et al. (2010) reanalysis in this chart.
</t>
        </r>
        <r>
          <rPr>
            <b/>
            <sz val="9"/>
            <rFont val="Tahoma"/>
            <family val="2"/>
          </rPr>
          <t>Varricchio et al. (2010)</t>
        </r>
        <r>
          <rPr>
            <sz val="9"/>
            <rFont val="Tahoma"/>
            <family val="0"/>
          </rPr>
          <t xml:space="preserve">
Varricchio et al. (2010) state that their analysis was performed with FCT-3 (FCs-3) at 28.03 Ma, equivalent to 523.1 Ma for MMhb-1, with additional analytical data found in Miggins (2010; a USGS open-file report). However, we have not been able to locate the Miggins USGS open file report on the USGS website, and suspect that it was never actually published.
Note that 28.03 Ma is a slightly unusual date for the FCs standard, especially when associated with an MMhb-1 of 523.1 Ma. Renne et al (1998) intercalibrated an MMhb of 523.1 Ma with an FCs of 28.02 Ma; i.e. 0.01 Ma lower than the 28.03 Ma given by Varricchio et al. (2010). I expect that the 28.03 Ma used by Varricchio et al. (2010) is due to the analysis being performed at the USGS in Denver, CO, which historically used 28.03 Ma as the FCs age, based on the work of Obradovich (the reason why many other FCs ages in this chart are given as 28.03: these are all Obradovich analyses; this is rarely stated explcitly, but see Hicks et al., 2002, or relevant notes in the strat chart). However, what is unique about the Varricchio et al. (2010) ages is the association of MMhb-1 at 523.1 Ma with FCs at 28.03 Ma; previous Denver USGS analyses have associated a 28.03 Ma age for the FCs with an MMhb-1 of 520.4 Ma (as stated in Hicks et al., 2002). I speculate that the newer MMhb-1 date was cited by Varricchio et al. (2010) without being intercalibrated in an independent analysis. Consultation of Miggins (2010) might confirm this, if it was ever published.</t>
        </r>
      </text>
    </comment>
    <comment ref="J85" authorId="0">
      <text>
        <r>
          <rPr>
            <sz val="9"/>
            <rFont val="Tahoma"/>
            <family val="2"/>
          </rPr>
          <t>Decay constant used is not stated.
Here I have recalibrated using both Steiger &amp; Jaeger (1977; 5.543E-10), and Min et al. (2000; 5.463E-10). Neither paper is cited by Foreman et al. (2008).</t>
        </r>
      </text>
    </comment>
    <comment ref="H113" authorId="0">
      <text>
        <r>
          <rPr>
            <sz val="9"/>
            <rFont val="Tahoma"/>
            <family val="0"/>
          </rPr>
          <t>This date is taken from Horner et al. (2001) where the authors attribute the date to Rogers &amp; Swisher (pers. comm.).
Standard:
Although the standard and decay constant are not stated, Swisher (who performed the analysis) used an FCT standard of 28.02 in both preceding and succeeding analyses (Swisher et al., 1999; 2002), suggesting that this is probably also the standard used circa 2001. The decay constant used is unknown, but is unlikely to be Min et al (2000) as this was not wdiely used until much later. Hence I have used the then-standard decay constant of Steiger &amp; Jaeger (1977)</t>
        </r>
      </text>
    </comment>
    <comment ref="S111" authorId="0">
      <text>
        <r>
          <rPr>
            <sz val="9"/>
            <rFont val="Tahoma"/>
            <family val="2"/>
          </rPr>
          <t>Stated in table 2a (requested supp info):
J = 
"0.007032 +/- 54"
I have assumed that the "54" is actually 0.00000054, and inputted that here</t>
        </r>
      </text>
    </comment>
    <comment ref="H165" authorId="0">
      <text>
        <r>
          <rPr>
            <sz val="9"/>
            <rFont val="Tahoma"/>
            <family val="0"/>
          </rPr>
          <t>The standard and decay contant pairing used is not stated in the abstract. However, the same authors (Rogers et al., 1993) used an FCs of 27.84 Ma (Samson &amp; Alexander, 1987), with the decay constant λ of Steiger &amp; Jaeger (1977). 
It is possible that Rogers and Swisher (1996) might have used a new revision of the FCs based on Renne et al. (1994) who recover a FCT of 27.95 +/- 0.18 Ma in an intercalibration analysis, equivalent to Mmhb-1 of 522.5 Ma.
However, the Renne et al. (1994) revision was not widely used and I am going to assume here that the analysis was conducted using an FCs age of 27.84, and a λ of 5.543E-10.</t>
        </r>
      </text>
    </comment>
    <comment ref="Q165" authorId="0">
      <text>
        <r>
          <rPr>
            <sz val="9"/>
            <rFont val="Tahoma"/>
            <family val="2"/>
          </rPr>
          <t>Unknown error, none was given in the original abstract</t>
        </r>
      </text>
    </comment>
    <comment ref="I2" authorId="0">
      <text>
        <r>
          <rPr>
            <b/>
            <sz val="9"/>
            <rFont val="Tahoma"/>
            <family val="2"/>
          </rPr>
          <t>Fish Canyon Tuff (FCT) standard</t>
        </r>
        <r>
          <rPr>
            <sz val="9"/>
            <rFont val="Tahoma"/>
            <family val="2"/>
          </rPr>
          <t xml:space="preserve">
Sometimes also referred to as the Fish Canyon sanidine (FCs).
</t>
        </r>
        <r>
          <rPr>
            <b/>
            <sz val="9"/>
            <rFont val="Tahoma"/>
            <family val="2"/>
          </rPr>
          <t>Cebula et al. (1986)</t>
        </r>
        <r>
          <rPr>
            <sz val="9"/>
            <rFont val="Tahoma"/>
            <family val="2"/>
          </rPr>
          <t xml:space="preserve"> first proposed Fish Canyon Tuff (FCT) as a standard, with a value of 27.79 Ma (relative to 518.9 Ma for the McClure Mountain hornblende (MMhb-1; Alexander et al., 1978). 
</t>
        </r>
        <r>
          <rPr>
            <b/>
            <sz val="9"/>
            <rFont val="Tahoma"/>
            <family val="2"/>
          </rPr>
          <t>Samson &amp; Alexander (1987)</t>
        </r>
        <r>
          <rPr>
            <sz val="9"/>
            <rFont val="Tahoma"/>
            <family val="2"/>
          </rPr>
          <t xml:space="preserve"> performed an intercalibration analysis which changed MMhb-1  to 520.4 +/- 1.7 Ma, which altered the FCT to 27.84 Ma (Renne et al., 1998; although Samson &amp; Alexander, 1987, actually give the age as 27.9 +/- 0.6 Ma).
</t>
        </r>
        <r>
          <rPr>
            <b/>
            <sz val="9"/>
            <rFont val="Tahoma"/>
            <family val="2"/>
          </rPr>
          <t>Renne et al. (1994)</t>
        </r>
        <r>
          <rPr>
            <sz val="9"/>
            <rFont val="Tahoma"/>
            <family val="2"/>
          </rPr>
          <t xml:space="preserve"> perform an intercalibration analysis and recover a FCT of 27.95 +/- 0.18 Ma, equivalent to Mmhb-1 of 522.5 Ma.
</t>
        </r>
        <r>
          <rPr>
            <b/>
            <sz val="9"/>
            <rFont val="Tahoma"/>
            <family val="2"/>
          </rPr>
          <t xml:space="preserve">
Renne et al. (1998)</t>
        </r>
        <r>
          <rPr>
            <sz val="9"/>
            <rFont val="Tahoma"/>
            <family val="2"/>
          </rPr>
          <t xml:space="preserve">
FCT = 28.02 +/- 0.28 Ma (including decay constant error), +/- ; TCR = 28.34 +/- 0.16; MMhb-1 = 523.1 +/- 2.6 Ma;  
</t>
        </r>
        <r>
          <rPr>
            <b/>
            <sz val="9"/>
            <rFont val="Tahoma"/>
            <family val="2"/>
          </rPr>
          <t>Kuiper et al. (2008)</t>
        </r>
        <r>
          <rPr>
            <sz val="9"/>
            <rFont val="Tahoma"/>
            <family val="2"/>
          </rPr>
          <t xml:space="preserve"> used orbital tuning to calculate the FCT att 28.201 +/-0.046 Ma (2 sigma). 
</t>
        </r>
        <r>
          <rPr>
            <b/>
            <sz val="9"/>
            <rFont val="Tahoma"/>
            <family val="2"/>
          </rPr>
          <t>Renne et al. (2010)</t>
        </r>
        <r>
          <rPr>
            <sz val="9"/>
            <rFont val="Tahoma"/>
            <family val="2"/>
          </rPr>
          <t xml:space="preserve">
FCT = 28.305 +/- 0.031 (see note)
</t>
        </r>
        <r>
          <rPr>
            <b/>
            <sz val="9"/>
            <rFont val="Tahoma"/>
            <family val="2"/>
          </rPr>
          <t>Renne et al (2011</t>
        </r>
        <r>
          <rPr>
            <sz val="9"/>
            <rFont val="Tahoma"/>
            <family val="2"/>
          </rPr>
          <t xml:space="preserve">)
FCT = 28.294 +/- 0.036 (see note)
</t>
        </r>
        <r>
          <rPr>
            <b/>
            <sz val="9"/>
            <rFont val="Tahoma"/>
            <family val="2"/>
          </rPr>
          <t>Current usage</t>
        </r>
        <r>
          <rPr>
            <sz val="9"/>
            <rFont val="Tahoma"/>
            <family val="2"/>
          </rPr>
          <t xml:space="preserve">
Rivera et al. (2011), Meyers et al. (2012), Singer et al. (2012), and Sageman et al. (2014) all found independent support for Kuiper et al. (2008)'s 28.201 m.y. age for the Fish Canyon Sanidine (and therefore rejected Renne et al.'s (2010) further revised 28.3 standard as too old). These three analyses also used three methods (Ar-Ar, U-Pb, cyclostratigraphy) to reach consensus, confirming alignment of U-Pb and Ar-Ar dates. </t>
        </r>
      </text>
    </comment>
    <comment ref="A10" authorId="0">
      <text>
        <r>
          <rPr>
            <sz val="9"/>
            <rFont val="Tahoma"/>
            <family val="2"/>
          </rPr>
          <t>Cifelli, R. L., Kirkland, J. I., Weil, A., Deino, A. L., &amp; Kowallis, B. J. (1997). High-precision 40Ar/39Ar geochronology and the advent of North America’s Late Cretaceous terrestrial fauna. Proceedings of the National Academy of Sciences, 94(21), 11163-11167.</t>
        </r>
      </text>
    </comment>
    <comment ref="A42" authorId="0">
      <text>
        <r>
          <rPr>
            <sz val="9"/>
            <rFont val="Tahoma"/>
            <family val="0"/>
          </rPr>
          <t>Conrad, J. E., Mackee, E. H., &amp; Turrin, B. D. (1992). Age of tephra beds at the Ocean Point Dinosaur Locality, North Slope, Alaska, based on K-Ar and 40Ar/39Ar analyses (pp. 1-12). US Government Printing Office.</t>
        </r>
      </text>
    </comment>
    <comment ref="F42" authorId="0">
      <text>
        <r>
          <rPr>
            <sz val="9"/>
            <rFont val="Tahoma"/>
            <family val="2"/>
          </rPr>
          <t>Mineral analysed was "glass" rather than isolated crystals of a specific mineral.</t>
        </r>
      </text>
    </comment>
    <comment ref="G42" authorId="0">
      <text>
        <r>
          <rPr>
            <sz val="9"/>
            <rFont val="Tahoma"/>
            <family val="2"/>
          </rPr>
          <t>Age cited is total fusion age. Conrad et al. (1990) also give plateau and isochron ages for Ar / Ar, and also K-Ar dates for some samples.</t>
        </r>
      </text>
    </comment>
    <comment ref="G43" authorId="0">
      <text>
        <r>
          <rPr>
            <sz val="9"/>
            <rFont val="Tahoma"/>
            <family val="2"/>
          </rPr>
          <t>Age cited is total fusion age. Conrad et al. (1990) also give plateau and isochron ages for Ar / Ar, and also K-Ar dates for some samples.</t>
        </r>
      </text>
    </comment>
    <comment ref="G44" authorId="0">
      <text>
        <r>
          <rPr>
            <sz val="9"/>
            <rFont val="Tahoma"/>
            <family val="2"/>
          </rPr>
          <t>Age cited is total fusion age. Conrad et al. (1990) also give plateau and isochron ages for Ar / Ar, and also K-Ar dates for some samples.</t>
        </r>
      </text>
    </comment>
    <comment ref="G45" authorId="0">
      <text>
        <r>
          <rPr>
            <sz val="9"/>
            <rFont val="Tahoma"/>
            <family val="2"/>
          </rPr>
          <t>Age cited is total fusion age. Conrad et al. (1990) also give plateau and isochron ages for Ar / Ar, and also K-Ar dates for some samples.</t>
        </r>
      </text>
    </comment>
    <comment ref="G46" authorId="0">
      <text>
        <r>
          <rPr>
            <sz val="9"/>
            <rFont val="Tahoma"/>
            <family val="2"/>
          </rPr>
          <t>Age cited is total fusion age. Conrad et al. (1990) also give plateau and isochron ages for Ar / Ar, and also K-Ar dates for some samples.</t>
        </r>
      </text>
    </comment>
    <comment ref="G47" authorId="0">
      <text>
        <r>
          <rPr>
            <sz val="9"/>
            <rFont val="Tahoma"/>
            <family val="2"/>
          </rPr>
          <t>Age cited is total fusion age. Conrad et al. (1990) also give plateau and isochron ages for Ar / Ar, and also K-Ar dates for some samples.</t>
        </r>
      </text>
    </comment>
    <comment ref="G48" authorId="0">
      <text>
        <r>
          <rPr>
            <sz val="9"/>
            <rFont val="Tahoma"/>
            <family val="2"/>
          </rPr>
          <t>Age cited is total fusion age. Conrad et al. (1990) also give plateau and isochron ages for Ar / Ar, and also K-Ar dates for some samples.</t>
        </r>
      </text>
    </comment>
    <comment ref="F43" authorId="0">
      <text>
        <r>
          <rPr>
            <sz val="9"/>
            <rFont val="Tahoma"/>
            <family val="2"/>
          </rPr>
          <t>Mineral analysed was "glass" rather than isolated crystals of a specific mineral.</t>
        </r>
      </text>
    </comment>
    <comment ref="F44" authorId="0">
      <text>
        <r>
          <rPr>
            <sz val="9"/>
            <rFont val="Tahoma"/>
            <family val="2"/>
          </rPr>
          <t>Mineral analysed was "glass" rather than isolated crystals of a specific mineral.</t>
        </r>
      </text>
    </comment>
    <comment ref="F45" authorId="0">
      <text>
        <r>
          <rPr>
            <sz val="9"/>
            <rFont val="Tahoma"/>
            <family val="2"/>
          </rPr>
          <t>Mineral analysed was "glass" rather than isolated crystals of a specific mineral.</t>
        </r>
      </text>
    </comment>
    <comment ref="F46" authorId="0">
      <text>
        <r>
          <rPr>
            <sz val="9"/>
            <rFont val="Tahoma"/>
            <family val="2"/>
          </rPr>
          <t>Mineral analysed was "glass" rather than isolated crystals of a specific mineral.</t>
        </r>
      </text>
    </comment>
    <comment ref="F47" authorId="0">
      <text>
        <r>
          <rPr>
            <sz val="9"/>
            <rFont val="Tahoma"/>
            <family val="2"/>
          </rPr>
          <t>Mineral analysed was "glass" rather than isolated crystals of a specific mineral.</t>
        </r>
      </text>
    </comment>
    <comment ref="F48" authorId="0">
      <text>
        <r>
          <rPr>
            <sz val="9"/>
            <rFont val="Tahoma"/>
            <family val="2"/>
          </rPr>
          <t>Mineral analysed was "glass" rather than isolated crystals of a specific mineral.</t>
        </r>
      </text>
    </comment>
    <comment ref="F49" authorId="0">
      <text>
        <r>
          <rPr>
            <sz val="9"/>
            <rFont val="Tahoma"/>
            <family val="2"/>
          </rPr>
          <t>Mineral analysed was "glass" rather than isolated crystals of a specific mineral.</t>
        </r>
      </text>
    </comment>
    <comment ref="G49" authorId="0">
      <text>
        <r>
          <rPr>
            <sz val="9"/>
            <rFont val="Tahoma"/>
            <family val="2"/>
          </rPr>
          <t>Age cited is total fusion age. Conrad et al. (1990) also give plateau and isochron ages for Ar / Ar, and also K-Ar dates for some samples.</t>
        </r>
      </text>
    </comment>
    <comment ref="I64" authorId="0">
      <text>
        <r>
          <rPr>
            <b/>
            <sz val="9"/>
            <rFont val="Tahoma"/>
            <family val="0"/>
          </rPr>
          <t>Obradovich (2002):</t>
        </r>
        <r>
          <rPr>
            <sz val="9"/>
            <rFont val="Tahoma"/>
            <family val="0"/>
          </rPr>
          <t xml:space="preserve">
</t>
        </r>
      </text>
    </comment>
    <comment ref="I65" authorId="0">
      <text>
        <r>
          <rPr>
            <b/>
            <sz val="9"/>
            <rFont val="Tahoma"/>
            <family val="0"/>
          </rPr>
          <t>Obradovich (2002):</t>
        </r>
        <r>
          <rPr>
            <sz val="9"/>
            <rFont val="Tahoma"/>
            <family val="0"/>
          </rPr>
          <t xml:space="preserve">
</t>
        </r>
      </text>
    </comment>
    <comment ref="A55" authorId="0">
      <text>
        <r>
          <rPr>
            <sz val="9"/>
            <rFont val="Tahoma"/>
            <family val="0"/>
          </rPr>
          <t xml:space="preserve">Eaton, J.G., Maldonado, F., and McIntosh, W.C., 1999, New radiometric dates from Upper Cretaceous rocks of the Markagunt Plateau, southwestern Utah, and their
bearing on subsidence histories: Geological Society of America, Abstracts with Programs, v. 31, p. A-11.
Source of this date is typically cited as Eaton et al. (2001; see below), but is actually the GSA abstract Eaton et al. (1999; see reference above).
EATON, J.G., LAURIN, J., KIRKLAND, J.I., TIBERT, N.E., LECKIE, R.M., SAGEMAN, B.B., GOLDSTRAND, P.M., MOORE, D.W., STRAUB, A.W., COBBAN, W.A., AND DALEBOUT, J.D., 2001, Cretaceous and early Tertiary geology of Cedar and Parowan canyons, western Markagunt Plateau, Utah: Utah Geological Association field trip road log, September, 2001, in Erskine, M.C., Faulds, J.E., Bartley, J.M., and Rowley, P.D., eds., The Geologic Transition, High Plateaus to Great Basin—A Symposium and Field Guide: Utah Geological Association, Publication 30, p. 337–363.
</t>
        </r>
      </text>
    </comment>
    <comment ref="I98"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06"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20"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8"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6"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K16" authorId="0">
      <text>
        <r>
          <rPr>
            <sz val="9"/>
            <rFont val="Tahoma"/>
            <family val="2"/>
          </rPr>
          <t>Kuiper et al. (2008)</t>
        </r>
      </text>
    </comment>
    <comment ref="H16" authorId="0">
      <text>
        <r>
          <rPr>
            <b/>
            <sz val="9"/>
            <rFont val="Tahoma"/>
            <family val="0"/>
          </rPr>
          <t>Obradovich (1993) pers. Comm. to Clemens (1994):</t>
        </r>
        <r>
          <rPr>
            <sz val="9"/>
            <rFont val="Tahoma"/>
            <family val="0"/>
          </rPr>
          <t xml:space="preserve">
Standards (etc) used here are assumed based on the typical standards and constants used by Obradovich during this time (e.g. see Obradovich, 1993).</t>
        </r>
      </text>
    </comment>
    <comment ref="A16" authorId="0">
      <text>
        <r>
          <rPr>
            <sz val="9"/>
            <rFont val="Tahoma"/>
            <family val="2"/>
          </rPr>
          <t>Clemens, W. A. (1994). Continental vertebrates from the Late Cretaceous of the North Slope, Alaska. In 1992 Proceedings International Conference on Arctic Margins: Outer Continental Shelf Study, Mineral Management Service (pp. 94-0040).</t>
        </r>
      </text>
    </comment>
    <comment ref="A52" authorId="0">
      <text>
        <r>
          <rPr>
            <sz val="9"/>
            <rFont val="Tahoma"/>
            <family val="2"/>
          </rPr>
          <t>Dalrymple, G. B., Izett, G. A., Snee, L. W., &amp; Obradovich, J. D. (1993). 40Ar/39Ar age spectra and total-fusion ages of tektites from Cretaceous-Tertiary boundary sedimentary rocks in the Beloc Formation, Haiti (No. 2065). USGPO; US Geological Survey, Book and Open-File Report Sales [distributor],.</t>
        </r>
      </text>
    </comment>
    <comment ref="A58" authorId="0">
      <text>
        <r>
          <rPr>
            <sz val="9"/>
            <rFont val="Tahoma"/>
            <family val="2"/>
          </rPr>
          <t>Eberth, D. A. (2005). The geology. Dinosaur Provincial Park: A spectacular ancient ecosystem revealed, 54-82.</t>
        </r>
      </text>
    </comment>
    <comment ref="A64" authorId="0">
      <text>
        <r>
          <rPr>
            <sz val="9"/>
            <rFont val="Tahoma"/>
            <family val="2"/>
          </rPr>
          <t>Fanti, F., &amp; Catuneanu, O. (2009). Stratigraphy of the Upper Cretaceous Wapiti Formation, west-central Alberta, Canada. Canadian Journal of Earth Sciences, 46(4), 263-286.</t>
        </r>
      </text>
    </comment>
    <comment ref="A113" authorId="0">
      <text>
        <r>
          <rPr>
            <sz val="9"/>
            <rFont val="Tahoma"/>
            <family val="2"/>
          </rPr>
          <t>Horner, J. R., Schmitt, J. G., Jackson, F., &amp; Hanna, R. (2001). Bones and rocks of the Upper Cretaceous Two Medicine-Judith River clastic wedge complex, Montana. In Field trip guidebook, Society of Vertebrate Paleontology 61st Annual Meeting: Mesozoic and Cenozoic Paleontology in the Western Plains and Rocky Mountains. Museum of the Rockies Occasional Paper (Vol. 3, pp. 3-14).</t>
        </r>
      </text>
    </comment>
    <comment ref="A115" authorId="0">
      <text>
        <r>
          <rPr>
            <sz val="9"/>
            <rFont val="Tahoma"/>
            <family val="2"/>
          </rPr>
          <t>Izett, G. A., Cobban, W. A., Obradovich, J. D., &amp; Dalrymple, G. B. (1998). 40Ar/39Ar age of the Manson impact structure, Iowa, and correlative impact ejecta in the Crow Creek Member of the Pierre Shale (Upper Cretaceous), South Dakota and Nebraska. Geological Society of America Bulletin, 110(3), 361-376.</t>
        </r>
      </text>
    </comment>
    <comment ref="B160" authorId="0">
      <text>
        <r>
          <rPr>
            <sz val="9"/>
            <rFont val="Tahoma"/>
            <family val="2"/>
          </rPr>
          <t xml:space="preserve">No recalibration necessary: new date
</t>
        </r>
      </text>
    </comment>
    <comment ref="B162" authorId="0">
      <text>
        <r>
          <rPr>
            <sz val="9"/>
            <rFont val="Tahoma"/>
            <family val="2"/>
          </rPr>
          <t>No recalibration necessary: new date</t>
        </r>
      </text>
    </comment>
    <comment ref="Q16" authorId="0">
      <text>
        <r>
          <rPr>
            <sz val="9"/>
            <rFont val="Tahoma"/>
            <family val="2"/>
          </rPr>
          <t xml:space="preserve">none given
</t>
        </r>
      </text>
    </comment>
  </commentList>
</comments>
</file>

<file path=xl/comments2.xml><?xml version="1.0" encoding="utf-8"?>
<comments xmlns="http://schemas.openxmlformats.org/spreadsheetml/2006/main">
  <authors>
    <author>d</author>
  </authors>
  <commentList>
    <comment ref="A68" authorId="0">
      <text>
        <r>
          <rPr>
            <sz val="9"/>
            <rFont val="Tahoma"/>
            <family val="2"/>
          </rPr>
          <t>Fassett, J. E., &amp; Steiner, M. B. (1997). Precise age of C33N-C32R magnetic-polarity reversal, San Juan Basin, New Mexico and Colorado. New Mexico Geological Society, 48, 239-247.</t>
        </r>
      </text>
    </comment>
    <comment ref="A106" authorId="0">
      <text>
        <r>
          <rPr>
            <sz val="9"/>
            <rFont val="Tahoma"/>
            <family val="2"/>
          </rPr>
          <t>Hicks, J. F., Johnson, K. R., Obradovich, J. D., Miggins, D. P., &amp; Tauxe, L. (2003). Magnetostratigraphy of upper Cretaceous (Maastrichtian) to lower Eocene strata of the Denver Basin, Colorado. Rocky Mountain Geology, 38(1), 1-27.</t>
        </r>
      </text>
    </comment>
    <comment ref="I68" authorId="0">
      <text>
        <r>
          <rPr>
            <b/>
            <sz val="9"/>
            <rFont val="Tahoma"/>
            <family val="0"/>
          </rPr>
          <t>Obradovich (2002):</t>
        </r>
        <r>
          <rPr>
            <sz val="9"/>
            <rFont val="Tahoma"/>
            <family val="0"/>
          </rPr>
          <t xml:space="preserve">
</t>
        </r>
      </text>
    </comment>
    <comment ref="I69" authorId="0">
      <text>
        <r>
          <rPr>
            <b/>
            <sz val="9"/>
            <rFont val="Tahoma"/>
            <family val="0"/>
          </rPr>
          <t>Obradovich (2002):</t>
        </r>
        <r>
          <rPr>
            <sz val="9"/>
            <rFont val="Tahoma"/>
            <family val="0"/>
          </rPr>
          <t xml:space="preserve">
</t>
        </r>
      </text>
    </comment>
    <comment ref="I70" authorId="0">
      <text>
        <r>
          <rPr>
            <b/>
            <sz val="9"/>
            <rFont val="Tahoma"/>
            <family val="0"/>
          </rPr>
          <t>Obradovich (2002):</t>
        </r>
        <r>
          <rPr>
            <sz val="9"/>
            <rFont val="Tahoma"/>
            <family val="0"/>
          </rPr>
          <t xml:space="preserve">
</t>
        </r>
      </text>
    </comment>
    <comment ref="I71" authorId="0">
      <text>
        <r>
          <rPr>
            <b/>
            <sz val="9"/>
            <rFont val="Tahoma"/>
            <family val="0"/>
          </rPr>
          <t>Obradovich (2002):</t>
        </r>
        <r>
          <rPr>
            <sz val="9"/>
            <rFont val="Tahoma"/>
            <family val="0"/>
          </rPr>
          <t xml:space="preserve">
</t>
        </r>
      </text>
    </comment>
    <comment ref="I72" authorId="0">
      <text>
        <r>
          <rPr>
            <b/>
            <sz val="9"/>
            <rFont val="Tahoma"/>
            <family val="0"/>
          </rPr>
          <t>Obradovich (2002):</t>
        </r>
        <r>
          <rPr>
            <sz val="9"/>
            <rFont val="Tahoma"/>
            <family val="0"/>
          </rPr>
          <t xml:space="preserve">
</t>
        </r>
      </text>
    </comment>
    <comment ref="I73" authorId="0">
      <text>
        <r>
          <rPr>
            <b/>
            <sz val="9"/>
            <rFont val="Tahoma"/>
            <family val="0"/>
          </rPr>
          <t>Obradovich (2002):</t>
        </r>
        <r>
          <rPr>
            <sz val="9"/>
            <rFont val="Tahoma"/>
            <family val="0"/>
          </rPr>
          <t xml:space="preserve">
</t>
        </r>
      </text>
    </comment>
    <comment ref="I74" authorId="0">
      <text>
        <r>
          <rPr>
            <b/>
            <sz val="9"/>
            <rFont val="Tahoma"/>
            <family val="0"/>
          </rPr>
          <t>Obradovich (2002):</t>
        </r>
        <r>
          <rPr>
            <sz val="9"/>
            <rFont val="Tahoma"/>
            <family val="0"/>
          </rPr>
          <t xml:space="preserve">
</t>
        </r>
      </text>
    </comment>
    <comment ref="I75" authorId="0">
      <text>
        <r>
          <rPr>
            <b/>
            <sz val="9"/>
            <rFont val="Tahoma"/>
            <family val="0"/>
          </rPr>
          <t>Obradovich (2002):</t>
        </r>
        <r>
          <rPr>
            <sz val="9"/>
            <rFont val="Tahoma"/>
            <family val="0"/>
          </rPr>
          <t xml:space="preserve">
</t>
        </r>
      </text>
    </comment>
    <comment ref="I76" authorId="0">
      <text>
        <r>
          <rPr>
            <b/>
            <sz val="9"/>
            <rFont val="Tahoma"/>
            <family val="0"/>
          </rPr>
          <t>Obradovich (2002):</t>
        </r>
        <r>
          <rPr>
            <sz val="9"/>
            <rFont val="Tahoma"/>
            <family val="0"/>
          </rPr>
          <t xml:space="preserve">
</t>
        </r>
      </text>
    </comment>
    <comment ref="I77" authorId="0">
      <text>
        <r>
          <rPr>
            <b/>
            <sz val="9"/>
            <rFont val="Tahoma"/>
            <family val="0"/>
          </rPr>
          <t>Obradovich (2002):</t>
        </r>
        <r>
          <rPr>
            <sz val="9"/>
            <rFont val="Tahoma"/>
            <family val="0"/>
          </rPr>
          <t xml:space="preserve">
</t>
        </r>
      </text>
    </comment>
    <comment ref="I78" authorId="0">
      <text>
        <r>
          <rPr>
            <b/>
            <sz val="9"/>
            <rFont val="Tahoma"/>
            <family val="0"/>
          </rPr>
          <t>Obradovich (2002):</t>
        </r>
        <r>
          <rPr>
            <sz val="9"/>
            <rFont val="Tahoma"/>
            <family val="0"/>
          </rPr>
          <t xml:space="preserve">
</t>
        </r>
      </text>
    </comment>
    <comment ref="I79" authorId="0">
      <text>
        <r>
          <rPr>
            <b/>
            <sz val="9"/>
            <rFont val="Tahoma"/>
            <family val="0"/>
          </rPr>
          <t>Obradovich (2002):</t>
        </r>
        <r>
          <rPr>
            <sz val="9"/>
            <rFont val="Tahoma"/>
            <family val="0"/>
          </rPr>
          <t xml:space="preserve">
</t>
        </r>
      </text>
    </comment>
    <comment ref="I80" authorId="0">
      <text>
        <r>
          <rPr>
            <b/>
            <sz val="9"/>
            <rFont val="Tahoma"/>
            <family val="0"/>
          </rPr>
          <t>Obradovich (2002):</t>
        </r>
        <r>
          <rPr>
            <sz val="9"/>
            <rFont val="Tahoma"/>
            <family val="0"/>
          </rPr>
          <t xml:space="preserve">
</t>
        </r>
      </text>
    </comment>
    <comment ref="I81" authorId="0">
      <text>
        <r>
          <rPr>
            <b/>
            <sz val="9"/>
            <rFont val="Tahoma"/>
            <family val="0"/>
          </rPr>
          <t>Obradovich (2002):</t>
        </r>
        <r>
          <rPr>
            <sz val="9"/>
            <rFont val="Tahoma"/>
            <family val="0"/>
          </rPr>
          <t xml:space="preserve">
</t>
        </r>
      </text>
    </comment>
    <comment ref="A88" authorId="0">
      <text>
        <r>
          <rPr>
            <sz val="9"/>
            <rFont val="Tahoma"/>
            <family val="2"/>
          </rPr>
          <t>Goodwin, M. B., &amp; Deino, A. L. (1989). The first radiometric ages from the Judith River Formation (Upper Cretaceous), Hill County, Montana. Canadian Journal of Earth Sciences, 26(7), 1384-1391.</t>
        </r>
      </text>
    </comment>
    <comment ref="A195" authorId="0">
      <text>
        <r>
          <rPr>
            <sz val="9"/>
            <rFont val="Tahoma"/>
            <family val="2"/>
          </rPr>
          <t>Sprain, C. J., Renne, P. R., Wilson, G. P., &amp; Clemens, W. A. (2014). High-resolution chronostratigraphy of the terrestrial Cretaceous-Paleogene transition and recovery interval in the Hell Creek region, Montana. Geological Society of America Bulletin, B31076-1.</t>
        </r>
      </text>
    </comment>
    <comment ref="A93" authorId="0">
      <text>
        <r>
          <rPr>
            <sz val="9"/>
            <rFont val="Tahoma"/>
            <family val="2"/>
          </rPr>
          <t>Hicks, J. F., Obradovich, J. D., &amp; Tauxe, L. (1995). A New Calibration Point for the Late Cretaceous Time Scale: The (40} Ar/({39)) Ar Isotopic Age of the C33r/C33n Geomagnetic Reversal from the Judith River Formation (Upper Creataceous), Elk Basin, Wyoming, USA. Journal of Geology, 103, 243-256.</t>
        </r>
      </text>
    </comment>
    <comment ref="G93" authorId="0">
      <text>
        <r>
          <rPr>
            <sz val="9"/>
            <rFont val="Tahoma"/>
            <family val="2"/>
          </rPr>
          <t>unweighted mean; the weighted mean value is 79.52 (ie. identical reported value)</t>
        </r>
      </text>
    </comment>
    <comment ref="I93"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Q93" authorId="0">
      <text>
        <r>
          <rPr>
            <sz val="9"/>
            <rFont val="Tahoma"/>
            <family val="2"/>
          </rPr>
          <t>standard deviation (1-sigma) recalculated by DF using data from "table 2a": supp info of Hicks et al. (1995). Recalculation data available on tab "additional data".</t>
        </r>
      </text>
    </comment>
    <comment ref="G94" authorId="0">
      <text>
        <r>
          <rPr>
            <sz val="9"/>
            <rFont val="Tahoma"/>
            <family val="2"/>
          </rPr>
          <t>unweighted mean; the weighted mean value is 80.71 (ie. identical reported value)</t>
        </r>
      </text>
    </comment>
    <comment ref="Q94" authorId="0">
      <text>
        <r>
          <rPr>
            <sz val="9"/>
            <rFont val="Tahoma"/>
            <family val="2"/>
          </rPr>
          <t>standard deviation (1-sigma) recalculated by DF using data from "table 2a": supp info of Hicks et al. (1995). Recalculation data available on tab "additional data".</t>
        </r>
      </text>
    </comment>
    <comment ref="G95" authorId="0">
      <text>
        <r>
          <rPr>
            <sz val="9"/>
            <rFont val="Tahoma"/>
            <family val="2"/>
          </rPr>
          <t>unweighted mean; the weighted mean value is 81.17</t>
        </r>
      </text>
    </comment>
    <comment ref="Q95" authorId="0">
      <text>
        <r>
          <rPr>
            <sz val="9"/>
            <rFont val="Tahoma"/>
            <family val="2"/>
          </rPr>
          <t>standard deviation (1-sigma) recalculated by DF using data from "table 2a": supp info of Hicks et al. (1995). Recalculation data available on tab "additional data".</t>
        </r>
      </text>
    </comment>
    <comment ref="G96" authorId="0">
      <text>
        <r>
          <rPr>
            <sz val="9"/>
            <rFont val="Tahoma"/>
            <family val="2"/>
          </rPr>
          <t>unweighted mean; the weighted mean value is 81.84</t>
        </r>
      </text>
    </comment>
    <comment ref="Q96" authorId="0">
      <text>
        <r>
          <rPr>
            <sz val="9"/>
            <rFont val="Tahoma"/>
            <family val="2"/>
          </rPr>
          <t>standard deviation (1-sigma) recalculated by DF using data from "table 2a": supp info of Hicks et al. (1995). Recalculation data available on tab "additional data".</t>
        </r>
      </text>
    </comment>
    <comment ref="B129" authorId="0">
      <text>
        <r>
          <rPr>
            <sz val="9"/>
            <rFont val="Tahoma"/>
            <family val="2"/>
          </rPr>
          <t>Possible correlation with the Huerfanito bentonite marker bed (Obradovich, 1993)</t>
        </r>
      </text>
    </comment>
    <comment ref="A157" authorId="0">
      <text>
        <r>
          <rPr>
            <sz val="9"/>
            <rFont val="Tahoma"/>
            <family val="2"/>
          </rPr>
          <t>Roberts, E. M., Sampson, S. D., Deino, A. L., Bowring, S., &amp; Buchwaldt, R. (2013). The Kaiparowits Formation: a remarkable record of Late Cretaceous terrestrial environments, ecosystems and evolution in Western North America. At the top of the grand staircase: the Late Cretaceous of southern Utah.</t>
        </r>
      </text>
    </comment>
    <comment ref="A98" authorId="0">
      <text>
        <r>
          <rPr>
            <sz val="9"/>
            <rFont val="Tahoma"/>
            <family val="2"/>
          </rPr>
          <t>Hicks, J. F., Obradovich, J. D., &amp; Tauxe, L. (1999). Magnetostratigraphy, isotopic age calibration and intercontinental correlation of the Red Bird section of the Pierre Shale, Niobrara County, Wyoming, USA. Cretaceous Research, 20(1), 1-27.</t>
        </r>
      </text>
    </comment>
    <comment ref="A60" authorId="0">
      <text>
        <r>
          <rPr>
            <sz val="9"/>
            <rFont val="Tahoma"/>
            <family val="2"/>
          </rPr>
          <t>Eberth, D. A., &amp; Deino, A. (2005, September). New 40Ar/39Ar ages from three bentonites in the Bearpaw, Horseshoe Canyon, and Scollard formations (Upper Cretaceous-Paleocene) of southern Alberta, Canada. In Dinosaur Park Symposium: Short papers, abstracts, and program. Royal Tyrrell Museum of Paleontology, Drumheller, Alberta (pp. 23-24).
These dates are also cited to 2 d.p. by Braman and Sweet (2012), who cite Eberth and Deino (2005).</t>
        </r>
      </text>
    </comment>
    <comment ref="A120" authorId="0">
      <text>
        <r>
          <rPr>
            <sz val="9"/>
            <rFont val="Tahoma"/>
            <family val="0"/>
          </rPr>
          <t>Obradovich, J. D. (1993). A Cretaceous time scale. Evolution of the Western Interior Basin, 39, 379-396.</t>
        </r>
      </text>
    </comment>
    <comment ref="A167" authorId="0">
      <text>
        <r>
          <rPr>
            <sz val="9"/>
            <rFont val="Tahoma"/>
            <family val="0"/>
          </rPr>
          <t>Rogers, R. R., Swisher III, C. C., &amp; Horner, J. R. (1993). 40Ar/39Ar age and correlation of the nonmarine Two Medicine Formation (Upper Cretaceous), northwestern Montana, USA. Canadian Journal of Earth Sciences, 30(5), 1066-1075.</t>
        </r>
      </text>
    </comment>
    <comment ref="Q100" authorId="0">
      <text>
        <r>
          <rPr>
            <sz val="9"/>
            <rFont val="Tahoma"/>
            <family val="0"/>
          </rPr>
          <t>not given, only 2 crystals:
72.15 +/- 0.33
71.92 +/- 0.35</t>
        </r>
      </text>
    </comment>
    <comment ref="A6" authorId="0">
      <text>
        <r>
          <rPr>
            <sz val="9"/>
            <rFont val="Tahoma"/>
            <family val="0"/>
          </rPr>
          <t>Baadsgaard, H., Lerbekmo, J. F., Wijbrans, J. R., Swisher III, C. C., &amp; Fanning, M. (1993). Multimethod radiometric age for a bentonite near the top of the Baculites reesidei Zone of southwestern Saskatchewan (Campanian-Maastrichtian stage boundary?). Canadian Journal of Earth Sciences, 30(4), 769-775.</t>
        </r>
      </text>
    </comment>
    <comment ref="A18" authorId="0">
      <text>
        <r>
          <rPr>
            <sz val="9"/>
            <rFont val="Tahoma"/>
            <family val="0"/>
          </rPr>
          <t>Cobban, WA, Walaszczyk, I, Obradovich, JD and McKinney, KC (2006). A USGS zonal table for the Upper Cretaceous middle Cenomanian-Maastrichtian of the Western Interior of the United States based on ammonites, inoceramids, and radiometric ages. US Geological Survey Open-File Report 2006–1250, 45pp.</t>
        </r>
      </text>
    </comment>
    <comment ref="A217" authorId="0">
      <text>
        <r>
          <rPr>
            <sz val="9"/>
            <rFont val="Tahoma"/>
            <family val="2"/>
          </rPr>
          <t>Swisher III, C. C., Dingus, L., &amp; Butler, R. F. (1993). 40Ar/39Ar dating and magnetostratigraphic correlation of the terrestrial Cretaceous-Paleogene boundary and Puercan Mammal Age, Hell Creek-Tullock formations, eastern Montana. Canadian Journal of Earth Sciences, 30(9), 1981-1996.</t>
        </r>
      </text>
    </comment>
    <comment ref="I227" authorId="0">
      <text>
        <r>
          <rPr>
            <b/>
            <sz val="9"/>
            <rFont val="Tahoma"/>
            <family val="0"/>
          </rPr>
          <t>28.03 Ma date for FCs: unusual association</t>
        </r>
        <r>
          <rPr>
            <sz val="9"/>
            <rFont val="Tahoma"/>
            <family val="0"/>
          </rPr>
          <t xml:space="preserve">
Varricchio et al. (2010) state that their analysis was performed with FCT-3 (FCs-3) at 28.03 Ma, equivalent to 523.1 Ma for MMhb-1, with additional analytical data found in Miggins (2010; a USGS open-file report). However, we have not been able to locate the Miggins USGS open file report on the USGS website, and suspect that it was never actually published.
Note that 28.03 Ma is a slightly unusual date for the FCs standard, especially when associated with an MMhb-1 of 523.1 Ma. Renne et al (1998) intercalibrated an MMhb of 523.1 Ma with an FCs of 28.02 Ma; i.e. 0.01 Ma lower than the 28.03 Ma given by Varricchio et al. (2010). I expect that the 28.03 Ma used by Varricchio et al. (2010) is due to the analysis being performed at the USGS in Denver, CO, which historically used 28.03 Ma as the FCs age, based on the work of Obradovich (the reason why many other FCs ages in this chart are given as 28.03: these are all Obradovich analyses; this is rarely stated explcitly, but see Hicks et al., 2002, or relevant notes in the strat chart). However, what is unique about the Varricchio et al. (2010) ages is the association of MMhb-1 at 523.1 Ma with FCs at 28.03 Ma; previous Denver USGS analyses have associated a 28.03 Ma age for the FCs with an MMhb-1 of 520.4 Ma (as stated in Hicks et al., 2002). I speculate that the newer MMhb-1 date was cited by Varricchio et al. (2010) without being intercalibrated in an independent analysis. Consultation of Miggins (2010) might confirm this, if it was ever published.</t>
        </r>
      </text>
    </comment>
    <comment ref="A227" authorId="0">
      <text>
        <r>
          <rPr>
            <sz val="9"/>
            <rFont val="Tahoma"/>
            <family val="0"/>
          </rPr>
          <t>Varricchio, D. J., Koeberl, C., Raven, R. F., Wolbach, W. S., Elsik, W. C., &amp; Miggins, D. P. (2010). Tracing the Manson impact event across the Western Interior Cretaceous Seaway. Geological Society of America Special Papers, 465, 269-299.</t>
        </r>
      </text>
    </comment>
    <comment ref="F3" authorId="0">
      <text>
        <r>
          <rPr>
            <sz val="9"/>
            <rFont val="Tahoma"/>
            <family val="0"/>
          </rPr>
          <t>s - sanidine
b - biotite
p - plagioclase
a - anorthoclase
? - unknown / not given
z - zircon (U-Pb date, for reference as does not require Ar-Ar recalibration)</t>
        </r>
      </text>
    </comment>
    <comment ref="O221" authorId="0">
      <text>
        <r>
          <rPr>
            <sz val="9"/>
            <rFont val="Tahoma"/>
            <family val="0"/>
          </rPr>
          <t>This date differs slightly from the recalibrated date of 65.79 +/- 0.07 (1SE) Ma given by Kuiper et al. (2008) as these authors did not incorporate the legacy decay constant into their calculation. 
As such, the new recalibration offered here is more accurate</t>
        </r>
      </text>
    </comment>
    <comment ref="O222" authorId="0">
      <text>
        <r>
          <rPr>
            <sz val="9"/>
            <rFont val="Tahoma"/>
            <family val="0"/>
          </rPr>
          <t>This date differs slightly from the recalibrated date of 65.86 +/- 0.06 (1SE) Ma given by Kuiper et al. (2008) as these authors did not incorporate the legacy decay constant into their calculation. 
As such, the new recalibration offered here is more accurate</t>
        </r>
      </text>
    </comment>
    <comment ref="O223" authorId="0">
      <text>
        <r>
          <rPr>
            <sz val="9"/>
            <rFont val="Tahoma"/>
            <family val="0"/>
          </rPr>
          <t>This date differs slightly from the recalibrated date of 65.84 +/- 0.06 (1SE) Ma given by Kuiper et al. (2008) as these authors did not incorporate the legacy decay constant into their calculation. 
As such, the new recalibration offered here is more accurate</t>
        </r>
      </text>
    </comment>
    <comment ref="O224" authorId="0">
      <text>
        <r>
          <rPr>
            <sz val="9"/>
            <rFont val="Tahoma"/>
            <family val="0"/>
          </rPr>
          <t>This date differs slightly from the recalibrated date of 65.99 +/- 0.06 (1SE) Ma given by Kuiper et al. (2008) as these authors did not incorporate the legacy decay constant into their calculation. 
As such, the new recalibration offered here is more accurate</t>
        </r>
      </text>
    </comment>
    <comment ref="O225" authorId="0">
      <text>
        <r>
          <rPr>
            <sz val="9"/>
            <rFont val="Tahoma"/>
            <family val="0"/>
          </rPr>
          <t>This date differs slightly from the recalibrated date of 65.79 +/- 0.07 (1SE) Ma given by Kuiper et al. (2008) as these authors did not incorporate the legacy decay constant into their calculation. 
As such, the new recalibration offered here is more accurate</t>
        </r>
      </text>
    </comment>
    <comment ref="Q217" authorId="0">
      <text>
        <r>
          <rPr>
            <b/>
            <sz val="9"/>
            <rFont val="Tahoma"/>
            <family val="0"/>
          </rPr>
          <t xml:space="preserve">(1SE) </t>
        </r>
      </text>
    </comment>
    <comment ref="Q218" authorId="0">
      <text>
        <r>
          <rPr>
            <b/>
            <sz val="9"/>
            <rFont val="Tahoma"/>
            <family val="0"/>
          </rPr>
          <t xml:space="preserve">(1SE) </t>
        </r>
      </text>
    </comment>
    <comment ref="Q219" authorId="0">
      <text>
        <r>
          <rPr>
            <b/>
            <sz val="9"/>
            <rFont val="Tahoma"/>
            <family val="0"/>
          </rPr>
          <t xml:space="preserve">(1SE) </t>
        </r>
      </text>
    </comment>
    <comment ref="Q220" authorId="0">
      <text>
        <r>
          <rPr>
            <b/>
            <sz val="9"/>
            <rFont val="Tahoma"/>
            <family val="0"/>
          </rPr>
          <t xml:space="preserve">(1SE) </t>
        </r>
      </text>
    </comment>
    <comment ref="Q221" authorId="0">
      <text>
        <r>
          <rPr>
            <b/>
            <sz val="9"/>
            <rFont val="Tahoma"/>
            <family val="0"/>
          </rPr>
          <t xml:space="preserve">(1SE) </t>
        </r>
      </text>
    </comment>
    <comment ref="Q222" authorId="0">
      <text>
        <r>
          <rPr>
            <b/>
            <sz val="9"/>
            <rFont val="Tahoma"/>
            <family val="0"/>
          </rPr>
          <t xml:space="preserve">(1SE) </t>
        </r>
      </text>
    </comment>
    <comment ref="Q223" authorId="0">
      <text>
        <r>
          <rPr>
            <b/>
            <sz val="9"/>
            <rFont val="Tahoma"/>
            <family val="0"/>
          </rPr>
          <t xml:space="preserve">(1SE) </t>
        </r>
      </text>
    </comment>
    <comment ref="Q224" authorId="0">
      <text>
        <r>
          <rPr>
            <b/>
            <sz val="9"/>
            <rFont val="Tahoma"/>
            <family val="0"/>
          </rPr>
          <t xml:space="preserve">(1SE) </t>
        </r>
      </text>
    </comment>
    <comment ref="Q225" authorId="0">
      <text>
        <r>
          <rPr>
            <b/>
            <sz val="9"/>
            <rFont val="Tahoma"/>
            <family val="0"/>
          </rPr>
          <t xml:space="preserve">(1SE) </t>
        </r>
      </text>
    </comment>
    <comment ref="Q120" authorId="0">
      <text>
        <r>
          <rPr>
            <sz val="9"/>
            <rFont val="Tahoma"/>
            <family val="2"/>
          </rPr>
          <t>95% confidence interval for error of the mean; roughly equal to 2-sigma (95.45%)</t>
        </r>
      </text>
    </comment>
    <comment ref="Q18" authorId="0">
      <text>
        <r>
          <rPr>
            <sz val="9"/>
            <rFont val="Tahoma"/>
            <family val="2"/>
          </rPr>
          <t>Error format not stated however, analysis was conducted by Obradovich who typically uses 95% confidence interval for error of the mean; roughly equal to 2-sigma (95.45%)</t>
        </r>
      </text>
    </comment>
    <comment ref="F18" authorId="0">
      <text>
        <r>
          <rPr>
            <sz val="9"/>
            <rFont val="Tahoma"/>
            <family val="2"/>
          </rPr>
          <t>Not stated, but Obradovich performed the analyses and he typically uses sanidine; I do not recall an analysis of his that uses an alternative mineral</t>
        </r>
      </text>
    </comment>
    <comment ref="F19" authorId="0">
      <text>
        <r>
          <rPr>
            <sz val="9"/>
            <rFont val="Tahoma"/>
            <family val="2"/>
          </rPr>
          <t>Not stated, but Obradovich performed the analyses and he typically uses sanidine; I do not recall an analysis of his that uses an alternative mineral</t>
        </r>
      </text>
    </comment>
    <comment ref="F20" authorId="0">
      <text>
        <r>
          <rPr>
            <sz val="9"/>
            <rFont val="Tahoma"/>
            <family val="2"/>
          </rPr>
          <t>Not stated, but Obradovich performed the analyses and he typically uses sanidine; I do not recall an analysis of his that uses an alternative mineral</t>
        </r>
      </text>
    </comment>
    <comment ref="Q19" authorId="0">
      <text>
        <r>
          <rPr>
            <sz val="9"/>
            <rFont val="Tahoma"/>
            <family val="2"/>
          </rPr>
          <t>Error format not stated however, analysis was conducted by Obradovich who typically uses 95% confidence interval for error of the mean; roughly equal to 2-sigma (95.45%)</t>
        </r>
      </text>
    </comment>
    <comment ref="Q20" authorId="0">
      <text>
        <r>
          <rPr>
            <sz val="9"/>
            <rFont val="Tahoma"/>
            <family val="2"/>
          </rPr>
          <t>Error format not stated however, analysis was conducted by Obradovich who typically uses 95% confidence interval for error of the mean; roughly equal to 2-sigma (95.45%)</t>
        </r>
      </text>
    </comment>
    <comment ref="Q22" authorId="0">
      <text>
        <r>
          <rPr>
            <sz val="9"/>
            <rFont val="Tahoma"/>
            <family val="2"/>
          </rPr>
          <t>Error format not stated however, analysis was conducted by Obradovich who typically uses 95% confidence interval for error of the mean; roughly equal to 2-sigma (95.45%)</t>
        </r>
      </text>
    </comment>
    <comment ref="F21" authorId="0">
      <text>
        <r>
          <rPr>
            <sz val="9"/>
            <rFont val="Tahoma"/>
            <family val="2"/>
          </rPr>
          <t>Not stated, but Obradovich performed the analyses and he typically uses sanidine; I do not recall an analysis of his that uses an alternative mineral</t>
        </r>
      </text>
    </comment>
    <comment ref="F22" authorId="0">
      <text>
        <r>
          <rPr>
            <sz val="9"/>
            <rFont val="Tahoma"/>
            <family val="2"/>
          </rPr>
          <t>Not stated, but Obradovich performed the analyses and he typically uses sanidine; I do not recall an analysis of his that uses an alternative mineral</t>
        </r>
      </text>
    </comment>
    <comment ref="F23" authorId="0">
      <text>
        <r>
          <rPr>
            <sz val="9"/>
            <rFont val="Tahoma"/>
            <family val="2"/>
          </rPr>
          <t>Not stated, but Obradovich performed the analyses and he typically uses sanidine; I do not recall an analysis of his that uses an alternative mineral</t>
        </r>
      </text>
    </comment>
    <comment ref="F24" authorId="0">
      <text>
        <r>
          <rPr>
            <sz val="9"/>
            <rFont val="Tahoma"/>
            <family val="2"/>
          </rPr>
          <t>Not stated, but Obradovich performed the analyses and he typically uses sanidine; I do not recall an analysis of his that uses an alternative mineral</t>
        </r>
      </text>
    </comment>
    <comment ref="F25" authorId="0">
      <text>
        <r>
          <rPr>
            <sz val="9"/>
            <rFont val="Tahoma"/>
            <family val="2"/>
          </rPr>
          <t>Not stated, but Obradovich performed the analyses and he typically uses sanidine; I do not recall an analysis of his that uses an alternative mineral</t>
        </r>
      </text>
    </comment>
    <comment ref="F26" authorId="0">
      <text>
        <r>
          <rPr>
            <sz val="9"/>
            <rFont val="Tahoma"/>
            <family val="2"/>
          </rPr>
          <t>Not stated, but Obradovich performed the analyses and he typically uses sanidine; I do not recall an analysis of his that uses an alternative mineral</t>
        </r>
      </text>
    </comment>
    <comment ref="F27" authorId="0">
      <text>
        <r>
          <rPr>
            <sz val="9"/>
            <rFont val="Tahoma"/>
            <family val="2"/>
          </rPr>
          <t>Not stated, but Obradovich performed the analyses and he typically uses sanidine; I do not recall an analysis of his that uses an alternative mineral</t>
        </r>
      </text>
    </comment>
    <comment ref="F28" authorId="0">
      <text>
        <r>
          <rPr>
            <sz val="9"/>
            <rFont val="Tahoma"/>
            <family val="2"/>
          </rPr>
          <t>Not stated, but Obradovich performed the analyses and he typically uses sanidine; I do not recall an analysis of his that uses an alternative mineral</t>
        </r>
      </text>
    </comment>
    <comment ref="F29" authorId="0">
      <text>
        <r>
          <rPr>
            <sz val="9"/>
            <rFont val="Tahoma"/>
            <family val="2"/>
          </rPr>
          <t>Not stated, but Obradovich performed the analyses and he typically uses sanidine; I do not recall an analysis of his that uses an alternative mineral</t>
        </r>
      </text>
    </comment>
    <comment ref="F30" authorId="0">
      <text>
        <r>
          <rPr>
            <sz val="9"/>
            <rFont val="Tahoma"/>
            <family val="2"/>
          </rPr>
          <t>Not stated, but Obradovich performed the analyses and he typically uses sanidine; I do not recall an analysis of his that uses an alternative mineral</t>
        </r>
      </text>
    </comment>
    <comment ref="F31" authorId="0">
      <text>
        <r>
          <rPr>
            <sz val="9"/>
            <rFont val="Tahoma"/>
            <family val="2"/>
          </rPr>
          <t>Not stated, but Obradovich performed the analyses and he typically uses sanidine; I do not recall an analysis of his that uses an alternative mineral</t>
        </r>
      </text>
    </comment>
    <comment ref="F32" authorId="0">
      <text>
        <r>
          <rPr>
            <sz val="9"/>
            <rFont val="Tahoma"/>
            <family val="2"/>
          </rPr>
          <t>Not stated, but Obradovich performed the analyses and he typically uses sanidine; I do not recall an analysis of his that uses an alternative mineral</t>
        </r>
      </text>
    </comment>
    <comment ref="F33" authorId="0">
      <text>
        <r>
          <rPr>
            <sz val="9"/>
            <rFont val="Tahoma"/>
            <family val="2"/>
          </rPr>
          <t>Not stated, but Obradovich performed the analyses and he typically uses sanidine; I do not recall an analysis of his that uses an alternative mineral</t>
        </r>
      </text>
    </comment>
    <comment ref="F34" authorId="0">
      <text>
        <r>
          <rPr>
            <sz val="9"/>
            <rFont val="Tahoma"/>
            <family val="2"/>
          </rPr>
          <t>Not stated, but Obradovich performed the analyses and he typically uses sanidine; I do not recall an analysis of his that uses an alternative mineral</t>
        </r>
      </text>
    </comment>
    <comment ref="F35" authorId="0">
      <text>
        <r>
          <rPr>
            <sz val="9"/>
            <rFont val="Tahoma"/>
            <family val="2"/>
          </rPr>
          <t>Not stated, but Obradovich performed the analyses and he typically uses sanidine; I do not recall an analysis of his that uses an alternative mineral</t>
        </r>
      </text>
    </comment>
    <comment ref="F36" authorId="0">
      <text>
        <r>
          <rPr>
            <sz val="9"/>
            <rFont val="Tahoma"/>
            <family val="2"/>
          </rPr>
          <t>Not stated, but Obradovich performed the analyses and he typically uses sanidine; I do not recall an analysis of his that uses an alternative mineral</t>
        </r>
      </text>
    </comment>
    <comment ref="F37" authorId="0">
      <text>
        <r>
          <rPr>
            <sz val="9"/>
            <rFont val="Tahoma"/>
            <family val="2"/>
          </rPr>
          <t>Not stated, but Obradovich performed the analyses and he typically uses sanidine; I do not recall an analysis of his that uses an alternative mineral</t>
        </r>
      </text>
    </comment>
    <comment ref="F38" authorId="0">
      <text>
        <r>
          <rPr>
            <sz val="9"/>
            <rFont val="Tahoma"/>
            <family val="2"/>
          </rPr>
          <t>Not stated, but Obradovich performed the analyses and he typically uses sanidine; I do not recall an analysis of his that uses an alternative mineral</t>
        </r>
      </text>
    </comment>
    <comment ref="F39" authorId="0">
      <text>
        <r>
          <rPr>
            <sz val="9"/>
            <rFont val="Tahoma"/>
            <family val="2"/>
          </rPr>
          <t>Not stated, but Obradovich performed the analyses and he typically uses sanidine; I do not recall an analysis of his that uses an alternative mineral</t>
        </r>
      </text>
    </comment>
    <comment ref="F40" authorId="0">
      <text>
        <r>
          <rPr>
            <sz val="9"/>
            <rFont val="Tahoma"/>
            <family val="2"/>
          </rPr>
          <t>Not stated, but Obradovich performed the analyses and he typically uses sanidine; I do not recall an analysis of his that uses an alternative mineral</t>
        </r>
      </text>
    </comment>
    <comment ref="J2" authorId="0">
      <text>
        <r>
          <rPr>
            <b/>
            <sz val="9"/>
            <rFont val="Tahoma"/>
            <family val="0"/>
          </rPr>
          <t>Origins of decay constant values:</t>
        </r>
        <r>
          <rPr>
            <sz val="9"/>
            <rFont val="Tahoma"/>
            <family val="0"/>
          </rPr>
          <t xml:space="preserve">
5.543E-10 - Steiger &amp; Jaeger (1977)
5.463E-10 - Min et al. (2000), paired as standard with FCs=28.201 (Kuiper et al., 2008)
5.5305E-10 - Renne et al. (2011), paired as standard with FCs=28.294 (Renne et al., 2011)
 </t>
        </r>
      </text>
    </comment>
    <comment ref="M2" authorId="0">
      <text>
        <r>
          <rPr>
            <b/>
            <sz val="9"/>
            <rFont val="Tahoma"/>
            <family val="0"/>
          </rPr>
          <t>New decay constant:</t>
        </r>
        <r>
          <rPr>
            <sz val="9"/>
            <rFont val="Tahoma"/>
            <family val="0"/>
          </rPr>
          <t xml:space="preserve">
5.463E-10 - Min et al. (2000), paired as standard with FCT=28.201 (Kuiper et al., 2008)
</t>
        </r>
      </text>
    </comment>
    <comment ref="B131" authorId="0">
      <text>
        <r>
          <rPr>
            <sz val="9"/>
            <rFont val="Tahoma"/>
            <family val="2"/>
          </rPr>
          <t xml:space="preserve">This specific sample was reanalysed by Sageman et al. (2014). See Sageman et al (2014) section of this chart for details.
</t>
        </r>
      </text>
    </comment>
    <comment ref="B135" authorId="0">
      <text>
        <r>
          <rPr>
            <sz val="9"/>
            <rFont val="Tahoma"/>
            <family val="2"/>
          </rPr>
          <t>This specific sample was reanalysed by Sageman et al. (2014). See Sageman et al (2014) section of this chart for details.</t>
        </r>
      </text>
    </comment>
    <comment ref="B136" authorId="0">
      <text>
        <r>
          <rPr>
            <sz val="9"/>
            <rFont val="Tahoma"/>
            <family val="2"/>
          </rPr>
          <t>This specific sample was reanalysed by Sageman et al. (2014). See Sageman et al (2014) section of this chart for details.</t>
        </r>
      </text>
    </comment>
    <comment ref="B125" authorId="0">
      <text>
        <r>
          <rPr>
            <sz val="9"/>
            <rFont val="Tahoma"/>
            <family val="2"/>
          </rPr>
          <t>This specific sample was reanalysed by Hicks et al. (1999). See Hicks et al. (1999) section of this chart for details.</t>
        </r>
      </text>
    </comment>
    <comment ref="A188" authorId="0">
      <text>
        <r>
          <rPr>
            <sz val="9"/>
            <rFont val="Tahoma"/>
            <family val="2"/>
          </rPr>
          <t>Sageman, B. B., Singer, B. S., Meyers, S. R., Siewert, S. E., Walaszczyk, I., Condon, D. J., ... &amp; Sawyer, D. A. (2014). Integrating 40Ar/39Ar, U-Pb, and astronomical clocks in the Cretaceous Niobrara Formation, Western Interior Basin, USA. Geological Society of America Bulletin, B30929-1.</t>
        </r>
      </text>
    </comment>
    <comment ref="B188" authorId="0">
      <text>
        <r>
          <rPr>
            <b/>
            <sz val="9"/>
            <rFont val="Tahoma"/>
            <family val="0"/>
          </rPr>
          <t>Unable to reproduce results:</t>
        </r>
        <r>
          <rPr>
            <sz val="9"/>
            <rFont val="Tahoma"/>
            <family val="0"/>
          </rPr>
          <t xml:space="preserve">
Sageman et al. (2014) present a series of dates for marine deposits of the Western Interior Seaway, mostly from the Turonian through to the lowermost Campanian. They compare newly derived U-Pb dates with new Ar/Ar dates, calibrated to three FCs standard ages with paired decay constants:
28.02, 28.201, and 28.294 Ma FCs ages (Renne et al., 1998; Kuiper et al., 2008; Renne et al., 2011; respectively).
I was able to freely intercalibrate between the 28.02 and 28.294 standards (with a slight discrepency which I attributed to rounding), but was unable to recover the same dates for the 28.201 standard; either by converting to or from either the 28.02 or 28.294 standards. I also attempted this using the recalibration excel sheet made available by Paul Renne, but similarly failed to reproduce the same figures. The difference between my recalibration dates and the reported dates are only 10-20 k.y., so are not of major concern.</t>
        </r>
      </text>
    </comment>
    <comment ref="J52" authorId="0">
      <text>
        <r>
          <rPr>
            <b/>
            <sz val="9"/>
            <rFont val="Tahoma"/>
            <family val="0"/>
          </rPr>
          <t>Typo in data table:</t>
        </r>
        <r>
          <rPr>
            <sz val="9"/>
            <rFont val="Tahoma"/>
            <family val="0"/>
          </rPr>
          <t xml:space="preserve">
Note that in the table of calculated ages given by Dalrymple et al. (1993; table 2) the decay constant λβ is given incorrectly as 4.692E-10 instead of 4.962E-10 (Steiger &amp; Jaeger, 1977). This is clearly a typo as on p.7 they state that the total decay constant (λT= λβ + λε) used is 5.543E-10/yr-1, ie. As expected they use the values of Steiger &amp; Jaeger (1977), as shown here.</t>
        </r>
      </text>
    </comment>
    <comment ref="B53" authorId="0">
      <text>
        <r>
          <rPr>
            <sz val="9"/>
            <rFont val="Tahoma"/>
            <family val="0"/>
          </rPr>
          <t>z-coal samples:
One sample (JFL-500C) is the same as used by Baadsgard et al. taken from ~70cm abobe the K-Pg boundary (Ir anomaly).
Sample 83-O-05 was taken by Obradovich in 1983 from a bentonite ~50cm above the K-Pg boundary in the Hell Creek area.</t>
        </r>
      </text>
    </comment>
    <comment ref="I52" authorId="0">
      <text>
        <r>
          <rPr>
            <b/>
            <sz val="9"/>
            <rFont val="Tahoma"/>
            <family val="0"/>
          </rPr>
          <t>27.55:</t>
        </r>
        <r>
          <rPr>
            <sz val="9"/>
            <rFont val="Tahoma"/>
            <family val="0"/>
          </rPr>
          <t xml:space="preserve">
Dalrymple et al., (1993) state that an intercalibration performed at the Menlo Park laboratory (where these samples were analysed) yielded ages of:
SB-3 : 162.9 +/- 0.8 Ma 
MMhb-1 : 513.9 +/- 2.3 Ma
TCR : 27.92 +/- 0.04 Ma
FCs : 27..55 +/- 0.10 Ma</t>
        </r>
      </text>
    </comment>
    <comment ref="A117" authorId="0">
      <text>
        <r>
          <rPr>
            <sz val="9"/>
            <rFont val="Tahoma"/>
            <family val="0"/>
          </rPr>
          <t>Two abstracts with slightly differing dates offered in each:
Mason, I. P., Heizler, M. T., &amp; Williamson, T. E. (2013a) 40 AR/39 AR SANIDINE CHRONOSTRATIGRAPHY OF KPg BOUNDARY SEDIMENTS OF THE SAN JUAN BASIN, NM. In NEW MEXICO GEOLOGICAL SOCIETY 2013 SPRING MEETING (p. 42).
Mason, I. P., Heizler, M. T., &amp; Williamson, T. E. (2013b) 40 AR/39 AR SANIDINE CHRONOSTRATIGRAPHY OF KPg BOUNDARY SEDIMENTS OF THE SAN JUAN BASIN, NM. In Geological Society of America, Rocky Mountain Section - 65th Annual Meeting (15-17 May 2013), Paper 15-4</t>
        </r>
      </text>
    </comment>
    <comment ref="J117" authorId="0">
      <text>
        <r>
          <rPr>
            <sz val="9"/>
            <rFont val="Tahoma"/>
            <family val="0"/>
          </rPr>
          <t>In their abstracts, Mason et al. (2013) state that "All Ar/Ar data are at 1σ, relative to a 40K total decay constant of 5.543-10/a and Fish Canyon sanidine at 28.294 Ma." (same in both abstracts).
This pairing of FCs standard and decay constant is atypical. The FCs of 28.294 Ma is from Renne et al. (2011), but the decay constant of 5.543 E-10 is that given by Steiger &amp; Jaeger (1977), rather than the 5.5305 E-10 which is provided by Renne et al. (2011) to use with their FCs standard.
Use of the older Steiger and Jaeger (1977) decay constant makes little difference to the recalibrated date (0.001 Ma difference), but is worthy of note here.</t>
        </r>
      </text>
    </comment>
    <comment ref="J118" authorId="0">
      <text>
        <r>
          <rPr>
            <sz val="9"/>
            <rFont val="Tahoma"/>
            <family val="0"/>
          </rPr>
          <t>In their abstracts, Mason et al. (2013) state that "All Ar/Ar data are at 1σ, relative to a 40K total decay constant of 5.543-10/a and Fish Canyon sanidine at 28.294 Ma." (same in both abstracts).
This pairing of FCs standard and decay constant is atypical. The FCs of 28.294 Ma is from Renne et al. (2011), but the decay constant of 5.543 E-10 is that given by Steiger &amp; Jaeger (1977), rather than the 5.5305 E-10 which is provided by Renne et al. (2011) to use with their FCs standard.
Use of the older Steiger and Jaeger (1977) decay constant makes little difference to the recalibrated date (0.001 Ma difference), but is worthy of note here.</t>
        </r>
      </text>
    </comment>
    <comment ref="A83" authorId="0">
      <text>
        <r>
          <rPr>
            <sz val="9"/>
            <rFont val="Tahoma"/>
            <family val="2"/>
          </rPr>
          <t>Foreman, B. Z., Rogers, R. R., Deino, A. L., Wirth, K. R., &amp; Thole, J. T. (2008). Geochemical characterization of bentonite beds in the Two Medicine Formation (Campanian, Montana), including a new 40 Ar/39 Ar age. Cretaceous Research, 29(3), 373-385.</t>
        </r>
      </text>
    </comment>
    <comment ref="J83" authorId="0">
      <text>
        <r>
          <rPr>
            <sz val="9"/>
            <rFont val="Tahoma"/>
            <family val="2"/>
          </rPr>
          <t>Decay constant used is not stated.
Here I have recalibrated using both Steiger &amp; Jaeger (1977; 5.543E-10), and Min et al. (2000; 5.463E-10). Neither paper is cited by Foreman et al. (2008).</t>
        </r>
      </text>
    </comment>
    <comment ref="I115" authorId="0">
      <text>
        <r>
          <rPr>
            <b/>
            <sz val="9"/>
            <rFont val="Tahoma"/>
            <family val="0"/>
          </rPr>
          <t>FCs standard:</t>
        </r>
        <r>
          <rPr>
            <sz val="9"/>
            <rFont val="Tahoma"/>
            <family val="0"/>
          </rPr>
          <t xml:space="preserve">
Izett et al. (1998) use a TCR of 27.92 Ma for their fluence monitor, stating that this is equivalent to the MMhb at 513.9 Ma, but do not give an equivalent value for the FCs. This combinatuon of MMhb and TCR ages is not standard, however, Dalrymple et al., (1993) state that an intercalibration performed at the Menlo Park laboratory (where these samples were analysed) yielded ages of:
SB-3 : 162.9 +/- 0.8 Ma 
MMhb-1 : 513.9 +/- 2.3 Ma
TCR : 27.92 +/- 0.04 Ma
FCs : 27..55 +/- 0.10 Ma
Thus I am recalibrating using a FCs of 27.55 Ma.</t>
        </r>
      </text>
    </comment>
    <comment ref="D111" authorId="0">
      <text>
        <r>
          <rPr>
            <b/>
            <sz val="9"/>
            <rFont val="Tahoma"/>
            <family val="0"/>
          </rPr>
          <t>"Two Medicine Fm", Alberta:</t>
        </r>
        <r>
          <rPr>
            <sz val="9"/>
            <rFont val="Tahoma"/>
            <family val="0"/>
          </rPr>
          <t xml:space="preserve">
Horner &amp; Currie (1994) cite Eberth &amp; Deino (pers. comm. 1992) as having recovered this date from a bentonite located "within a few metres" of the Devil's Coulee sites (Southernmost Alberta) described in Horner &amp; Currie's descriptions of Hypacrosaurus stebingeri.
Horner &amp; Currie (1994) state that Devil's Coulee contains Canadian exposures of the Two Medicine Formation. However, Longrich (2009) states that the exposures in Devil's Coulee are of the Oldman Formation, albeit a part that is coeval with Dinosaur Park Formation exposed further east.</t>
        </r>
      </text>
    </comment>
    <comment ref="A111" authorId="0">
      <text>
        <r>
          <rPr>
            <sz val="9"/>
            <rFont val="Tahoma"/>
            <family val="0"/>
          </rPr>
          <t>Horner, J. R., &amp; Currie, P. J. (1994). Embryonic and neonatal morphology and ontogeny of a new species of Hypacrosaurus (Ornithischia, Lambeosauridae) from Montana and Alberta. Dinosaur eggs and babies. Cambridge University Press, Cambridge, 312-336.</t>
        </r>
      </text>
    </comment>
    <comment ref="H111" authorId="0">
      <text>
        <r>
          <rPr>
            <sz val="9"/>
            <rFont val="Tahoma"/>
            <family val="2"/>
          </rPr>
          <t>The standard and decay constant pairing used is not specified by Horner &amp; Currie (1994), as the date is a pers. comm. from Eberth &amp; Deino (1992).
Here I have used the standard/decay constant pairing that Deino used in Goodwin &amp; Deino (1989). These should have been the standards available at the time (1992).</t>
        </r>
      </text>
    </comment>
    <comment ref="A165" authorId="0">
      <text>
        <r>
          <rPr>
            <sz val="9"/>
            <rFont val="Tahoma"/>
            <family val="2"/>
          </rPr>
          <t>Rogers, R. R., &amp; Swisher, C. C. (1996). The Claggett and Bearpaw transgressions revisited; new 40Ar/39Ar data and a review of possible drivers: Abstracts with Programs. Geological Society of America, 28(6), 62.</t>
        </r>
      </text>
    </comment>
    <comment ref="A191" authorId="0">
      <text>
        <r>
          <rPr>
            <sz val="9"/>
            <rFont val="Tahoma"/>
            <family val="2"/>
          </rPr>
          <t>Shelton, J.A., 2007, Application of Sequence Stratigraphy to the Nonmarine Upper Cretaceous Two Medicine Formation, Willow Creek Anticline, Northwestern Montana [M.S. thesis]: Bozeman, Montana, Montana State University, 221 p.</t>
        </r>
      </text>
    </comment>
    <comment ref="I191" authorId="0">
      <text>
        <r>
          <rPr>
            <b/>
            <sz val="9"/>
            <rFont val="Tahoma"/>
            <family val="0"/>
          </rPr>
          <t>Shelton (2007) standards &amp; decay constant</t>
        </r>
        <r>
          <rPr>
            <sz val="9"/>
            <rFont val="Tahoma"/>
            <family val="0"/>
          </rPr>
          <t xml:space="preserve">
Shelton (2007) reports three radiometric dates based on bentonites, and states that they were analysed using U / Pb SHRIMP method on biotites; however, it seems likely that Shelton (2007) is mistaken here as these bentonites are more typically dated using the Ar / Ar method on biotite, plagioclase, or (preferably) sanidine; by comparison, the U-Pb method requires zircons. Shelton's dates were reported as pers. comm. from Miggins (USGS).
Varricchio et al. (2010) later performed Ar / Ar analysis on one of the same bentonites, noting that Shelton's analysis had used preliminary dates. The analyses in Varricchio et al. (2010) were performed by Miggins, who is also a coauthor.
Hence, I suspect that the dates of Shelton (2007) were acquired through Ar / Ar analysis. No details of the standard or decay constant are given by Shelton, and since this is 2007, there are a variety of standards that might have been used. I have chosen to recalibrate the dates using the standards that Miggins used for the Varricchio et al. (2010) paper. These are slightly unusual; I have reproduced below the note from the Varricchio et al. (2010) reanalysis in this chart.
</t>
        </r>
        <r>
          <rPr>
            <b/>
            <sz val="9"/>
            <rFont val="Tahoma"/>
            <family val="2"/>
          </rPr>
          <t>Varricchio et al. (2010)</t>
        </r>
        <r>
          <rPr>
            <sz val="9"/>
            <rFont val="Tahoma"/>
            <family val="0"/>
          </rPr>
          <t xml:space="preserve">
Varricchio et al. (2010) state that their analysis was performed with FCT-3 (FCs-3) at 28.03 Ma, equivalent to 523.1 Ma for MMhb-1, with additional analytical data found in Miggins (2010; a USGS open-file report). However, we have not been able to locate the Miggins USGS open file report on the USGS website, and suspect that it was never actually published.
Note that 28.03 Ma is a slightly unusual date for the FCs standard, especially when associated with an MMhb-1 of 523.1 Ma. Renne et al (1998) intercalibrated an MMhb of 523.1 Ma with an FCs of 28.02 Ma; i.e. 0.01 Ma lower than the 28.03 Ma given by Varricchio et al. (2010). I expect that the 28.03 Ma used by Varricchio et al. (2010) is due to the analysis being performed at the USGS in Denver, CO, which historically used 28.03 Ma as the FCs age, based on the work of Obradovich (the reason why many other FCs ages in this chart are given as 28.03: these are all Obradovich analyses; this is rarely stated explcitly, but see Hicks et al., 2002, or relevant notes in the strat chart). However, what is unique about the Varricchio et al. (2010) ages is the association of MMhb-1 at 523.1 Ma with FCs at 28.03 Ma; previous Denver USGS analyses have associated a 28.03 Ma age for the FCs with an MMhb-1 of 520.4 Ma (as stated in Hicks et al., 2002). I speculate that the newer MMhb-1 date was cited by Varricchio et al. (2010) without being intercalibrated in an independent analysis. Consultation of Miggins (2010) might confirm this, if it was ever published.</t>
        </r>
      </text>
    </comment>
    <comment ref="J85" authorId="0">
      <text>
        <r>
          <rPr>
            <sz val="9"/>
            <rFont val="Tahoma"/>
            <family val="2"/>
          </rPr>
          <t>Decay constant used is not stated.
Here I have recalibrated using both Steiger &amp; Jaeger (1977; 5.543E-10), and Min et al. (2000; 5.463E-10). Neither paper is cited by Foreman et al. (2008).</t>
        </r>
      </text>
    </comment>
    <comment ref="H113" authorId="0">
      <text>
        <r>
          <rPr>
            <sz val="9"/>
            <rFont val="Tahoma"/>
            <family val="0"/>
          </rPr>
          <t>This date is taken from Horner et al. (2001) where the authors attribute the date to Rogers &amp; Swisher (pers. comm.).
Standard:
Although the standard and decay constant are not stated, Swisher (who performed the analysis) used an FCT standard of 28.02 in both preceding and succeeding analyses (Swisher et al., 1999; 2002), suggesting that this is probably also the standard used circa 2001. The decay constant used is unknown, but is unlikely to be Min et al (2000) as this was not wdiely used until much later. Hence I have used the then-standard decay constant of Steiger &amp; Jaeger (1977)</t>
        </r>
      </text>
    </comment>
    <comment ref="H165" authorId="0">
      <text>
        <r>
          <rPr>
            <sz val="9"/>
            <rFont val="Tahoma"/>
            <family val="0"/>
          </rPr>
          <t>The standard and decay contant pairing used is not stated in the abstract. However, the same authors (Rogers et al., 1993) used an FCs of 27.84 Ma (Samson &amp; Alexander, 1987), with the decay constant λ of Steiger &amp; Jaeger (1977). 
It is possible that Rogers and Swisher (1996) might have used a new revision of the FCs based on Renne et al. (1994) who recover a FCT of 27.95 +/- 0.18 Ma in an intercalibration analysis, equivalent to Mmhb-1 of 522.5 Ma.
However, the Renne et al. (1994) revision was not widely used and I am going to assume here that the analysis was conducted using an FCs age of 27.84, and a λ of 5.543E-10.</t>
        </r>
      </text>
    </comment>
    <comment ref="Q165" authorId="0">
      <text>
        <r>
          <rPr>
            <sz val="9"/>
            <rFont val="Tahoma"/>
            <family val="2"/>
          </rPr>
          <t>Unknown error, none was given in the original abstract</t>
        </r>
      </text>
    </comment>
    <comment ref="I2" authorId="0">
      <text>
        <r>
          <rPr>
            <b/>
            <sz val="9"/>
            <rFont val="Tahoma"/>
            <family val="2"/>
          </rPr>
          <t>Fish Canyon Tuff (FCT) standard</t>
        </r>
        <r>
          <rPr>
            <sz val="9"/>
            <rFont val="Tahoma"/>
            <family val="2"/>
          </rPr>
          <t xml:space="preserve">
Sometimes also referred to as the Fish Canyon sanidine (FCs).
</t>
        </r>
        <r>
          <rPr>
            <b/>
            <sz val="9"/>
            <rFont val="Tahoma"/>
            <family val="2"/>
          </rPr>
          <t>Cebula et al. (1986)</t>
        </r>
        <r>
          <rPr>
            <sz val="9"/>
            <rFont val="Tahoma"/>
            <family val="2"/>
          </rPr>
          <t xml:space="preserve"> first proposed Fish Canyon Tuff (FCT) as a standard, with a value of 27.79 Ma (relative to 518.9 Ma for the McClure Mountain hornblende (MMhb-1; Alexander et al., 1978). 
</t>
        </r>
        <r>
          <rPr>
            <b/>
            <sz val="9"/>
            <rFont val="Tahoma"/>
            <family val="2"/>
          </rPr>
          <t>Samson &amp; Alexander (1987)</t>
        </r>
        <r>
          <rPr>
            <sz val="9"/>
            <rFont val="Tahoma"/>
            <family val="2"/>
          </rPr>
          <t xml:space="preserve"> performed an intercalibration analysis which changed MMhb-1  to 520.4 +/- 1.7 Ma, which altered the FCT to 27.84 Ma (Renne et al., 1998; although Samson &amp; Alexander, 1987, actually give the age as 27.9 +/- 0.6 Ma).
</t>
        </r>
        <r>
          <rPr>
            <b/>
            <sz val="9"/>
            <rFont val="Tahoma"/>
            <family val="2"/>
          </rPr>
          <t>Renne et al. (1994)</t>
        </r>
        <r>
          <rPr>
            <sz val="9"/>
            <rFont val="Tahoma"/>
            <family val="2"/>
          </rPr>
          <t xml:space="preserve"> perform an intercalibration analysis and recover a FCT of 27.95 +/- 0.18 Ma, equivalent to Mmhb-1 of 522.5 Ma.
</t>
        </r>
        <r>
          <rPr>
            <b/>
            <sz val="9"/>
            <rFont val="Tahoma"/>
            <family val="2"/>
          </rPr>
          <t xml:space="preserve">
Renne et al. (1998)</t>
        </r>
        <r>
          <rPr>
            <sz val="9"/>
            <rFont val="Tahoma"/>
            <family val="2"/>
          </rPr>
          <t xml:space="preserve">
FCT = 28.02 +/- 0.28 Ma (including decay constant error), +/- ; TCR = 28.34 +/- 0.16; MMhb-1 = 523.1 +/- 2.6 Ma;  
</t>
        </r>
        <r>
          <rPr>
            <b/>
            <sz val="9"/>
            <rFont val="Tahoma"/>
            <family val="2"/>
          </rPr>
          <t>Kuiper et al. (2008)</t>
        </r>
        <r>
          <rPr>
            <sz val="9"/>
            <rFont val="Tahoma"/>
            <family val="2"/>
          </rPr>
          <t xml:space="preserve"> used orbital tuning to calculate the FCT att 28.201 +/-0.046 Ma (2 sigma). 
</t>
        </r>
        <r>
          <rPr>
            <b/>
            <sz val="9"/>
            <rFont val="Tahoma"/>
            <family val="2"/>
          </rPr>
          <t>Renne et al. (2010)</t>
        </r>
        <r>
          <rPr>
            <sz val="9"/>
            <rFont val="Tahoma"/>
            <family val="2"/>
          </rPr>
          <t xml:space="preserve">
FCT = 28.305 +/- 0.031 (see note)
</t>
        </r>
        <r>
          <rPr>
            <b/>
            <sz val="9"/>
            <rFont val="Tahoma"/>
            <family val="2"/>
          </rPr>
          <t>Renne et al (2011</t>
        </r>
        <r>
          <rPr>
            <sz val="9"/>
            <rFont val="Tahoma"/>
            <family val="2"/>
          </rPr>
          <t xml:space="preserve">)
FCT = 28.294 +/- 0.036 (see note)
</t>
        </r>
        <r>
          <rPr>
            <b/>
            <sz val="9"/>
            <rFont val="Tahoma"/>
            <family val="2"/>
          </rPr>
          <t>Current usage</t>
        </r>
        <r>
          <rPr>
            <sz val="9"/>
            <rFont val="Tahoma"/>
            <family val="2"/>
          </rPr>
          <t xml:space="preserve">
Rivera et al. (2011), Meyers et al. (2012), Singer et al. (2012), and Sageman et al. (2014) all found independent support for Kuiper et al. (2008)'s 28.201 m.y. age for the Fish Canyon Sanidine (and therefore rejected Renne et al.'s (2010) further revised 28.3 standard as too old). These three analyses also used three methods (Ar-Ar, U-Pb, cyclostratigraphy) to reach consensus, confirming alignment of U-Pb and Ar-Ar dates. </t>
        </r>
      </text>
    </comment>
    <comment ref="A10" authorId="0">
      <text>
        <r>
          <rPr>
            <sz val="9"/>
            <rFont val="Tahoma"/>
            <family val="2"/>
          </rPr>
          <t>Cifelli, R. L., Kirkland, J. I., Weil, A., Deino, A. L., &amp; Kowallis, B. J. (1997). High-precision 40Ar/39Ar geochronology and the advent of North America’s Late Cretaceous terrestrial fauna. Proceedings of the National Academy of Sciences, 94(21), 11163-11167.</t>
        </r>
      </text>
    </comment>
    <comment ref="A42" authorId="0">
      <text>
        <r>
          <rPr>
            <sz val="9"/>
            <rFont val="Tahoma"/>
            <family val="0"/>
          </rPr>
          <t>Conrad, J. E., Mackee, E. H., &amp; Turrin, B. D. (1992). Age of tephra beds at the Ocean Point Dinosaur Locality, North Slope, Alaska, based on K-Ar and 40Ar/39Ar analyses (pp. 1-12). US Government Printing Office.</t>
        </r>
      </text>
    </comment>
    <comment ref="F42" authorId="0">
      <text>
        <r>
          <rPr>
            <sz val="9"/>
            <rFont val="Tahoma"/>
            <family val="2"/>
          </rPr>
          <t>Mineral analysed was "glass" rather than isolated crystals of a specific mineral.</t>
        </r>
      </text>
    </comment>
    <comment ref="G42" authorId="0">
      <text>
        <r>
          <rPr>
            <sz val="9"/>
            <rFont val="Tahoma"/>
            <family val="2"/>
          </rPr>
          <t>Age cited is total fusion age. Conrad et al. (1990) also give plateau and isochron ages for Ar / Ar, and also K-Ar dates for some samples.</t>
        </r>
      </text>
    </comment>
    <comment ref="G43" authorId="0">
      <text>
        <r>
          <rPr>
            <sz val="9"/>
            <rFont val="Tahoma"/>
            <family val="2"/>
          </rPr>
          <t>Age cited is total fusion age. Conrad et al. (1990) also give plateau and isochron ages for Ar / Ar, and also K-Ar dates for some samples.</t>
        </r>
      </text>
    </comment>
    <comment ref="G44" authorId="0">
      <text>
        <r>
          <rPr>
            <sz val="9"/>
            <rFont val="Tahoma"/>
            <family val="2"/>
          </rPr>
          <t>Age cited is total fusion age. Conrad et al. (1990) also give plateau and isochron ages for Ar / Ar, and also K-Ar dates for some samples.</t>
        </r>
      </text>
    </comment>
    <comment ref="G45" authorId="0">
      <text>
        <r>
          <rPr>
            <sz val="9"/>
            <rFont val="Tahoma"/>
            <family val="2"/>
          </rPr>
          <t>Age cited is total fusion age. Conrad et al. (1990) also give plateau and isochron ages for Ar / Ar, and also K-Ar dates for some samples.</t>
        </r>
      </text>
    </comment>
    <comment ref="G46" authorId="0">
      <text>
        <r>
          <rPr>
            <sz val="9"/>
            <rFont val="Tahoma"/>
            <family val="2"/>
          </rPr>
          <t>Age cited is total fusion age. Conrad et al. (1990) also give plateau and isochron ages for Ar / Ar, and also K-Ar dates for some samples.</t>
        </r>
      </text>
    </comment>
    <comment ref="G47" authorId="0">
      <text>
        <r>
          <rPr>
            <sz val="9"/>
            <rFont val="Tahoma"/>
            <family val="2"/>
          </rPr>
          <t>Age cited is total fusion age. Conrad et al. (1990) also give plateau and isochron ages for Ar / Ar, and also K-Ar dates for some samples.</t>
        </r>
      </text>
    </comment>
    <comment ref="G48" authorId="0">
      <text>
        <r>
          <rPr>
            <sz val="9"/>
            <rFont val="Tahoma"/>
            <family val="2"/>
          </rPr>
          <t>Age cited is total fusion age. Conrad et al. (1990) also give plateau and isochron ages for Ar / Ar, and also K-Ar dates for some samples.</t>
        </r>
      </text>
    </comment>
    <comment ref="F43" authorId="0">
      <text>
        <r>
          <rPr>
            <sz val="9"/>
            <rFont val="Tahoma"/>
            <family val="2"/>
          </rPr>
          <t>Mineral analysed was "glass" rather than isolated crystals of a specific mineral.</t>
        </r>
      </text>
    </comment>
    <comment ref="F44" authorId="0">
      <text>
        <r>
          <rPr>
            <sz val="9"/>
            <rFont val="Tahoma"/>
            <family val="2"/>
          </rPr>
          <t>Mineral analysed was "glass" rather than isolated crystals of a specific mineral.</t>
        </r>
      </text>
    </comment>
    <comment ref="F45" authorId="0">
      <text>
        <r>
          <rPr>
            <sz val="9"/>
            <rFont val="Tahoma"/>
            <family val="2"/>
          </rPr>
          <t>Mineral analysed was "glass" rather than isolated crystals of a specific mineral.</t>
        </r>
      </text>
    </comment>
    <comment ref="F46" authorId="0">
      <text>
        <r>
          <rPr>
            <sz val="9"/>
            <rFont val="Tahoma"/>
            <family val="2"/>
          </rPr>
          <t>Mineral analysed was "glass" rather than isolated crystals of a specific mineral.</t>
        </r>
      </text>
    </comment>
    <comment ref="F47" authorId="0">
      <text>
        <r>
          <rPr>
            <sz val="9"/>
            <rFont val="Tahoma"/>
            <family val="2"/>
          </rPr>
          <t>Mineral analysed was "glass" rather than isolated crystals of a specific mineral.</t>
        </r>
      </text>
    </comment>
    <comment ref="F48" authorId="0">
      <text>
        <r>
          <rPr>
            <sz val="9"/>
            <rFont val="Tahoma"/>
            <family val="2"/>
          </rPr>
          <t>Mineral analysed was "glass" rather than isolated crystals of a specific mineral.</t>
        </r>
      </text>
    </comment>
    <comment ref="F49" authorId="0">
      <text>
        <r>
          <rPr>
            <sz val="9"/>
            <rFont val="Tahoma"/>
            <family val="2"/>
          </rPr>
          <t>Mineral analysed was "glass" rather than isolated crystals of a specific mineral.</t>
        </r>
      </text>
    </comment>
    <comment ref="G49" authorId="0">
      <text>
        <r>
          <rPr>
            <sz val="9"/>
            <rFont val="Tahoma"/>
            <family val="2"/>
          </rPr>
          <t>Age cited is total fusion age. Conrad et al. (1990) also give plateau and isochron ages for Ar / Ar, and also K-Ar dates for some samples.</t>
        </r>
      </text>
    </comment>
    <comment ref="I64" authorId="0">
      <text>
        <r>
          <rPr>
            <b/>
            <sz val="9"/>
            <rFont val="Tahoma"/>
            <family val="0"/>
          </rPr>
          <t>Obradovich (2002):</t>
        </r>
        <r>
          <rPr>
            <sz val="9"/>
            <rFont val="Tahoma"/>
            <family val="0"/>
          </rPr>
          <t xml:space="preserve">
</t>
        </r>
      </text>
    </comment>
    <comment ref="I65" authorId="0">
      <text>
        <r>
          <rPr>
            <b/>
            <sz val="9"/>
            <rFont val="Tahoma"/>
            <family val="0"/>
          </rPr>
          <t>Obradovich (2002):</t>
        </r>
        <r>
          <rPr>
            <sz val="9"/>
            <rFont val="Tahoma"/>
            <family val="0"/>
          </rPr>
          <t xml:space="preserve">
</t>
        </r>
      </text>
    </comment>
    <comment ref="A55" authorId="0">
      <text>
        <r>
          <rPr>
            <sz val="9"/>
            <rFont val="Tahoma"/>
            <family val="0"/>
          </rPr>
          <t xml:space="preserve">Eaton, J.G., Maldonado, F., and McIntosh, W.C., 1999, New radiometric dates from Upper Cretaceous rocks of the Markagunt Plateau, southwestern Utah, and their
bearing on subsidence histories: Geological Society of America, Abstracts with Programs, v. 31, p. A-11.
Source of this date is typically cited as Eaton et al. (2001; see below), but is actually the GSA abstract Eaton et al. (1999; see reference above).
EATON, J.G., LAURIN, J., KIRKLAND, J.I., TIBERT, N.E., LECKIE, R.M., SAGEMAN, B.B., GOLDSTRAND, P.M., MOORE, D.W., STRAUB, A.W., COBBAN, W.A., AND DALEBOUT, J.D., 2001, Cretaceous and early Tertiary geology of Cedar and Parowan canyons, western Markagunt Plateau, Utah: Utah Geological Association field trip road log, September, 2001, in Erskine, M.C., Faulds, J.E., Bartley, J.M., and Rowley, P.D., eds., The Geologic Transition, High Plateaus to Great Basin—A Symposium and Field Guide: Utah Geological Association, Publication 30, p. 337–363.
</t>
        </r>
      </text>
    </comment>
    <comment ref="I98"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06"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20"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8"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I16" authorId="0">
      <text>
        <r>
          <rPr>
            <b/>
            <sz val="9"/>
            <rFont val="Tahoma"/>
            <family val="0"/>
          </rPr>
          <t>Obradovich (2002):</t>
        </r>
        <r>
          <rPr>
            <sz val="9"/>
            <rFont val="Tahoma"/>
            <family val="0"/>
          </rPr>
          <t xml:space="preserve">
A legacy FCT value of 28.03 was used, as this was given by Hicks et al (2002) as equivalent of the TCR at 28.32 (see note on TCR standard, and above note on standards). The unusual standard is due to the particular methods of Obradovich, who ran the analysis.
See also Obradovich (2002)
Obradovich, J. D. (2002). Geochronology of Laramide synorogenic strata in the Denver Basin, Colorado. Rocky Mountain Geology, 37(2), 165-171.</t>
        </r>
      </text>
    </comment>
    <comment ref="H16" authorId="0">
      <text>
        <r>
          <rPr>
            <b/>
            <sz val="9"/>
            <rFont val="Tahoma"/>
            <family val="0"/>
          </rPr>
          <t>Obradovich (1993) pers. Comm. to Clemens (1994):</t>
        </r>
        <r>
          <rPr>
            <sz val="9"/>
            <rFont val="Tahoma"/>
            <family val="0"/>
          </rPr>
          <t xml:space="preserve">
Standards (etc) used here are assumed based on the typical standards and constants used by Obradovich during this time (e.g. see Obradovich, 1993).</t>
        </r>
      </text>
    </comment>
    <comment ref="A16" authorId="0">
      <text>
        <r>
          <rPr>
            <sz val="9"/>
            <rFont val="Tahoma"/>
            <family val="2"/>
          </rPr>
          <t>Clemens, W. A. (1994). Continental vertebrates from the Late Cretaceous of the North Slope, Alaska. In 1992 Proceedings International Conference on Arctic Margins: Outer Continental Shelf Study, Mineral Management Service (pp. 94-0040).</t>
        </r>
      </text>
    </comment>
    <comment ref="A52" authorId="0">
      <text>
        <r>
          <rPr>
            <sz val="9"/>
            <rFont val="Tahoma"/>
            <family val="2"/>
          </rPr>
          <t>Dalrymple, G. B., Izett, G. A., Snee, L. W., &amp; Obradovich, J. D. (1993). 40Ar/39Ar age spectra and total-fusion ages of tektites from Cretaceous-Tertiary boundary sedimentary rocks in the Beloc Formation, Haiti (No. 2065). USGPO; US Geological Survey, Book and Open-File Report Sales [distributor],.</t>
        </r>
      </text>
    </comment>
    <comment ref="A58" authorId="0">
      <text>
        <r>
          <rPr>
            <sz val="9"/>
            <rFont val="Tahoma"/>
            <family val="2"/>
          </rPr>
          <t>Eberth, D. A. (2005). The geology. Dinosaur Provincial Park: A spectacular ancient ecosystem revealed, 54-82.</t>
        </r>
      </text>
    </comment>
    <comment ref="A64" authorId="0">
      <text>
        <r>
          <rPr>
            <sz val="9"/>
            <rFont val="Tahoma"/>
            <family val="2"/>
          </rPr>
          <t>Fanti, F., &amp; Catuneanu, O. (2009). Stratigraphy of the Upper Cretaceous Wapiti Formation, west-central Alberta, Canada. Canadian Journal of Earth Sciences, 46(4), 263-286.</t>
        </r>
      </text>
    </comment>
    <comment ref="A113" authorId="0">
      <text>
        <r>
          <rPr>
            <sz val="9"/>
            <rFont val="Tahoma"/>
            <family val="2"/>
          </rPr>
          <t>Horner, J. R., Schmitt, J. G., Jackson, F., &amp; Hanna, R. (2001). Bones and rocks of the Upper Cretaceous Two Medicine-Judith River clastic wedge complex, Montana. In Field trip guidebook, Society of Vertebrate Paleontology 61st Annual Meeting: Mesozoic and Cenozoic Paleontology in the Western Plains and Rocky Mountains. Museum of the Rockies Occasional Paper (Vol. 3, pp. 3-14).</t>
        </r>
      </text>
    </comment>
    <comment ref="A115" authorId="0">
      <text>
        <r>
          <rPr>
            <sz val="9"/>
            <rFont val="Tahoma"/>
            <family val="2"/>
          </rPr>
          <t>Izett, G. A., Cobban, W. A., Obradovich, J. D., &amp; Dalrymple, G. B. (1998). 40Ar/39Ar age of the Manson impact structure, Iowa, and correlative impact ejecta in the Crow Creek Member of the Pierre Shale (Upper Cretaceous), South Dakota and Nebraska. Geological Society of America Bulletin, 110(3), 361-376.</t>
        </r>
      </text>
    </comment>
    <comment ref="B160" authorId="0">
      <text>
        <r>
          <rPr>
            <sz val="9"/>
            <rFont val="Tahoma"/>
            <family val="2"/>
          </rPr>
          <t xml:space="preserve">No recalibration necessary: new date
</t>
        </r>
      </text>
    </comment>
    <comment ref="B162" authorId="0">
      <text>
        <r>
          <rPr>
            <sz val="9"/>
            <rFont val="Tahoma"/>
            <family val="2"/>
          </rPr>
          <t>No recalibration necessary: new date</t>
        </r>
      </text>
    </comment>
    <comment ref="Q16" authorId="0">
      <text>
        <r>
          <rPr>
            <sz val="9"/>
            <rFont val="Tahoma"/>
            <family val="2"/>
          </rPr>
          <t xml:space="preserve">none given
</t>
        </r>
      </text>
    </comment>
    <comment ref="S93" authorId="0">
      <text>
        <r>
          <rPr>
            <sz val="9"/>
            <rFont val="Tahoma"/>
            <family val="2"/>
          </rPr>
          <t>Stated in table 2a (requested supp info):
J = 
"0.007032 +/- 54"
I have assumed that the "54" is actually 0.00000054, and inputted that here</t>
        </r>
      </text>
    </comment>
    <comment ref="S94" authorId="0">
      <text>
        <r>
          <rPr>
            <sz val="9"/>
            <rFont val="Tahoma"/>
            <family val="2"/>
          </rPr>
          <t>Stated in table 2a (requested supp info):
J = 
"0.006927 +/- 30"
I have assumed that the "30" is actually 0.00000030, and inputted that here</t>
        </r>
      </text>
    </comment>
    <comment ref="S95" authorId="0">
      <text>
        <r>
          <rPr>
            <sz val="9"/>
            <rFont val="Tahoma"/>
            <family val="2"/>
          </rPr>
          <t>Stated in table 2a (requested supp info):
J = 
"0.007036 +/- 43"
I have assumed that the "43" is actually 0.00000043, and inputted that here</t>
        </r>
      </text>
    </comment>
    <comment ref="S96" authorId="0">
      <text>
        <r>
          <rPr>
            <sz val="9"/>
            <rFont val="Tahoma"/>
            <family val="2"/>
          </rPr>
          <t>Stated in table 2a (requested supp info):
J = 
"0.007041 +/- 27"
I have assumed that the "27" is actually 0.00000027, and inputted that here</t>
        </r>
      </text>
    </comment>
    <comment ref="S106" authorId="0">
      <text>
        <r>
          <rPr>
            <sz val="9"/>
            <rFont val="Tahoma"/>
            <family val="2"/>
          </rPr>
          <t>Calculated from given values:
J = 0.007381
J 1σ = +/- 0.14011%
ie. 0.007381 * 0.0014011</t>
        </r>
      </text>
    </comment>
    <comment ref="S107" authorId="0">
      <text>
        <r>
          <rPr>
            <sz val="9"/>
            <rFont val="Tahoma"/>
            <family val="2"/>
          </rPr>
          <t>Calculated from given values:
J = 0.007378
J 1σ = +/- 0.13301%
ie. 0.007381 * 0.0013301</t>
        </r>
      </text>
    </comment>
    <comment ref="S108" authorId="0">
      <text>
        <r>
          <rPr>
            <sz val="9"/>
            <rFont val="Tahoma"/>
            <family val="2"/>
          </rPr>
          <t>Calculated from given values:
J = 0.007389
J 1σ = +/- 0.13282%
ie. 0.007381 * 0.0013282</t>
        </r>
      </text>
    </comment>
    <comment ref="S109" authorId="0">
      <text>
        <r>
          <rPr>
            <sz val="9"/>
            <rFont val="Tahoma"/>
            <family val="0"/>
          </rPr>
          <t>Calculated from given values:
J = 0.007298
J 1σ = +/- 0.08465%
ie. 0.0072980 * 0.0008465</t>
        </r>
      </text>
    </comment>
    <comment ref="S111" authorId="0">
      <text>
        <r>
          <rPr>
            <sz val="9"/>
            <rFont val="Tahoma"/>
            <family val="2"/>
          </rPr>
          <t>Stated in table 2a (requested supp info):
J = 
"0.007032 +/- 54"
I have assumed that the "54" is actually 0.00000054, and inputted that here</t>
        </r>
      </text>
    </comment>
    <comment ref="A184" authorId="0">
      <text>
        <r>
          <rPr>
            <sz val="9"/>
            <rFont val="Tahoma"/>
            <family val="2"/>
          </rPr>
          <t>Rogers, R. R., Kidwell, S. M., Deino, A. L., Mitchell, J. P., Nelson, K., &amp; Thole, J. T. (2016). Age, Correlation, and Lithostratigraphic Revision of the Upper Cretaceous (Campanian) Judith River Formation in Its Type Area (North-Central Montana), with a Comparison of Low-and High-Accommodation Alluvial Records. The Journal of Geology, 124(1), 99-135.</t>
        </r>
      </text>
    </comment>
    <comment ref="R184" authorId="0">
      <text>
        <r>
          <rPr>
            <b/>
            <sz val="9"/>
            <rFont val="Tahoma"/>
            <family val="0"/>
          </rPr>
          <t>Note on J values:</t>
        </r>
        <r>
          <rPr>
            <sz val="9"/>
            <rFont val="Tahoma"/>
            <family val="0"/>
          </rPr>
          <t xml:space="preserve">
individual J vlues for each crystal analysed are available in th eonline supp info for Rogers et al. (2016).</t>
        </r>
      </text>
    </comment>
  </commentList>
</comments>
</file>

<file path=xl/sharedStrings.xml><?xml version="1.0" encoding="utf-8"?>
<sst xmlns="http://schemas.openxmlformats.org/spreadsheetml/2006/main" count="2052" uniqueCount="337">
  <si>
    <t>Please contact Noah McLean at nmclean@mit.edu with questions, comments, and suggestions.</t>
  </si>
  <si>
    <t>OUTPUT</t>
  </si>
  <si>
    <t>Fish Canyon Sanidine</t>
  </si>
  <si>
    <t>J</t>
  </si>
  <si>
    <t>DEP</t>
  </si>
  <si>
    <t>Huerfanito</t>
  </si>
  <si>
    <t>For help, click on the Instructions worksheet at the bottom left of your Excel window.</t>
  </si>
  <si>
    <t>Calculations</t>
  </si>
  <si>
    <t>part 1</t>
  </si>
  <si>
    <t>part 2</t>
  </si>
  <si>
    <t>legacy data J</t>
  </si>
  <si>
    <t>converted age uncertainties:</t>
  </si>
  <si>
    <t>dtspl,old/dJold</t>
  </si>
  <si>
    <t>dtspl,old/drspl,old</t>
  </si>
  <si>
    <t>dJold/dRstd,old</t>
  </si>
  <si>
    <t>J value</t>
  </si>
  <si>
    <t>2(1)</t>
  </si>
  <si>
    <t>2(2)</t>
  </si>
  <si>
    <t>2(3)</t>
  </si>
  <si>
    <t>2 (all)</t>
  </si>
  <si>
    <t>H(1)</t>
  </si>
  <si>
    <t>H(2)</t>
  </si>
  <si>
    <t>H(all)</t>
  </si>
  <si>
    <t>CR(1)</t>
  </si>
  <si>
    <t>CR(2)</t>
  </si>
  <si>
    <t>CR(all)</t>
  </si>
  <si>
    <t>RSB0139</t>
  </si>
  <si>
    <t>RSB0157</t>
  </si>
  <si>
    <t>KJ0115A</t>
  </si>
  <si>
    <t>AK19</t>
  </si>
  <si>
    <t>% change</t>
  </si>
  <si>
    <t>Hicks et al., 2003</t>
  </si>
  <si>
    <t>Fassett &amp; Steiner, 1997</t>
  </si>
  <si>
    <t>TCR = 28.32</t>
  </si>
  <si>
    <t>Reference</t>
  </si>
  <si>
    <t>ratio 40/39 std</t>
  </si>
  <si>
    <t>ratio 40/39 sample</t>
  </si>
  <si>
    <t>old sigma r40/39_spl, 1-sigma abs</t>
  </si>
  <si>
    <t>new J (Ma)</t>
  </si>
  <si>
    <t>sigma r40/39_std from std meas error</t>
  </si>
  <si>
    <t>dtsplnew/dRstd</t>
  </si>
  <si>
    <t>dtsplnew/dRspl</t>
  </si>
  <si>
    <t>dtsplnew/dtstd</t>
  </si>
  <si>
    <t>dtsplnew/dlambdanew1</t>
  </si>
  <si>
    <t>dtsplnew/dlambdanew2</t>
  </si>
  <si>
    <t>dtsplnew/dlambdanew</t>
  </si>
  <si>
    <t>assuming unct. In J comes from unct. In 40/39 meas of std</t>
  </si>
  <si>
    <t>without the uncertainty in J</t>
  </si>
  <si>
    <t>Sprain et al., 2014</t>
  </si>
  <si>
    <t>Null coal</t>
  </si>
  <si>
    <t>INPUT for Error Propagation:</t>
  </si>
  <si>
    <t>Goodwin &amp; Deino, 1989</t>
  </si>
  <si>
    <t>84MG8-3-4</t>
  </si>
  <si>
    <t>85MG7-16-1</t>
  </si>
  <si>
    <t>MMhb-1 = 520.4</t>
  </si>
  <si>
    <t>Kirtland Fm</t>
  </si>
  <si>
    <t>Judith River Fm</t>
  </si>
  <si>
    <t>Legacy age: INPUT</t>
  </si>
  <si>
    <r>
      <t>Legacy age   t</t>
    </r>
    <r>
      <rPr>
        <vertAlign val="subscript"/>
        <sz val="10"/>
        <rFont val="Arial"/>
        <family val="2"/>
      </rPr>
      <t xml:space="preserve">sample, old   </t>
    </r>
    <r>
      <rPr>
        <sz val="10"/>
        <rFont val="Arial"/>
        <family val="2"/>
      </rPr>
      <t>(Ma)</t>
    </r>
  </si>
  <si>
    <r>
      <t>Recalibrated age</t>
    </r>
    <r>
      <rPr>
        <sz val="10"/>
        <rFont val="Arial"/>
        <family val="2"/>
      </rPr>
      <t xml:space="preserve"> </t>
    </r>
    <r>
      <rPr>
        <b/>
        <sz val="10"/>
        <rFont val="Arial"/>
        <family val="2"/>
      </rPr>
      <t>t</t>
    </r>
    <r>
      <rPr>
        <vertAlign val="subscript"/>
        <sz val="10"/>
        <rFont val="Arial"/>
        <family val="2"/>
      </rPr>
      <t xml:space="preserve">sample, new   </t>
    </r>
    <r>
      <rPr>
        <sz val="10"/>
        <rFont val="Arial"/>
        <family val="2"/>
      </rPr>
      <t>(Ma)</t>
    </r>
  </si>
  <si>
    <r>
      <t xml:space="preserve">Legacy standard  and age </t>
    </r>
    <r>
      <rPr>
        <sz val="10"/>
        <rFont val="Arial"/>
        <family val="2"/>
      </rPr>
      <t>(Ma)</t>
    </r>
  </si>
  <si>
    <r>
      <t xml:space="preserve">Equivalent legacy FCs </t>
    </r>
    <r>
      <rPr>
        <sz val="10"/>
        <rFont val="Arial"/>
        <family val="2"/>
      </rPr>
      <t>(Ma)</t>
    </r>
  </si>
  <si>
    <r>
      <t xml:space="preserve">Legacy λ        </t>
    </r>
    <r>
      <rPr>
        <sz val="10"/>
        <rFont val="Arial"/>
        <family val="2"/>
      </rPr>
      <t>(/yr)</t>
    </r>
  </si>
  <si>
    <r>
      <t xml:space="preserve">New FCs standard </t>
    </r>
    <r>
      <rPr>
        <sz val="10"/>
        <rFont val="Arial"/>
        <family val="2"/>
      </rPr>
      <t>(Ma)</t>
    </r>
  </si>
  <si>
    <r>
      <t xml:space="preserve">New FCs standard error </t>
    </r>
    <r>
      <rPr>
        <sz val="10"/>
        <rFont val="Arial"/>
        <family val="2"/>
      </rPr>
      <t>(Ma), 1σ</t>
    </r>
  </si>
  <si>
    <r>
      <t xml:space="preserve">New λ              </t>
    </r>
    <r>
      <rPr>
        <sz val="10"/>
        <rFont val="Arial"/>
        <family val="2"/>
      </rPr>
      <t xml:space="preserve"> (/yr)</t>
    </r>
  </si>
  <si>
    <r>
      <t xml:space="preserve">New λ error    </t>
    </r>
    <r>
      <rPr>
        <sz val="10"/>
        <rFont val="Arial"/>
        <family val="2"/>
      </rPr>
      <t>(/yr), 1σ</t>
    </r>
  </si>
  <si>
    <t>J 1σ uncertainty</t>
  </si>
  <si>
    <r>
      <t xml:space="preserve">+ standard   </t>
    </r>
    <r>
      <rPr>
        <sz val="10"/>
        <rFont val="Arial"/>
        <family val="2"/>
      </rPr>
      <t>(Ma)</t>
    </r>
  </si>
  <si>
    <r>
      <t xml:space="preserve"> + std + λ   </t>
    </r>
    <r>
      <rPr>
        <sz val="10"/>
        <rFont val="Arial"/>
        <family val="2"/>
      </rPr>
      <t>(Ma)</t>
    </r>
  </si>
  <si>
    <t>Fruitland Fm</t>
  </si>
  <si>
    <t>New age: INPUT</t>
  </si>
  <si>
    <t>Mineral</t>
  </si>
  <si>
    <t>s</t>
  </si>
  <si>
    <t>b</t>
  </si>
  <si>
    <t>State / Province</t>
  </si>
  <si>
    <t>NM</t>
  </si>
  <si>
    <t>Unit</t>
  </si>
  <si>
    <t>MT</t>
  </si>
  <si>
    <t>Lewis Shale</t>
  </si>
  <si>
    <t>CO</t>
  </si>
  <si>
    <t>Battle Fm</t>
  </si>
  <si>
    <t>AB</t>
  </si>
  <si>
    <t>General information</t>
  </si>
  <si>
    <r>
      <t xml:space="preserve">OUTPUT  </t>
    </r>
    <r>
      <rPr>
        <b/>
        <sz val="9"/>
        <rFont val="Arial"/>
        <family val="2"/>
      </rPr>
      <t>(all 1σ absolute)</t>
    </r>
  </si>
  <si>
    <t>D1 sequence</t>
  </si>
  <si>
    <t>Fort Union Fm</t>
  </si>
  <si>
    <t>Hell Creek Fm</t>
  </si>
  <si>
    <t>IrZ coal</t>
  </si>
  <si>
    <t>Rogers et al., 1993</t>
  </si>
  <si>
    <t>TM-6</t>
  </si>
  <si>
    <t>p</t>
  </si>
  <si>
    <t>a</t>
  </si>
  <si>
    <t>TM-4</t>
  </si>
  <si>
    <t>WOFS-U5</t>
  </si>
  <si>
    <t>TM-3</t>
  </si>
  <si>
    <t>RT/TM-7</t>
  </si>
  <si>
    <t>Two Medicine Fm</t>
  </si>
  <si>
    <t>FCT = 27.84</t>
  </si>
  <si>
    <t>Hicks et al., 1995</t>
  </si>
  <si>
    <t>WY</t>
  </si>
  <si>
    <t>Eagle Sandstone</t>
  </si>
  <si>
    <t>JDO8-3</t>
  </si>
  <si>
    <t>JDO6-5</t>
  </si>
  <si>
    <t>JDO8-21</t>
  </si>
  <si>
    <t>JDO6-7</t>
  </si>
  <si>
    <t>S. hippocrepis II</t>
  </si>
  <si>
    <t>?</t>
  </si>
  <si>
    <t>Claggett Shale, ardmore</t>
  </si>
  <si>
    <t>Obradovich, 1993</t>
  </si>
  <si>
    <t>Lower Z coal</t>
  </si>
  <si>
    <t>Ft Union Fm</t>
  </si>
  <si>
    <t>Haiti tektites</t>
  </si>
  <si>
    <t>AL</t>
  </si>
  <si>
    <t>unit 112</t>
  </si>
  <si>
    <t>B. compressus</t>
  </si>
  <si>
    <t>Mancos Shale</t>
  </si>
  <si>
    <t>Bearpaw Shale</t>
  </si>
  <si>
    <t>Ha</t>
  </si>
  <si>
    <t>G. calcarata</t>
  </si>
  <si>
    <t>Anonna Fm</t>
  </si>
  <si>
    <t>D. nebrascense</t>
  </si>
  <si>
    <t>B. obtusus</t>
  </si>
  <si>
    <t>Claggett Shale, ardmore bentonite</t>
  </si>
  <si>
    <t>Telegraph Creek Fm</t>
  </si>
  <si>
    <t>70-O-06</t>
  </si>
  <si>
    <t>Tombigbee Sand, Eutaw Fm</t>
  </si>
  <si>
    <t>MS</t>
  </si>
  <si>
    <t>Austin Chalk</t>
  </si>
  <si>
    <t>TX</t>
  </si>
  <si>
    <t>Cody Shale</t>
  </si>
  <si>
    <t>Marias River Shale</t>
  </si>
  <si>
    <t>91-O-14</t>
  </si>
  <si>
    <t>B. clinolobatus</t>
  </si>
  <si>
    <t>3RM-67</t>
  </si>
  <si>
    <t>E. jenneyi</t>
  </si>
  <si>
    <t>86-O-05</t>
  </si>
  <si>
    <t>92-O-13</t>
  </si>
  <si>
    <t>78-O-05</t>
  </si>
  <si>
    <t>68-O-04</t>
  </si>
  <si>
    <t>D. bassleri</t>
  </si>
  <si>
    <t>86-O-15</t>
  </si>
  <si>
    <t>I. undulatoplicatus</t>
  </si>
  <si>
    <r>
      <t xml:space="preserve">below </t>
    </r>
    <r>
      <rPr>
        <i/>
        <sz val="10"/>
        <rFont val="Arial"/>
        <family val="2"/>
      </rPr>
      <t>Boehmoceras</t>
    </r>
  </si>
  <si>
    <t>91-O-08</t>
  </si>
  <si>
    <t>P. bourgeoisianus</t>
  </si>
  <si>
    <t>91-O-13</t>
  </si>
  <si>
    <t>S. preventricosus</t>
  </si>
  <si>
    <r>
      <t xml:space="preserve">above </t>
    </r>
    <r>
      <rPr>
        <i/>
        <sz val="10"/>
        <rFont val="Arial"/>
        <family val="2"/>
      </rPr>
      <t>P. macombi</t>
    </r>
    <r>
      <rPr>
        <sz val="10"/>
        <rFont val="Arial"/>
        <family val="2"/>
      </rPr>
      <t xml:space="preserve">, below </t>
    </r>
    <r>
      <rPr>
        <i/>
        <sz val="10"/>
        <rFont val="Arial"/>
        <family val="2"/>
      </rPr>
      <t>S. warreni</t>
    </r>
  </si>
  <si>
    <t>Ferron Sandstone</t>
  </si>
  <si>
    <t>UT</t>
  </si>
  <si>
    <t>P. hyatti</t>
  </si>
  <si>
    <t>V. birchbyi</t>
  </si>
  <si>
    <t>90-O-34</t>
  </si>
  <si>
    <t>Greenhorn Limestone</t>
  </si>
  <si>
    <t>AZ</t>
  </si>
  <si>
    <t>P. flexuosum</t>
  </si>
  <si>
    <t>90-O-33</t>
  </si>
  <si>
    <t>N. juddi</t>
  </si>
  <si>
    <t>90-O-19</t>
  </si>
  <si>
    <t>91-O-31</t>
  </si>
  <si>
    <t>Kneehills Tuff</t>
  </si>
  <si>
    <t>AK-476</t>
  </si>
  <si>
    <t>E. septemseriatum</t>
  </si>
  <si>
    <t>91-O-30</t>
  </si>
  <si>
    <t>V. diartianum</t>
  </si>
  <si>
    <t>D2315</t>
  </si>
  <si>
    <t>D. pondi</t>
  </si>
  <si>
    <t>Frontier Fm</t>
  </si>
  <si>
    <t>A. amphibolum</t>
  </si>
  <si>
    <t>90-O-50</t>
  </si>
  <si>
    <t>C. gilberti</t>
  </si>
  <si>
    <t>68-O-09</t>
  </si>
  <si>
    <t>Mowry Shale</t>
  </si>
  <si>
    <t>N. haasi</t>
  </si>
  <si>
    <t>Thermopolis Shale</t>
  </si>
  <si>
    <t>91-O-12</t>
  </si>
  <si>
    <t>75-O-06</t>
  </si>
  <si>
    <t>P. pattoni</t>
  </si>
  <si>
    <t>Hulcross Fm</t>
  </si>
  <si>
    <t>BC</t>
  </si>
  <si>
    <t>P. nutfieldensis</t>
  </si>
  <si>
    <t>Ge</t>
  </si>
  <si>
    <t>N. cornutus</t>
  </si>
  <si>
    <t>Arrow Creek bentonite</t>
  </si>
  <si>
    <t>Colorado Shale</t>
  </si>
  <si>
    <t>Bailey Flats core</t>
  </si>
  <si>
    <t>Thatcher bentonite</t>
  </si>
  <si>
    <t>Graneros Shale</t>
  </si>
  <si>
    <t>NE</t>
  </si>
  <si>
    <t>90-O-49</t>
  </si>
  <si>
    <r>
      <t xml:space="preserve">below </t>
    </r>
    <r>
      <rPr>
        <i/>
        <sz val="10"/>
        <rFont val="Arial"/>
        <family val="2"/>
      </rPr>
      <t>C. gilberti</t>
    </r>
  </si>
  <si>
    <t>no name</t>
  </si>
  <si>
    <t>Ardmore bentonite</t>
  </si>
  <si>
    <t>Juana Lopez Mbr</t>
  </si>
  <si>
    <t>Clausen/washboard mbr</t>
  </si>
  <si>
    <t>Shell Creek Mbr</t>
  </si>
  <si>
    <t>Otto Gott claypit</t>
  </si>
  <si>
    <t>Roberts et al., 2013</t>
  </si>
  <si>
    <t>upper Kaiparowits Fm</t>
  </si>
  <si>
    <t>KBO-37</t>
  </si>
  <si>
    <t>KBC-109</t>
  </si>
  <si>
    <t>KBC-144</t>
  </si>
  <si>
    <t>KP-7</t>
  </si>
  <si>
    <t>KDR-5</t>
  </si>
  <si>
    <t>SS07B</t>
  </si>
  <si>
    <t>CF05B</t>
  </si>
  <si>
    <t>middle Kaiparowits Fm</t>
  </si>
  <si>
    <t>lower Kaiparowits Fm</t>
  </si>
  <si>
    <t>Wahweap Fm</t>
  </si>
  <si>
    <t>Eberth &amp; Deino, 2005</t>
  </si>
  <si>
    <t>Scollard Fm</t>
  </si>
  <si>
    <t>Horseshoe Canyon Fm</t>
  </si>
  <si>
    <t>Hicks et al., 1999</t>
  </si>
  <si>
    <t>Biostrat / info</t>
  </si>
  <si>
    <t>B. grandis</t>
  </si>
  <si>
    <t>B. reesidei</t>
  </si>
  <si>
    <t>B. scotti</t>
  </si>
  <si>
    <t>91-O-14, JD06-13</t>
  </si>
  <si>
    <t>92-O-32, GLN12-</t>
  </si>
  <si>
    <t>92-O-30, JD010-A</t>
  </si>
  <si>
    <t>90-O-15, JD06-17</t>
  </si>
  <si>
    <t>93-O-16, GLN12-</t>
  </si>
  <si>
    <t>92-O-13, JD018-</t>
  </si>
  <si>
    <t>RB92-15, JD018-</t>
  </si>
  <si>
    <t>Pierre Shale</t>
  </si>
  <si>
    <t>Pierre Shale, ardmore</t>
  </si>
  <si>
    <t>Baadsgaard et al. 1993</t>
  </si>
  <si>
    <t>z</t>
  </si>
  <si>
    <t>Snakebite 1 (U-Pb)</t>
  </si>
  <si>
    <t>Snakebite 1</t>
  </si>
  <si>
    <t>upper B. reesidei</t>
  </si>
  <si>
    <t>SK</t>
  </si>
  <si>
    <t>N/A</t>
  </si>
  <si>
    <r>
      <t xml:space="preserve">Sample Name            </t>
    </r>
    <r>
      <rPr>
        <b/>
        <sz val="8"/>
        <rFont val="Arial"/>
        <family val="2"/>
      </rPr>
      <t>(Ar-Ar, unless specified)</t>
    </r>
  </si>
  <si>
    <t>Cobban et al. 2006</t>
  </si>
  <si>
    <t>B. eliasi</t>
  </si>
  <si>
    <t>D. cheyennense</t>
  </si>
  <si>
    <t>Swisher et al. 1993</t>
  </si>
  <si>
    <t>U coal</t>
  </si>
  <si>
    <t>W coal</t>
  </si>
  <si>
    <t>HFZ coal</t>
  </si>
  <si>
    <t>Z coal, Hell Creek</t>
  </si>
  <si>
    <t>Z coal, McGuire Creek</t>
  </si>
  <si>
    <t>Z coal, overall</t>
  </si>
  <si>
    <t>Varricchio et al. 2010</t>
  </si>
  <si>
    <t>03-NC-ABB</t>
  </si>
  <si>
    <t>plateau age</t>
  </si>
  <si>
    <t>isochron</t>
  </si>
  <si>
    <t>Y coal</t>
  </si>
  <si>
    <t>X coal</t>
  </si>
  <si>
    <t>V coal</t>
  </si>
  <si>
    <t>U? coal</t>
  </si>
  <si>
    <t>MCZ coal (LG11-1)</t>
  </si>
  <si>
    <t>MCZ coal (ZL 12-2)</t>
  </si>
  <si>
    <t>Z coal (HX12-1)</t>
  </si>
  <si>
    <t>Z coal (HC-2PR)</t>
  </si>
  <si>
    <t>HFZ coal (HH12-2)</t>
  </si>
  <si>
    <t>HFZ coal (HF-3PR)</t>
  </si>
  <si>
    <t>MCZ/Z coal (pooled)</t>
  </si>
  <si>
    <t>HFZ coal (pooled)</t>
  </si>
  <si>
    <t>IrZ coal (HH12-1)</t>
  </si>
  <si>
    <t>IrZ coal (NV12-1)</t>
  </si>
  <si>
    <t>IrZ coal (HF-1PR)</t>
  </si>
  <si>
    <t>IrZ coal (pooled)</t>
  </si>
  <si>
    <r>
      <t xml:space="preserve">Legacy age error </t>
    </r>
    <r>
      <rPr>
        <sz val="8"/>
        <rFont val="Arial"/>
        <family val="2"/>
      </rPr>
      <t>1σ internal, unless stated</t>
    </r>
    <r>
      <rPr>
        <sz val="10"/>
        <rFont val="Arial"/>
        <family val="2"/>
      </rPr>
      <t xml:space="preserve"> (Ma)</t>
    </r>
  </si>
  <si>
    <r>
      <t xml:space="preserve">New error    </t>
    </r>
    <r>
      <rPr>
        <sz val="8"/>
        <rFont val="Arial"/>
        <family val="2"/>
      </rPr>
      <t>1σ internal, unless stated</t>
    </r>
    <r>
      <rPr>
        <sz val="10"/>
        <rFont val="Arial"/>
        <family val="2"/>
      </rPr>
      <t xml:space="preserve">  (Ma)</t>
    </r>
  </si>
  <si>
    <t>S. depressus</t>
  </si>
  <si>
    <t>unspecified</t>
  </si>
  <si>
    <t>P. macombi</t>
  </si>
  <si>
    <t>C. tarrantense</t>
  </si>
  <si>
    <t>B. compressus (low in zone)</t>
  </si>
  <si>
    <t>E. jenneyi (low in zone)</t>
  </si>
  <si>
    <t>D. bassleri (low in zone)</t>
  </si>
  <si>
    <t>FCs = 27.84</t>
  </si>
  <si>
    <t>FCs = 28.02</t>
  </si>
  <si>
    <t>FCs = 28.201</t>
  </si>
  <si>
    <t>FCs = 28.294</t>
  </si>
  <si>
    <t>FCs = 28.03</t>
  </si>
  <si>
    <t>Sageman et al., 2014</t>
  </si>
  <si>
    <t>Note on recalibration</t>
  </si>
  <si>
    <t>Cifelli et al. 1997</t>
  </si>
  <si>
    <t>WS10A</t>
  </si>
  <si>
    <t>WS10B</t>
  </si>
  <si>
    <t>WS10C</t>
  </si>
  <si>
    <t>1365-1 + 1</t>
  </si>
  <si>
    <t>Weighted Mean</t>
  </si>
  <si>
    <t>Cedar Mt Fm</t>
  </si>
  <si>
    <t>Dalrymple et al., 1993</t>
  </si>
  <si>
    <t>z-coal, weighted mean</t>
  </si>
  <si>
    <t>Haiti tektites, weighted mean</t>
  </si>
  <si>
    <t>MMhb-1=513.9</t>
  </si>
  <si>
    <t>Mason et al., 2013a</t>
  </si>
  <si>
    <t>Mason et al., 2013a, b</t>
  </si>
  <si>
    <t>Mason et al., 2013b</t>
  </si>
  <si>
    <t>Naashoibito, Ojo Alamo</t>
  </si>
  <si>
    <t>detrital</t>
  </si>
  <si>
    <t>Eberth, 2005</t>
  </si>
  <si>
    <t>Foremost Fm</t>
  </si>
  <si>
    <t>Foreman et al., 2008</t>
  </si>
  <si>
    <t>Hadro Hill</t>
  </si>
  <si>
    <t>IA</t>
  </si>
  <si>
    <t>Manson Impact</t>
  </si>
  <si>
    <t>TCR = 27.92</t>
  </si>
  <si>
    <t>Izett et al., 1998</t>
  </si>
  <si>
    <t>Shelton, 2007</t>
  </si>
  <si>
    <t>Horner &amp; Currie, 1994</t>
  </si>
  <si>
    <t>"Two Medicine Fm"</t>
  </si>
  <si>
    <t>Rogers &amp; Swisher, 1996</t>
  </si>
  <si>
    <t>upper Judith River Fm</t>
  </si>
  <si>
    <t>Justin's Peak bentonite</t>
  </si>
  <si>
    <t>TM-003, 1st</t>
  </si>
  <si>
    <t>TM-003, 2nd</t>
  </si>
  <si>
    <t>Horner et al. 2001</t>
  </si>
  <si>
    <t>86ACr019</t>
  </si>
  <si>
    <t>M86LPA14</t>
  </si>
  <si>
    <t>84ACr180Y</t>
  </si>
  <si>
    <t>Prince Creek Fm</t>
  </si>
  <si>
    <t>AK</t>
  </si>
  <si>
    <t>SB-3 = 162.9</t>
  </si>
  <si>
    <t>M86LPA9 -L121-2</t>
  </si>
  <si>
    <t>M86LPA9 -87A076</t>
  </si>
  <si>
    <t>M86LPA19 -L115-1</t>
  </si>
  <si>
    <t>M86LPA19 -L115-2</t>
  </si>
  <si>
    <t>M86LPA19 -L115-3</t>
  </si>
  <si>
    <t>Conrad et al., 1992</t>
  </si>
  <si>
    <t>Fanti &amp; Cantuneanu, 2009</t>
  </si>
  <si>
    <t>Wapiti Fm</t>
  </si>
  <si>
    <t>Eaton et al., 1999</t>
  </si>
  <si>
    <t>Straight Cliffs Fm</t>
  </si>
  <si>
    <t>"upper" Mbr</t>
  </si>
  <si>
    <t>euhedral biotite bed</t>
  </si>
  <si>
    <t>Clemens, 1994</t>
  </si>
  <si>
    <t>Rogers et al., 2016</t>
  </si>
  <si>
    <t>STI-03</t>
  </si>
  <si>
    <t>WHB1-11</t>
  </si>
  <si>
    <t>PPF-03</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</si>
</sst>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 numFmtId="166" formatCode="0.0"/>
    <numFmt numFmtId="167" formatCode="0.000%"/>
    <numFmt numFmtId="168" formatCode="0.00000000000"/>
    <numFmt numFmtId="169" formatCode="0.000"/>
    <numFmt numFmtId="170" formatCode="0.00000%"/>
    <numFmt numFmtId="171" formatCode="0.0000%"/>
    <numFmt numFmtId="172" formatCode="0.000E+00"/>
    <numFmt numFmtId="173" formatCode="0.0000E+00"/>
    <numFmt numFmtId="174" formatCode="0.00000E+00"/>
    <numFmt numFmtId="175" formatCode="\±0.00E-0"/>
    <numFmt numFmtId="176" formatCode="\±General"/>
    <numFmt numFmtId="177" formatCode="\±\ 0.00E-0"/>
    <numFmt numFmtId="178" formatCode="\±\ General"/>
    <numFmt numFmtId="179" formatCode="0.0000000"/>
    <numFmt numFmtId="180" formatCode="\±\ #.00"/>
    <numFmt numFmtId="181" formatCode="\±\ #,##0.00"/>
    <numFmt numFmtId="182" formatCode="0.00000"/>
    <numFmt numFmtId="183" formatCode="0.00000000"/>
    <numFmt numFmtId="184" formatCode="0.000000000"/>
    <numFmt numFmtId="185" formatCode="0.0000000000"/>
    <numFmt numFmtId="186" formatCode="0.000000000000"/>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000000000000000000000"/>
    <numFmt numFmtId="197" formatCode="0.00000000000000000000000"/>
    <numFmt numFmtId="198" formatCode="0.000000000000000000000000"/>
    <numFmt numFmtId="199" formatCode="0.0000000000000000000000000"/>
    <numFmt numFmtId="200" formatCode="0.00000000000000000000000000"/>
    <numFmt numFmtId="201" formatCode="0.000000000000000000000000000"/>
    <numFmt numFmtId="202" formatCode="0.0000000000000000000000000000"/>
    <numFmt numFmtId="203" formatCode="0.00000000000000000000000000000"/>
    <numFmt numFmtId="204" formatCode="0.000000000000000000000000000000"/>
    <numFmt numFmtId="205" formatCode="0.0000000000000000000000000000000"/>
    <numFmt numFmtId="206" formatCode="0.00000000000000000000000000000000"/>
    <numFmt numFmtId="207" formatCode="0.000000000000000000000000000000000"/>
    <numFmt numFmtId="208" formatCode="0.0000000000000000000000000000000000"/>
    <numFmt numFmtId="209" formatCode="0.00000000000000000000000000000000000"/>
    <numFmt numFmtId="210" formatCode="\±\ #,##0.000"/>
    <numFmt numFmtId="211" formatCode="\±\ #,##0.0000"/>
    <numFmt numFmtId="212" formatCode="\±\ #,##0.00000"/>
    <numFmt numFmtId="213" formatCode="\±\ #,##0.000000"/>
    <numFmt numFmtId="214" formatCode="\±\ #,##0.0000000"/>
    <numFmt numFmtId="215" formatCode="\±\ #,##0.00000000"/>
    <numFmt numFmtId="216" formatCode="\±\ #,##0.000000000"/>
    <numFmt numFmtId="217" formatCode="0.0000000E+00"/>
    <numFmt numFmtId="218" formatCode="&quot;Yes&quot;;&quot;Yes&quot;;&quot;No&quot;"/>
    <numFmt numFmtId="219" formatCode="&quot;True&quot;;&quot;True&quot;;&quot;False&quot;"/>
    <numFmt numFmtId="220" formatCode="&quot;On&quot;;&quot;On&quot;;&quot;Off&quot;"/>
    <numFmt numFmtId="221" formatCode="[$€-2]\ #,##0.00_);[Red]\([$€-2]\ #,##0.00\)"/>
  </numFmts>
  <fonts count="36">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61"/>
      <name val="Geneva"/>
      <family val="0"/>
    </font>
    <font>
      <sz val="10"/>
      <name val="Myriad Pro"/>
      <family val="0"/>
    </font>
    <font>
      <sz val="14"/>
      <name val="Myriad Pro"/>
      <family val="0"/>
    </font>
    <font>
      <i/>
      <sz val="14"/>
      <name val="Myriad Pro"/>
      <family val="0"/>
    </font>
    <font>
      <sz val="8"/>
      <name val="Verdana"/>
      <family val="0"/>
    </font>
    <font>
      <sz val="12"/>
      <name val="Myriad Pro"/>
      <family val="0"/>
    </font>
    <font>
      <sz val="9"/>
      <name val="Tahoma"/>
      <family val="0"/>
    </font>
    <font>
      <b/>
      <sz val="9"/>
      <name val="Tahoma"/>
      <family val="0"/>
    </font>
    <font>
      <sz val="10"/>
      <name val="Arial"/>
      <family val="2"/>
    </font>
    <font>
      <b/>
      <i/>
      <sz val="10"/>
      <name val="Arial"/>
      <family val="2"/>
    </font>
    <font>
      <i/>
      <sz val="10"/>
      <name val="Arial"/>
      <family val="2"/>
    </font>
    <font>
      <sz val="10"/>
      <color indexed="10"/>
      <name val="Arial"/>
      <family val="2"/>
    </font>
    <font>
      <b/>
      <sz val="10"/>
      <name val="Arial"/>
      <family val="2"/>
    </font>
    <font>
      <vertAlign val="subscript"/>
      <sz val="10"/>
      <name val="Arial"/>
      <family val="2"/>
    </font>
    <font>
      <i/>
      <sz val="10"/>
      <color indexed="22"/>
      <name val="Arial"/>
      <family val="2"/>
    </font>
    <font>
      <sz val="10"/>
      <color indexed="22"/>
      <name val="Arial"/>
      <family val="2"/>
    </font>
    <font>
      <sz val="14"/>
      <name val="Arial"/>
      <family val="2"/>
    </font>
    <font>
      <i/>
      <sz val="14"/>
      <name val="Arial"/>
      <family val="2"/>
    </font>
    <font>
      <sz val="14"/>
      <color indexed="10"/>
      <name val="Arial"/>
      <family val="2"/>
    </font>
    <font>
      <sz val="12"/>
      <name val="Arial"/>
      <family val="2"/>
    </font>
    <font>
      <sz val="9"/>
      <name val="Arial"/>
      <family val="2"/>
    </font>
    <font>
      <sz val="9"/>
      <color indexed="10"/>
      <name val="Arial"/>
      <family val="2"/>
    </font>
    <font>
      <sz val="9"/>
      <name val="Myriad Pro"/>
      <family val="0"/>
    </font>
    <font>
      <sz val="9"/>
      <name val="Geneva"/>
      <family val="0"/>
    </font>
    <font>
      <i/>
      <sz val="9"/>
      <name val="Arial"/>
      <family val="2"/>
    </font>
    <font>
      <b/>
      <sz val="9"/>
      <name val="Arial"/>
      <family val="2"/>
    </font>
    <font>
      <b/>
      <i/>
      <sz val="10"/>
      <color indexed="10"/>
      <name val="Arial"/>
      <family val="2"/>
    </font>
    <font>
      <b/>
      <sz val="8"/>
      <name val="Arial"/>
      <family val="2"/>
    </font>
    <font>
      <sz val="8"/>
      <name val="Arial"/>
      <family val="2"/>
    </font>
    <font>
      <i/>
      <sz val="10"/>
      <color indexed="10"/>
      <name val="Arial"/>
      <family val="2"/>
    </font>
    <font>
      <b/>
      <sz val="8"/>
      <name val="Geneva"/>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31">
    <border>
      <left/>
      <right/>
      <top/>
      <bottom/>
      <diagonal/>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6">
    <xf numFmtId="0" fontId="0" fillId="0" borderId="0" xfId="0" applyAlignment="1">
      <alignment/>
    </xf>
    <xf numFmtId="0" fontId="6" fillId="0" borderId="0" xfId="0" applyFont="1" applyAlignment="1">
      <alignment horizontal="center"/>
    </xf>
    <xf numFmtId="165" fontId="6" fillId="0" borderId="0" xfId="0" applyNumberFormat="1" applyFont="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169" fontId="8" fillId="0" borderId="0" xfId="0" applyNumberFormat="1" applyFont="1" applyAlignment="1">
      <alignment horizontal="center"/>
    </xf>
    <xf numFmtId="10" fontId="8" fillId="0" borderId="0" xfId="0" applyNumberFormat="1" applyFont="1" applyAlignment="1">
      <alignment horizontal="center"/>
    </xf>
    <xf numFmtId="179" fontId="7" fillId="0" borderId="0" xfId="0" applyNumberFormat="1" applyFont="1" applyFill="1" applyAlignment="1">
      <alignment horizontal="right" wrapText="1"/>
    </xf>
    <xf numFmtId="178" fontId="7" fillId="0" borderId="0" xfId="0" applyNumberFormat="1" applyFont="1" applyFill="1" applyAlignment="1">
      <alignment horizontal="right" wrapText="1"/>
    </xf>
    <xf numFmtId="181" fontId="7" fillId="0" borderId="0" xfId="0" applyNumberFormat="1" applyFont="1" applyFill="1" applyAlignment="1">
      <alignment/>
    </xf>
    <xf numFmtId="0" fontId="10"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xf>
    <xf numFmtId="0" fontId="13" fillId="0" borderId="0" xfId="0" applyFont="1" applyAlignment="1">
      <alignment/>
    </xf>
    <xf numFmtId="0" fontId="13" fillId="0" borderId="0" xfId="0" applyFont="1" applyFill="1" applyAlignment="1">
      <alignment horizontal="center" wrapText="1"/>
    </xf>
    <xf numFmtId="0" fontId="13" fillId="0" borderId="0" xfId="0" applyFont="1" applyFill="1" applyBorder="1" applyAlignment="1">
      <alignment horizontal="center"/>
    </xf>
    <xf numFmtId="178" fontId="13" fillId="0" borderId="0" xfId="0" applyNumberFormat="1" applyFont="1" applyFill="1" applyBorder="1" applyAlignment="1">
      <alignment horizontal="center"/>
    </xf>
    <xf numFmtId="177" fontId="13" fillId="0" borderId="0" xfId="0" applyNumberFormat="1" applyFont="1" applyFill="1" applyBorder="1" applyAlignment="1">
      <alignment horizontal="center"/>
    </xf>
    <xf numFmtId="10" fontId="15" fillId="0" borderId="0" xfId="0" applyNumberFormat="1" applyFont="1" applyAlignment="1">
      <alignment horizontal="center"/>
    </xf>
    <xf numFmtId="178" fontId="13" fillId="0" borderId="0" xfId="0" applyNumberFormat="1" applyFont="1" applyFill="1" applyAlignment="1">
      <alignment horizontal="right" wrapText="1"/>
    </xf>
    <xf numFmtId="179" fontId="13" fillId="0" borderId="0" xfId="0" applyNumberFormat="1" applyFont="1" applyFill="1" applyAlignment="1">
      <alignment horizontal="right" wrapText="1"/>
    </xf>
    <xf numFmtId="181" fontId="13" fillId="0" borderId="0" xfId="0" applyNumberFormat="1" applyFont="1" applyFill="1" applyAlignment="1">
      <alignment/>
    </xf>
    <xf numFmtId="0" fontId="13" fillId="0" borderId="0" xfId="0" applyNumberFormat="1" applyFont="1" applyBorder="1" applyAlignment="1">
      <alignment horizontal="center"/>
    </xf>
    <xf numFmtId="0" fontId="13" fillId="0" borderId="0" xfId="0" applyFont="1" applyFill="1" applyAlignment="1">
      <alignment/>
    </xf>
    <xf numFmtId="178" fontId="13" fillId="0" borderId="0" xfId="0" applyNumberFormat="1" applyFont="1" applyFill="1" applyAlignment="1">
      <alignment/>
    </xf>
    <xf numFmtId="2" fontId="13" fillId="0" borderId="0" xfId="0" applyNumberFormat="1" applyFont="1" applyFill="1" applyAlignment="1">
      <alignment/>
    </xf>
    <xf numFmtId="0" fontId="13" fillId="0" borderId="0" xfId="0" applyNumberFormat="1" applyFont="1" applyFill="1" applyAlignment="1">
      <alignment/>
    </xf>
    <xf numFmtId="0" fontId="13" fillId="0" borderId="0" xfId="0" applyFont="1" applyFill="1" applyAlignment="1">
      <alignment horizontal="center"/>
    </xf>
    <xf numFmtId="169" fontId="14" fillId="0" borderId="1" xfId="0" applyNumberFormat="1" applyFont="1" applyBorder="1" applyAlignment="1">
      <alignment horizontal="center"/>
    </xf>
    <xf numFmtId="169" fontId="14" fillId="0" borderId="2" xfId="0" applyNumberFormat="1" applyFont="1" applyBorder="1" applyAlignment="1">
      <alignment horizontal="center"/>
    </xf>
    <xf numFmtId="0" fontId="13" fillId="0" borderId="0" xfId="0" applyFont="1" applyAlignment="1">
      <alignment horizontal="left"/>
    </xf>
    <xf numFmtId="0" fontId="13" fillId="0" borderId="0" xfId="0" applyFont="1" applyBorder="1" applyAlignment="1">
      <alignment/>
    </xf>
    <xf numFmtId="0" fontId="13" fillId="0" borderId="0" xfId="0" applyFont="1" applyBorder="1" applyAlignment="1">
      <alignment horizontal="center"/>
    </xf>
    <xf numFmtId="0" fontId="13" fillId="0" borderId="3" xfId="0" applyFont="1" applyBorder="1" applyAlignment="1">
      <alignment/>
    </xf>
    <xf numFmtId="0" fontId="19" fillId="0" borderId="3" xfId="0" applyFont="1" applyBorder="1" applyAlignment="1">
      <alignment/>
    </xf>
    <xf numFmtId="0" fontId="20" fillId="0" borderId="3" xfId="0" applyFont="1" applyFill="1" applyBorder="1" applyAlignment="1">
      <alignment horizontal="center" wrapText="1"/>
    </xf>
    <xf numFmtId="0" fontId="20" fillId="0" borderId="0" xfId="0" applyFont="1" applyFill="1" applyAlignment="1">
      <alignment horizontal="center" wrapText="1"/>
    </xf>
    <xf numFmtId="169" fontId="19" fillId="0" borderId="0" xfId="0" applyNumberFormat="1" applyFont="1" applyAlignment="1">
      <alignment horizontal="center"/>
    </xf>
    <xf numFmtId="10" fontId="19" fillId="0" borderId="0" xfId="0" applyNumberFormat="1" applyFont="1" applyAlignment="1">
      <alignment horizontal="center"/>
    </xf>
    <xf numFmtId="178" fontId="20" fillId="0" borderId="0" xfId="0" applyNumberFormat="1" applyFont="1" applyFill="1" applyAlignment="1">
      <alignment horizontal="right" wrapText="1"/>
    </xf>
    <xf numFmtId="179" fontId="20" fillId="0" borderId="0" xfId="0" applyNumberFormat="1" applyFont="1" applyFill="1" applyAlignment="1">
      <alignment horizontal="right" wrapText="1"/>
    </xf>
    <xf numFmtId="181" fontId="20" fillId="0" borderId="0" xfId="0" applyNumberFormat="1" applyFont="1" applyFill="1" applyAlignment="1">
      <alignment/>
    </xf>
    <xf numFmtId="169" fontId="15" fillId="0" borderId="0" xfId="0" applyNumberFormat="1" applyFont="1" applyAlignment="1">
      <alignment horizontal="center"/>
    </xf>
    <xf numFmtId="10" fontId="22" fillId="0" borderId="0" xfId="0" applyNumberFormat="1" applyFont="1" applyAlignment="1">
      <alignment horizontal="center"/>
    </xf>
    <xf numFmtId="178" fontId="21" fillId="0" borderId="0" xfId="0" applyNumberFormat="1" applyFont="1" applyFill="1" applyAlignment="1">
      <alignment horizontal="right" wrapText="1"/>
    </xf>
    <xf numFmtId="179" fontId="21" fillId="0" borderId="0" xfId="0" applyNumberFormat="1" applyFont="1" applyFill="1" applyAlignment="1">
      <alignment horizontal="right" wrapText="1"/>
    </xf>
    <xf numFmtId="178" fontId="23" fillId="0" borderId="0" xfId="0" applyNumberFormat="1" applyFont="1" applyAlignment="1">
      <alignment horizontal="right" wrapText="1"/>
    </xf>
    <xf numFmtId="181" fontId="21" fillId="0" borderId="0" xfId="0" applyNumberFormat="1" applyFont="1" applyFill="1" applyAlignment="1">
      <alignment/>
    </xf>
    <xf numFmtId="0" fontId="24" fillId="0" borderId="0" xfId="0" applyNumberFormat="1" applyFont="1" applyBorder="1" applyAlignment="1">
      <alignment horizontal="center"/>
    </xf>
    <xf numFmtId="169" fontId="14" fillId="0" borderId="4" xfId="0" applyNumberFormat="1" applyFont="1" applyBorder="1" applyAlignment="1">
      <alignment horizontal="center"/>
    </xf>
    <xf numFmtId="181" fontId="13" fillId="0" borderId="0" xfId="0" applyNumberFormat="1" applyFont="1" applyFill="1" applyBorder="1" applyAlignment="1">
      <alignment/>
    </xf>
    <xf numFmtId="169" fontId="14" fillId="0" borderId="0" xfId="0" applyNumberFormat="1" applyFont="1" applyBorder="1" applyAlignment="1">
      <alignment horizontal="center"/>
    </xf>
    <xf numFmtId="178" fontId="13" fillId="0" borderId="0" xfId="0" applyNumberFormat="1" applyFont="1" applyFill="1" applyBorder="1" applyAlignment="1">
      <alignment horizontal="right" wrapText="1"/>
    </xf>
    <xf numFmtId="169" fontId="15" fillId="0" borderId="0" xfId="0" applyNumberFormat="1" applyFont="1" applyBorder="1" applyAlignment="1">
      <alignment horizontal="center"/>
    </xf>
    <xf numFmtId="178" fontId="25" fillId="0" borderId="0" xfId="0" applyNumberFormat="1" applyFont="1" applyFill="1" applyBorder="1" applyAlignment="1">
      <alignment horizontal="center"/>
    </xf>
    <xf numFmtId="0" fontId="25" fillId="0" borderId="0" xfId="0" applyFont="1" applyFill="1" applyBorder="1" applyAlignment="1">
      <alignment horizontal="center"/>
    </xf>
    <xf numFmtId="177" fontId="25" fillId="0" borderId="0" xfId="0" applyNumberFormat="1" applyFont="1" applyFill="1" applyBorder="1" applyAlignment="1">
      <alignment horizontal="center"/>
    </xf>
    <xf numFmtId="0" fontId="25" fillId="0" borderId="0" xfId="0" applyFont="1" applyAlignment="1">
      <alignment/>
    </xf>
    <xf numFmtId="179" fontId="25" fillId="0" borderId="0" xfId="0" applyNumberFormat="1" applyFont="1" applyFill="1" applyBorder="1" applyAlignment="1">
      <alignment horizontal="right" wrapText="1"/>
    </xf>
    <xf numFmtId="0" fontId="13" fillId="0" borderId="0" xfId="0" applyFont="1" applyBorder="1" applyAlignment="1">
      <alignment horizontal="left" vertical="top" wrapText="1"/>
    </xf>
    <xf numFmtId="0" fontId="13" fillId="0" borderId="5" xfId="0" applyFont="1" applyBorder="1" applyAlignment="1">
      <alignment/>
    </xf>
    <xf numFmtId="0" fontId="25" fillId="0" borderId="5" xfId="0" applyFont="1" applyBorder="1" applyAlignment="1">
      <alignment/>
    </xf>
    <xf numFmtId="0" fontId="25" fillId="0" borderId="5" xfId="0" applyFont="1" applyFill="1" applyBorder="1" applyAlignment="1">
      <alignment horizontal="center"/>
    </xf>
    <xf numFmtId="178" fontId="25" fillId="0" borderId="5" xfId="0" applyNumberFormat="1" applyFont="1" applyFill="1" applyBorder="1" applyAlignment="1">
      <alignment horizontal="center"/>
    </xf>
    <xf numFmtId="177" fontId="25" fillId="0" borderId="5" xfId="0" applyNumberFormat="1" applyFont="1" applyFill="1" applyBorder="1" applyAlignment="1">
      <alignment horizontal="center"/>
    </xf>
    <xf numFmtId="178" fontId="13" fillId="0" borderId="5" xfId="0" applyNumberFormat="1" applyFont="1" applyFill="1" applyBorder="1" applyAlignment="1">
      <alignment horizontal="right" wrapText="1"/>
    </xf>
    <xf numFmtId="181" fontId="13" fillId="0" borderId="5" xfId="0" applyNumberFormat="1" applyFont="1" applyFill="1" applyBorder="1" applyAlignment="1">
      <alignment/>
    </xf>
    <xf numFmtId="0" fontId="13" fillId="0" borderId="0" xfId="0" applyFont="1" applyBorder="1" applyAlignment="1">
      <alignment/>
    </xf>
    <xf numFmtId="0" fontId="25" fillId="0" borderId="0" xfId="0" applyFont="1" applyBorder="1" applyAlignment="1">
      <alignment/>
    </xf>
    <xf numFmtId="0" fontId="25" fillId="0" borderId="3" xfId="0" applyFont="1" applyBorder="1" applyAlignment="1">
      <alignment/>
    </xf>
    <xf numFmtId="0" fontId="25" fillId="0" borderId="3" xfId="0" applyFont="1" applyFill="1" applyBorder="1" applyAlignment="1">
      <alignment horizontal="center"/>
    </xf>
    <xf numFmtId="178" fontId="25" fillId="0" borderId="3" xfId="0" applyNumberFormat="1" applyFont="1" applyFill="1" applyBorder="1" applyAlignment="1">
      <alignment horizontal="center"/>
    </xf>
    <xf numFmtId="177" fontId="25" fillId="0" borderId="3" xfId="0" applyNumberFormat="1" applyFont="1" applyFill="1" applyBorder="1" applyAlignment="1">
      <alignment horizontal="center"/>
    </xf>
    <xf numFmtId="178" fontId="13" fillId="0" borderId="3" xfId="0" applyNumberFormat="1" applyFont="1" applyFill="1" applyBorder="1" applyAlignment="1">
      <alignment horizontal="right" wrapText="1"/>
    </xf>
    <xf numFmtId="181" fontId="13" fillId="0" borderId="3" xfId="0" applyNumberFormat="1" applyFont="1" applyFill="1" applyBorder="1" applyAlignment="1">
      <alignment/>
    </xf>
    <xf numFmtId="169" fontId="14" fillId="0" borderId="6" xfId="0" applyNumberFormat="1" applyFont="1" applyBorder="1" applyAlignment="1">
      <alignment horizontal="center"/>
    </xf>
    <xf numFmtId="0" fontId="13" fillId="0" borderId="4" xfId="0" applyFont="1" applyFill="1" applyBorder="1" applyAlignment="1">
      <alignment horizontal="center" wrapText="1"/>
    </xf>
    <xf numFmtId="0" fontId="13" fillId="0" borderId="1" xfId="0" applyFont="1" applyFill="1" applyBorder="1" applyAlignment="1">
      <alignment horizontal="center"/>
    </xf>
    <xf numFmtId="0" fontId="13" fillId="0" borderId="2" xfId="0" applyFont="1" applyFill="1" applyBorder="1" applyAlignment="1">
      <alignment horizontal="center"/>
    </xf>
    <xf numFmtId="0" fontId="13" fillId="0" borderId="6" xfId="0" applyFont="1" applyFill="1" applyBorder="1" applyAlignment="1">
      <alignment horizontal="center" wrapText="1"/>
    </xf>
    <xf numFmtId="0" fontId="13" fillId="0" borderId="4" xfId="0" applyFont="1" applyFill="1" applyBorder="1" applyAlignment="1">
      <alignment horizontal="center"/>
    </xf>
    <xf numFmtId="0" fontId="13" fillId="0" borderId="2" xfId="0" applyFont="1" applyFill="1" applyBorder="1" applyAlignment="1">
      <alignment horizontal="center" wrapText="1"/>
    </xf>
    <xf numFmtId="0" fontId="17" fillId="2" borderId="7" xfId="0" applyFont="1" applyFill="1" applyBorder="1" applyAlignment="1" quotePrefix="1">
      <alignment horizontal="center" textRotation="90" wrapText="1"/>
    </xf>
    <xf numFmtId="0" fontId="17" fillId="0" borderId="8" xfId="0" applyFont="1" applyBorder="1" applyAlignment="1">
      <alignment/>
    </xf>
    <xf numFmtId="0" fontId="17" fillId="3" borderId="7" xfId="0" applyFont="1" applyFill="1" applyBorder="1" applyAlignment="1">
      <alignment horizontal="center" textRotation="90" wrapText="1"/>
    </xf>
    <xf numFmtId="0" fontId="17" fillId="4" borderId="9" xfId="0" applyFont="1" applyFill="1" applyBorder="1" applyAlignment="1">
      <alignment horizontal="center" textRotation="90" wrapText="1"/>
    </xf>
    <xf numFmtId="0" fontId="25" fillId="0" borderId="0" xfId="0" applyFont="1" applyFill="1" applyAlignment="1">
      <alignment horizontal="center"/>
    </xf>
    <xf numFmtId="0" fontId="27" fillId="0" borderId="0" xfId="0" applyFont="1" applyAlignment="1">
      <alignment/>
    </xf>
    <xf numFmtId="0" fontId="28" fillId="0" borderId="0" xfId="0" applyFont="1" applyAlignment="1">
      <alignment/>
    </xf>
    <xf numFmtId="179" fontId="26" fillId="0" borderId="0" xfId="0" applyNumberFormat="1" applyFont="1" applyFill="1" applyBorder="1" applyAlignment="1">
      <alignment horizontal="right" wrapText="1"/>
    </xf>
    <xf numFmtId="178" fontId="25" fillId="0" borderId="0" xfId="0" applyNumberFormat="1" applyFont="1" applyFill="1" applyAlignment="1">
      <alignment horizontal="right" wrapText="1"/>
    </xf>
    <xf numFmtId="179" fontId="25" fillId="0" borderId="0" xfId="0" applyNumberFormat="1" applyFont="1" applyFill="1" applyAlignment="1">
      <alignment horizontal="right" wrapText="1"/>
    </xf>
    <xf numFmtId="0" fontId="13" fillId="0" borderId="0" xfId="0" applyFont="1" applyFill="1" applyBorder="1" applyAlignment="1">
      <alignment horizontal="center" wrapText="1"/>
    </xf>
    <xf numFmtId="0" fontId="25" fillId="0" borderId="0" xfId="0" applyFont="1" applyFill="1" applyAlignment="1">
      <alignment horizontal="center" wrapText="1"/>
    </xf>
    <xf numFmtId="173" fontId="25" fillId="0" borderId="0" xfId="0" applyNumberFormat="1" applyFont="1" applyFill="1" applyAlignment="1">
      <alignment horizontal="right" wrapText="1"/>
    </xf>
    <xf numFmtId="173" fontId="26" fillId="0" borderId="0" xfId="0" applyNumberFormat="1" applyFont="1" applyFill="1" applyAlignment="1">
      <alignment horizontal="right" wrapText="1"/>
    </xf>
    <xf numFmtId="0" fontId="13" fillId="0" borderId="0" xfId="0" applyFont="1" applyBorder="1" applyAlignment="1">
      <alignment vertical="top" wrapText="1"/>
    </xf>
    <xf numFmtId="177" fontId="25" fillId="0" borderId="0" xfId="0" applyNumberFormat="1" applyFont="1" applyFill="1" applyAlignment="1">
      <alignment horizontal="right" wrapText="1"/>
    </xf>
    <xf numFmtId="177" fontId="26" fillId="0" borderId="0" xfId="0" applyNumberFormat="1" applyFont="1" applyFill="1" applyAlignment="1">
      <alignment horizontal="right" wrapText="1"/>
    </xf>
    <xf numFmtId="10" fontId="29" fillId="0" borderId="0" xfId="0" applyNumberFormat="1" applyFont="1" applyBorder="1" applyAlignment="1">
      <alignment horizontal="center"/>
    </xf>
    <xf numFmtId="10" fontId="25" fillId="0" borderId="0" xfId="0" applyNumberFormat="1" applyFont="1" applyAlignment="1">
      <alignment horizontal="center"/>
    </xf>
    <xf numFmtId="10" fontId="29" fillId="0" borderId="5" xfId="0" applyNumberFormat="1" applyFont="1" applyBorder="1" applyAlignment="1">
      <alignment horizontal="center"/>
    </xf>
    <xf numFmtId="10" fontId="29" fillId="0" borderId="3" xfId="0" applyNumberFormat="1" applyFont="1" applyBorder="1" applyAlignment="1">
      <alignment horizontal="center"/>
    </xf>
    <xf numFmtId="0" fontId="17" fillId="3" borderId="7" xfId="0" applyFont="1" applyFill="1" applyBorder="1" applyAlignment="1" quotePrefix="1">
      <alignment horizontal="center" textRotation="90" wrapText="1"/>
    </xf>
    <xf numFmtId="0" fontId="13" fillId="5" borderId="0" xfId="0" applyFont="1" applyFill="1" applyAlignment="1">
      <alignment/>
    </xf>
    <xf numFmtId="0" fontId="13" fillId="5" borderId="10" xfId="0" applyFont="1" applyFill="1" applyBorder="1" applyAlignment="1">
      <alignment/>
    </xf>
    <xf numFmtId="0" fontId="17" fillId="5" borderId="0" xfId="0" applyFont="1" applyFill="1" applyAlignment="1">
      <alignment horizontal="center"/>
    </xf>
    <xf numFmtId="0" fontId="17" fillId="5" borderId="11" xfId="0" applyFont="1" applyFill="1" applyBorder="1" applyAlignment="1">
      <alignment horizontal="center" wrapText="1"/>
    </xf>
    <xf numFmtId="0" fontId="17" fillId="5" borderId="11" xfId="0" applyFont="1" applyFill="1" applyBorder="1" applyAlignment="1">
      <alignment horizontal="center" textRotation="90"/>
    </xf>
    <xf numFmtId="0" fontId="13" fillId="0" borderId="6" xfId="0" applyFont="1" applyFill="1" applyBorder="1" applyAlignment="1">
      <alignment horizontal="center"/>
    </xf>
    <xf numFmtId="210" fontId="14" fillId="0" borderId="6" xfId="0" applyNumberFormat="1" applyFont="1" applyFill="1" applyBorder="1" applyAlignment="1">
      <alignment/>
    </xf>
    <xf numFmtId="210" fontId="15" fillId="0" borderId="0" xfId="0" applyNumberFormat="1" applyFont="1" applyFill="1" applyBorder="1" applyAlignment="1">
      <alignment/>
    </xf>
    <xf numFmtId="210" fontId="14" fillId="0" borderId="4" xfId="0" applyNumberFormat="1" applyFont="1" applyFill="1" applyBorder="1" applyAlignment="1">
      <alignment/>
    </xf>
    <xf numFmtId="210" fontId="14" fillId="0" borderId="2" xfId="0" applyNumberFormat="1" applyFont="1" applyFill="1" applyBorder="1" applyAlignment="1">
      <alignment/>
    </xf>
    <xf numFmtId="210" fontId="17" fillId="0" borderId="0" xfId="0" applyNumberFormat="1" applyFont="1" applyFill="1" applyBorder="1" applyAlignment="1">
      <alignment/>
    </xf>
    <xf numFmtId="210" fontId="14" fillId="0" borderId="0" xfId="0" applyNumberFormat="1" applyFont="1" applyFill="1" applyBorder="1" applyAlignment="1">
      <alignment/>
    </xf>
    <xf numFmtId="210" fontId="14" fillId="0" borderId="1" xfId="0" applyNumberFormat="1" applyFont="1" applyFill="1" applyBorder="1" applyAlignment="1">
      <alignment/>
    </xf>
    <xf numFmtId="210" fontId="21" fillId="0" borderId="0" xfId="0" applyNumberFormat="1" applyFont="1" applyFill="1" applyAlignment="1">
      <alignment/>
    </xf>
    <xf numFmtId="0" fontId="15" fillId="0" borderId="0" xfId="0" applyFont="1" applyBorder="1" applyAlignment="1">
      <alignment/>
    </xf>
    <xf numFmtId="0" fontId="13" fillId="0" borderId="5" xfId="0" applyFont="1" applyBorder="1" applyAlignment="1">
      <alignment horizontal="left"/>
    </xf>
    <xf numFmtId="0" fontId="13" fillId="0" borderId="12" xfId="0" applyFont="1" applyFill="1" applyBorder="1" applyAlignment="1">
      <alignment horizontal="center" wrapText="1"/>
    </xf>
    <xf numFmtId="179" fontId="25" fillId="0" borderId="5" xfId="0" applyNumberFormat="1" applyFont="1" applyFill="1" applyBorder="1" applyAlignment="1">
      <alignment horizontal="right" wrapText="1"/>
    </xf>
    <xf numFmtId="177" fontId="25" fillId="0" borderId="5" xfId="0" applyNumberFormat="1" applyFont="1" applyFill="1" applyBorder="1" applyAlignment="1">
      <alignment horizontal="right" wrapText="1"/>
    </xf>
    <xf numFmtId="0" fontId="13" fillId="0" borderId="5" xfId="0" applyNumberFormat="1" applyFont="1" applyBorder="1" applyAlignment="1">
      <alignment horizontal="center"/>
    </xf>
    <xf numFmtId="0" fontId="13" fillId="0" borderId="5" xfId="0" applyFont="1" applyFill="1" applyBorder="1" applyAlignment="1">
      <alignment/>
    </xf>
    <xf numFmtId="178" fontId="13" fillId="0" borderId="5" xfId="0" applyNumberFormat="1" applyFont="1" applyFill="1" applyBorder="1" applyAlignment="1">
      <alignment/>
    </xf>
    <xf numFmtId="2" fontId="13" fillId="0" borderId="5" xfId="0" applyNumberFormat="1" applyFont="1" applyFill="1" applyBorder="1" applyAlignment="1">
      <alignment/>
    </xf>
    <xf numFmtId="0" fontId="13" fillId="0" borderId="5" xfId="0" applyNumberFormat="1" applyFont="1" applyFill="1" applyBorder="1" applyAlignment="1">
      <alignment/>
    </xf>
    <xf numFmtId="0" fontId="13" fillId="0" borderId="0" xfId="0" applyFont="1" applyBorder="1" applyAlignment="1">
      <alignment horizontal="left"/>
    </xf>
    <xf numFmtId="178" fontId="25" fillId="0" borderId="0" xfId="0" applyNumberFormat="1" applyFont="1" applyFill="1" applyBorder="1" applyAlignment="1">
      <alignment horizontal="right" wrapText="1"/>
    </xf>
    <xf numFmtId="0" fontId="13" fillId="0" borderId="0" xfId="0" applyFont="1" applyFill="1" applyBorder="1" applyAlignment="1">
      <alignment/>
    </xf>
    <xf numFmtId="178" fontId="13" fillId="0" borderId="0" xfId="0" applyNumberFormat="1" applyFont="1" applyFill="1" applyBorder="1" applyAlignment="1">
      <alignment/>
    </xf>
    <xf numFmtId="2" fontId="13" fillId="0" borderId="0" xfId="0" applyNumberFormat="1" applyFont="1" applyFill="1" applyBorder="1" applyAlignment="1">
      <alignment/>
    </xf>
    <xf numFmtId="0" fontId="13" fillId="0" borderId="0" xfId="0" applyNumberFormat="1" applyFont="1" applyFill="1" applyBorder="1" applyAlignment="1">
      <alignment/>
    </xf>
    <xf numFmtId="0" fontId="13" fillId="0" borderId="3" xfId="0" applyFont="1" applyBorder="1" applyAlignment="1">
      <alignment horizontal="left"/>
    </xf>
    <xf numFmtId="0" fontId="13" fillId="0" borderId="13" xfId="0" applyFont="1" applyFill="1" applyBorder="1" applyAlignment="1">
      <alignment horizontal="center"/>
    </xf>
    <xf numFmtId="179" fontId="25" fillId="0" borderId="3" xfId="0" applyNumberFormat="1" applyFont="1" applyFill="1" applyBorder="1" applyAlignment="1">
      <alignment horizontal="right" wrapText="1"/>
    </xf>
    <xf numFmtId="178" fontId="25" fillId="0" borderId="3" xfId="0" applyNumberFormat="1" applyFont="1" applyFill="1" applyBorder="1" applyAlignment="1">
      <alignment horizontal="right" wrapText="1"/>
    </xf>
    <xf numFmtId="0" fontId="13" fillId="0" borderId="3" xfId="0" applyNumberFormat="1" applyFont="1" applyBorder="1" applyAlignment="1">
      <alignment horizontal="center"/>
    </xf>
    <xf numFmtId="0" fontId="13" fillId="0" borderId="3" xfId="0" applyFont="1" applyFill="1" applyBorder="1" applyAlignment="1">
      <alignment/>
    </xf>
    <xf numFmtId="178" fontId="13" fillId="0" borderId="3" xfId="0" applyNumberFormat="1" applyFont="1" applyFill="1" applyBorder="1" applyAlignment="1">
      <alignment/>
    </xf>
    <xf numFmtId="2" fontId="13" fillId="0" borderId="3" xfId="0" applyNumberFormat="1" applyFont="1" applyFill="1" applyBorder="1" applyAlignment="1">
      <alignment/>
    </xf>
    <xf numFmtId="0" fontId="13" fillId="0" borderId="3" xfId="0" applyNumberFormat="1" applyFont="1" applyFill="1" applyBorder="1" applyAlignment="1">
      <alignment/>
    </xf>
    <xf numFmtId="0" fontId="13" fillId="0" borderId="5" xfId="0" applyFont="1" applyFill="1" applyBorder="1" applyAlignment="1">
      <alignment horizontal="center" wrapText="1"/>
    </xf>
    <xf numFmtId="0" fontId="25" fillId="0" borderId="5" xfId="0" applyFont="1" applyFill="1" applyBorder="1" applyAlignment="1">
      <alignment horizontal="center" wrapText="1"/>
    </xf>
    <xf numFmtId="173" fontId="25" fillId="0" borderId="5" xfId="0" applyNumberFormat="1" applyFont="1" applyFill="1" applyBorder="1" applyAlignment="1">
      <alignment horizontal="right" wrapText="1"/>
    </xf>
    <xf numFmtId="0" fontId="25" fillId="0" borderId="0" xfId="0" applyFont="1" applyFill="1" applyBorder="1" applyAlignment="1">
      <alignment horizontal="center" wrapText="1"/>
    </xf>
    <xf numFmtId="173" fontId="25" fillId="0" borderId="0" xfId="0" applyNumberFormat="1" applyFont="1" applyFill="1" applyBorder="1" applyAlignment="1">
      <alignment horizontal="right" wrapText="1"/>
    </xf>
    <xf numFmtId="177" fontId="25" fillId="0" borderId="0" xfId="0" applyNumberFormat="1" applyFont="1" applyFill="1" applyBorder="1" applyAlignment="1">
      <alignment horizontal="right" wrapText="1"/>
    </xf>
    <xf numFmtId="0" fontId="25" fillId="0" borderId="3" xfId="0" applyFont="1" applyFill="1" applyBorder="1" applyAlignment="1">
      <alignment horizontal="center" wrapText="1"/>
    </xf>
    <xf numFmtId="173" fontId="25" fillId="0" borderId="3" xfId="0" applyNumberFormat="1" applyFont="1" applyFill="1" applyBorder="1" applyAlignment="1">
      <alignment horizontal="right" wrapText="1"/>
    </xf>
    <xf numFmtId="177" fontId="25" fillId="0" borderId="3" xfId="0" applyNumberFormat="1" applyFont="1" applyFill="1" applyBorder="1" applyAlignment="1">
      <alignment horizontal="right" wrapText="1"/>
    </xf>
    <xf numFmtId="0" fontId="13" fillId="0" borderId="5" xfId="0" applyFont="1" applyFill="1" applyBorder="1" applyAlignment="1">
      <alignment horizontal="center"/>
    </xf>
    <xf numFmtId="179" fontId="26" fillId="0" borderId="5" xfId="0" applyNumberFormat="1" applyFont="1" applyFill="1" applyBorder="1" applyAlignment="1">
      <alignment horizontal="right" wrapText="1"/>
    </xf>
    <xf numFmtId="177" fontId="26" fillId="0" borderId="5" xfId="0" applyNumberFormat="1" applyFont="1" applyFill="1" applyBorder="1" applyAlignment="1">
      <alignment horizontal="right" wrapText="1"/>
    </xf>
    <xf numFmtId="177" fontId="26" fillId="0" borderId="0" xfId="0" applyNumberFormat="1" applyFont="1" applyFill="1" applyBorder="1" applyAlignment="1">
      <alignment horizontal="right" wrapText="1"/>
    </xf>
    <xf numFmtId="0" fontId="15" fillId="0" borderId="3" xfId="0" applyFont="1" applyBorder="1" applyAlignment="1">
      <alignment/>
    </xf>
    <xf numFmtId="0" fontId="13" fillId="0" borderId="3" xfId="0" applyFont="1" applyFill="1" applyBorder="1" applyAlignment="1">
      <alignment horizontal="center"/>
    </xf>
    <xf numFmtId="179" fontId="26" fillId="0" borderId="3" xfId="0" applyNumberFormat="1" applyFont="1" applyFill="1" applyBorder="1" applyAlignment="1">
      <alignment horizontal="right" wrapText="1"/>
    </xf>
    <xf numFmtId="177" fontId="26" fillId="0" borderId="3" xfId="0" applyNumberFormat="1" applyFont="1" applyFill="1" applyBorder="1" applyAlignment="1">
      <alignment horizontal="right" wrapText="1"/>
    </xf>
    <xf numFmtId="10" fontId="13" fillId="0" borderId="0" xfId="0" applyNumberFormat="1" applyFont="1" applyAlignment="1">
      <alignment horizontal="center"/>
    </xf>
    <xf numFmtId="178" fontId="16" fillId="0" borderId="0" xfId="0" applyNumberFormat="1" applyFont="1" applyFill="1" applyAlignment="1">
      <alignment horizontal="right" wrapText="1"/>
    </xf>
    <xf numFmtId="210" fontId="31" fillId="0" borderId="6" xfId="0" applyNumberFormat="1" applyFont="1" applyFill="1" applyBorder="1" applyAlignment="1">
      <alignment/>
    </xf>
    <xf numFmtId="0" fontId="15" fillId="0" borderId="5" xfId="0" applyFont="1" applyBorder="1" applyAlignment="1">
      <alignment/>
    </xf>
    <xf numFmtId="2" fontId="13" fillId="0" borderId="0" xfId="0" applyNumberFormat="1" applyFont="1" applyFill="1" applyBorder="1" applyAlignment="1">
      <alignment horizontal="center" wrapText="1"/>
    </xf>
    <xf numFmtId="0" fontId="25" fillId="0" borderId="14" xfId="0" applyFont="1" applyFill="1" applyBorder="1" applyAlignment="1">
      <alignment horizontal="center"/>
    </xf>
    <xf numFmtId="10" fontId="29" fillId="0" borderId="14" xfId="0" applyNumberFormat="1" applyFont="1" applyBorder="1" applyAlignment="1">
      <alignment horizontal="center"/>
    </xf>
    <xf numFmtId="178" fontId="13" fillId="0" borderId="5" xfId="0" applyNumberFormat="1" applyFont="1" applyFill="1" applyBorder="1" applyAlignment="1">
      <alignment horizontal="center"/>
    </xf>
    <xf numFmtId="177" fontId="13" fillId="0" borderId="5" xfId="0" applyNumberFormat="1" applyFont="1" applyFill="1" applyBorder="1" applyAlignment="1">
      <alignment horizontal="center"/>
    </xf>
    <xf numFmtId="178" fontId="16" fillId="0" borderId="0" xfId="0" applyNumberFormat="1" applyFont="1" applyFill="1" applyBorder="1" applyAlignment="1">
      <alignment horizontal="right" wrapText="1"/>
    </xf>
    <xf numFmtId="210" fontId="31" fillId="0" borderId="0" xfId="0" applyNumberFormat="1" applyFont="1" applyFill="1" applyBorder="1" applyAlignment="1">
      <alignment/>
    </xf>
    <xf numFmtId="179" fontId="13" fillId="0" borderId="5" xfId="0" applyNumberFormat="1" applyFont="1" applyFill="1" applyBorder="1" applyAlignment="1">
      <alignment horizontal="right" wrapText="1"/>
    </xf>
    <xf numFmtId="210" fontId="14" fillId="0" borderId="3" xfId="0" applyNumberFormat="1" applyFont="1" applyFill="1" applyBorder="1" applyAlignment="1">
      <alignment/>
    </xf>
    <xf numFmtId="0" fontId="13" fillId="0" borderId="14" xfId="0" applyFont="1" applyBorder="1" applyAlignment="1">
      <alignment horizontal="left" vertical="top" wrapText="1"/>
    </xf>
    <xf numFmtId="0" fontId="13" fillId="0" borderId="14" xfId="0" applyFont="1" applyBorder="1" applyAlignment="1">
      <alignment/>
    </xf>
    <xf numFmtId="0" fontId="25" fillId="0" borderId="14" xfId="0" applyFont="1" applyBorder="1" applyAlignment="1">
      <alignment/>
    </xf>
    <xf numFmtId="178" fontId="25" fillId="0" borderId="14" xfId="0" applyNumberFormat="1" applyFont="1" applyFill="1" applyBorder="1" applyAlignment="1">
      <alignment horizontal="center"/>
    </xf>
    <xf numFmtId="177" fontId="25" fillId="0" borderId="14" xfId="0" applyNumberFormat="1" applyFont="1" applyFill="1" applyBorder="1" applyAlignment="1">
      <alignment horizontal="center"/>
    </xf>
    <xf numFmtId="178" fontId="13" fillId="0" borderId="14" xfId="0" applyNumberFormat="1" applyFont="1" applyFill="1" applyBorder="1" applyAlignment="1">
      <alignment horizontal="right" wrapText="1"/>
    </xf>
    <xf numFmtId="179" fontId="26" fillId="0" borderId="14" xfId="0" applyNumberFormat="1" applyFont="1" applyFill="1" applyBorder="1" applyAlignment="1">
      <alignment horizontal="right" wrapText="1"/>
    </xf>
    <xf numFmtId="177" fontId="26" fillId="0" borderId="14" xfId="0" applyNumberFormat="1" applyFont="1" applyFill="1" applyBorder="1" applyAlignment="1">
      <alignment horizontal="right" wrapText="1"/>
    </xf>
    <xf numFmtId="181" fontId="13" fillId="0" borderId="14" xfId="0" applyNumberFormat="1" applyFont="1" applyFill="1" applyBorder="1" applyAlignment="1">
      <alignment/>
    </xf>
    <xf numFmtId="0" fontId="13" fillId="0" borderId="14" xfId="0" applyNumberFormat="1" applyFont="1" applyBorder="1" applyAlignment="1">
      <alignment horizontal="center"/>
    </xf>
    <xf numFmtId="0" fontId="13" fillId="0" borderId="14" xfId="0" applyFont="1" applyFill="1" applyBorder="1" applyAlignment="1">
      <alignment/>
    </xf>
    <xf numFmtId="178" fontId="13" fillId="0" borderId="14" xfId="0" applyNumberFormat="1" applyFont="1" applyFill="1" applyBorder="1" applyAlignment="1">
      <alignment/>
    </xf>
    <xf numFmtId="2" fontId="13" fillId="0" borderId="14" xfId="0" applyNumberFormat="1" applyFont="1" applyFill="1" applyBorder="1" applyAlignment="1">
      <alignment/>
    </xf>
    <xf numFmtId="0" fontId="13" fillId="0" borderId="14" xfId="0" applyNumberFormat="1" applyFont="1" applyFill="1" applyBorder="1" applyAlignment="1">
      <alignment/>
    </xf>
    <xf numFmtId="0" fontId="13" fillId="0" borderId="3" xfId="0" applyFont="1" applyFill="1" applyBorder="1" applyAlignment="1">
      <alignment horizontal="center" wrapText="1"/>
    </xf>
    <xf numFmtId="0" fontId="25" fillId="0" borderId="5" xfId="0" applyFont="1" applyBorder="1" applyAlignment="1">
      <alignment horizontal="center"/>
    </xf>
    <xf numFmtId="178" fontId="16" fillId="0" borderId="5" xfId="0" applyNumberFormat="1" applyFont="1" applyFill="1" applyBorder="1" applyAlignment="1">
      <alignment horizontal="right" wrapText="1"/>
    </xf>
    <xf numFmtId="0" fontId="25" fillId="0" borderId="14" xfId="0" applyFont="1" applyFill="1" applyBorder="1" applyAlignment="1">
      <alignment horizontal="center" wrapText="1"/>
    </xf>
    <xf numFmtId="173" fontId="26" fillId="0" borderId="14" xfId="0" applyNumberFormat="1" applyFont="1" applyFill="1" applyBorder="1" applyAlignment="1">
      <alignment horizontal="right" wrapText="1"/>
    </xf>
    <xf numFmtId="178" fontId="16" fillId="0" borderId="3" xfId="0" applyNumberFormat="1" applyFont="1" applyFill="1" applyBorder="1" applyAlignment="1">
      <alignment horizontal="right" wrapText="1"/>
    </xf>
    <xf numFmtId="169" fontId="13" fillId="0" borderId="3" xfId="0" applyNumberFormat="1" applyFont="1" applyBorder="1" applyAlignment="1">
      <alignment horizontal="center"/>
    </xf>
    <xf numFmtId="10" fontId="13" fillId="0" borderId="3" xfId="0" applyNumberFormat="1" applyFont="1" applyBorder="1" applyAlignment="1">
      <alignment horizontal="center"/>
    </xf>
    <xf numFmtId="179" fontId="13" fillId="0" borderId="3" xfId="0" applyNumberFormat="1" applyFont="1" applyFill="1" applyBorder="1" applyAlignment="1">
      <alignment horizontal="right" wrapText="1"/>
    </xf>
    <xf numFmtId="0" fontId="17" fillId="0" borderId="5" xfId="0" applyFont="1" applyBorder="1" applyAlignment="1">
      <alignment horizontal="left"/>
    </xf>
    <xf numFmtId="0" fontId="13" fillId="0" borderId="15" xfId="0" applyFont="1" applyFill="1" applyBorder="1" applyAlignment="1">
      <alignment horizontal="center" wrapText="1"/>
    </xf>
    <xf numFmtId="0" fontId="13" fillId="0" borderId="0" xfId="0" applyFont="1" applyFill="1" applyBorder="1" applyAlignment="1">
      <alignment horizontal="left"/>
    </xf>
    <xf numFmtId="0" fontId="17" fillId="0" borderId="0" xfId="0" applyFont="1" applyBorder="1" applyAlignment="1">
      <alignment horizontal="left"/>
    </xf>
    <xf numFmtId="173" fontId="26" fillId="0" borderId="0" xfId="0" applyNumberFormat="1" applyFont="1" applyFill="1" applyBorder="1" applyAlignment="1">
      <alignment horizontal="right" wrapText="1"/>
    </xf>
    <xf numFmtId="0" fontId="13" fillId="0" borderId="12" xfId="0" applyFont="1" applyFill="1" applyBorder="1" applyAlignment="1">
      <alignment horizontal="center"/>
    </xf>
    <xf numFmtId="0" fontId="13" fillId="0" borderId="16" xfId="0" applyFont="1" applyFill="1" applyBorder="1" applyAlignment="1">
      <alignment horizontal="center" wrapText="1"/>
    </xf>
    <xf numFmtId="0" fontId="13" fillId="0" borderId="14" xfId="0" applyFont="1" applyBorder="1" applyAlignment="1">
      <alignment horizontal="left"/>
    </xf>
    <xf numFmtId="178" fontId="16" fillId="0" borderId="14" xfId="0" applyNumberFormat="1" applyFont="1" applyFill="1" applyBorder="1" applyAlignment="1">
      <alignment horizontal="right" wrapText="1"/>
    </xf>
    <xf numFmtId="178" fontId="26" fillId="0" borderId="14" xfId="0" applyNumberFormat="1" applyFont="1" applyFill="1" applyBorder="1" applyAlignment="1">
      <alignment horizontal="right" wrapText="1"/>
    </xf>
    <xf numFmtId="181" fontId="16" fillId="0" borderId="14" xfId="0" applyNumberFormat="1" applyFont="1" applyFill="1" applyBorder="1" applyAlignment="1">
      <alignment/>
    </xf>
    <xf numFmtId="179" fontId="25" fillId="0" borderId="14" xfId="0" applyNumberFormat="1" applyFont="1" applyFill="1" applyBorder="1" applyAlignment="1">
      <alignment horizontal="right" wrapText="1"/>
    </xf>
    <xf numFmtId="178" fontId="13" fillId="0" borderId="3" xfId="0" applyNumberFormat="1" applyFont="1" applyFill="1" applyBorder="1" applyAlignment="1">
      <alignment horizontal="center"/>
    </xf>
    <xf numFmtId="177" fontId="13" fillId="0" borderId="3" xfId="0" applyNumberFormat="1" applyFont="1" applyFill="1" applyBorder="1" applyAlignment="1">
      <alignment horizontal="center"/>
    </xf>
    <xf numFmtId="173" fontId="26" fillId="0" borderId="5" xfId="0" applyNumberFormat="1" applyFont="1" applyFill="1" applyBorder="1" applyAlignment="1">
      <alignment horizontal="right" wrapText="1"/>
    </xf>
    <xf numFmtId="169" fontId="15" fillId="0" borderId="3" xfId="0" applyNumberFormat="1" applyFont="1" applyBorder="1" applyAlignment="1">
      <alignment horizontal="center"/>
    </xf>
    <xf numFmtId="173" fontId="26" fillId="0" borderId="3" xfId="0" applyNumberFormat="1" applyFont="1" applyFill="1" applyBorder="1" applyAlignment="1">
      <alignment horizontal="right" wrapText="1"/>
    </xf>
    <xf numFmtId="210" fontId="15" fillId="0" borderId="3" xfId="0" applyNumberFormat="1" applyFont="1" applyFill="1" applyBorder="1" applyAlignment="1">
      <alignment/>
    </xf>
    <xf numFmtId="179" fontId="13" fillId="0" borderId="0" xfId="0" applyNumberFormat="1" applyFont="1" applyFill="1" applyBorder="1" applyAlignment="1">
      <alignment horizontal="right" wrapText="1"/>
    </xf>
    <xf numFmtId="178" fontId="16" fillId="0" borderId="0" xfId="0" applyNumberFormat="1" applyFont="1" applyBorder="1" applyAlignment="1">
      <alignment horizontal="right" wrapText="1"/>
    </xf>
    <xf numFmtId="169" fontId="13" fillId="0" borderId="0" xfId="0" applyNumberFormat="1" applyFont="1" applyBorder="1" applyAlignment="1">
      <alignment horizontal="center"/>
    </xf>
    <xf numFmtId="169" fontId="22" fillId="0" borderId="0" xfId="0" applyNumberFormat="1" applyFont="1" applyBorder="1" applyAlignment="1">
      <alignment horizontal="center"/>
    </xf>
    <xf numFmtId="169" fontId="8" fillId="0" borderId="0" xfId="0" applyNumberFormat="1" applyFont="1" applyBorder="1" applyAlignment="1">
      <alignment horizontal="center"/>
    </xf>
    <xf numFmtId="210" fontId="14" fillId="0" borderId="14" xfId="0" applyNumberFormat="1" applyFont="1" applyFill="1" applyBorder="1" applyAlignment="1">
      <alignment/>
    </xf>
    <xf numFmtId="210" fontId="17" fillId="0" borderId="17" xfId="0" applyNumberFormat="1" applyFont="1" applyFill="1" applyBorder="1" applyAlignment="1">
      <alignment/>
    </xf>
    <xf numFmtId="169" fontId="15" fillId="0" borderId="14" xfId="0" applyNumberFormat="1" applyFont="1" applyBorder="1" applyAlignment="1">
      <alignment horizontal="center"/>
    </xf>
    <xf numFmtId="0" fontId="13" fillId="0" borderId="18" xfId="0" applyFont="1" applyBorder="1" applyAlignment="1">
      <alignment/>
    </xf>
    <xf numFmtId="0" fontId="13" fillId="0" borderId="19" xfId="0" applyFont="1" applyBorder="1" applyAlignment="1">
      <alignment/>
    </xf>
    <xf numFmtId="0" fontId="13" fillId="0" borderId="20" xfId="0" applyFont="1" applyBorder="1" applyAlignment="1">
      <alignment/>
    </xf>
    <xf numFmtId="0" fontId="13" fillId="0" borderId="18" xfId="0" applyFont="1" applyBorder="1" applyAlignment="1">
      <alignment horizontal="left"/>
    </xf>
    <xf numFmtId="0" fontId="13" fillId="0" borderId="19" xfId="0" applyFont="1" applyBorder="1" applyAlignment="1">
      <alignment horizontal="left"/>
    </xf>
    <xf numFmtId="0" fontId="13" fillId="0" borderId="20" xfId="0" applyFont="1" applyBorder="1" applyAlignment="1">
      <alignment horizontal="left"/>
    </xf>
    <xf numFmtId="0" fontId="25" fillId="0" borderId="21" xfId="0" applyFont="1" applyBorder="1" applyAlignment="1">
      <alignment/>
    </xf>
    <xf numFmtId="0" fontId="13" fillId="0" borderId="22" xfId="0" applyFont="1" applyFill="1" applyBorder="1" applyAlignment="1">
      <alignment horizontal="center"/>
    </xf>
    <xf numFmtId="0" fontId="13" fillId="0" borderId="16" xfId="0" applyFont="1" applyFill="1" applyBorder="1" applyAlignment="1">
      <alignment horizontal="center"/>
    </xf>
    <xf numFmtId="0" fontId="13" fillId="0" borderId="22" xfId="0" applyFont="1" applyBorder="1" applyAlignment="1">
      <alignment horizontal="left"/>
    </xf>
    <xf numFmtId="0" fontId="13" fillId="0" borderId="18" xfId="0" applyFont="1" applyFill="1" applyBorder="1" applyAlignment="1">
      <alignment horizontal="center"/>
    </xf>
    <xf numFmtId="0" fontId="13" fillId="0" borderId="19" xfId="0" applyFont="1" applyBorder="1" applyAlignment="1">
      <alignment horizontal="center"/>
    </xf>
    <xf numFmtId="0" fontId="13" fillId="0" borderId="19" xfId="0" applyFont="1" applyFill="1" applyBorder="1" applyAlignment="1">
      <alignment horizontal="center"/>
    </xf>
    <xf numFmtId="166" fontId="13" fillId="0" borderId="1" xfId="0" applyNumberFormat="1" applyFont="1" applyFill="1" applyBorder="1" applyAlignment="1">
      <alignment horizontal="center"/>
    </xf>
    <xf numFmtId="166" fontId="13" fillId="0" borderId="2" xfId="0" applyNumberFormat="1" applyFont="1" applyFill="1" applyBorder="1" applyAlignment="1">
      <alignment horizontal="center"/>
    </xf>
    <xf numFmtId="2" fontId="13" fillId="0" borderId="4" xfId="0" applyNumberFormat="1" applyFont="1" applyFill="1" applyBorder="1" applyAlignment="1">
      <alignment horizontal="center" wrapText="1"/>
    </xf>
    <xf numFmtId="2" fontId="13" fillId="0" borderId="1" xfId="0" applyNumberFormat="1" applyFont="1" applyFill="1" applyBorder="1" applyAlignment="1">
      <alignment horizontal="center" wrapText="1"/>
    </xf>
    <xf numFmtId="2" fontId="13" fillId="0" borderId="2" xfId="0" applyNumberFormat="1" applyFont="1" applyFill="1" applyBorder="1" applyAlignment="1">
      <alignment horizontal="center" wrapText="1"/>
    </xf>
    <xf numFmtId="166" fontId="13" fillId="0" borderId="4" xfId="0" applyNumberFormat="1" applyFont="1" applyFill="1" applyBorder="1" applyAlignment="1">
      <alignment horizontal="center" wrapText="1"/>
    </xf>
    <xf numFmtId="166" fontId="13" fillId="0" borderId="1" xfId="0" applyNumberFormat="1" applyFont="1" applyFill="1" applyBorder="1" applyAlignment="1">
      <alignment horizontal="center" wrapText="1"/>
    </xf>
    <xf numFmtId="166" fontId="13" fillId="0" borderId="2" xfId="0" applyNumberFormat="1" applyFont="1" applyFill="1" applyBorder="1" applyAlignment="1">
      <alignment horizontal="center" wrapText="1"/>
    </xf>
    <xf numFmtId="0" fontId="13" fillId="0" borderId="1" xfId="0" applyFont="1" applyFill="1" applyBorder="1" applyAlignment="1">
      <alignment horizontal="center" wrapText="1"/>
    </xf>
    <xf numFmtId="2" fontId="13" fillId="0" borderId="6" xfId="0" applyNumberFormat="1" applyFont="1" applyFill="1" applyBorder="1" applyAlignment="1">
      <alignment horizontal="center" wrapText="1"/>
    </xf>
    <xf numFmtId="178" fontId="13" fillId="0" borderId="0" xfId="0" applyNumberFormat="1" applyFont="1" applyBorder="1" applyAlignment="1">
      <alignment horizontal="center"/>
    </xf>
    <xf numFmtId="210" fontId="31" fillId="0" borderId="2" xfId="0" applyNumberFormat="1" applyFont="1" applyFill="1" applyBorder="1" applyAlignment="1">
      <alignment/>
    </xf>
    <xf numFmtId="210" fontId="14" fillId="0" borderId="5" xfId="0" applyNumberFormat="1" applyFont="1" applyFill="1" applyBorder="1" applyAlignment="1">
      <alignment/>
    </xf>
    <xf numFmtId="210" fontId="31" fillId="0" borderId="4" xfId="0" applyNumberFormat="1" applyFont="1" applyFill="1" applyBorder="1" applyAlignment="1">
      <alignment/>
    </xf>
    <xf numFmtId="210" fontId="31" fillId="0" borderId="1" xfId="0" applyNumberFormat="1" applyFont="1" applyFill="1" applyBorder="1" applyAlignment="1">
      <alignment/>
    </xf>
    <xf numFmtId="210" fontId="34" fillId="0" borderId="0" xfId="0" applyNumberFormat="1" applyFont="1" applyFill="1" applyBorder="1" applyAlignment="1">
      <alignment/>
    </xf>
    <xf numFmtId="210" fontId="34" fillId="0" borderId="3" xfId="0" applyNumberFormat="1" applyFont="1" applyFill="1" applyBorder="1" applyAlignment="1">
      <alignment/>
    </xf>
    <xf numFmtId="0" fontId="17" fillId="3" borderId="23" xfId="0" applyFont="1" applyFill="1" applyBorder="1" applyAlignment="1">
      <alignment horizontal="center"/>
    </xf>
    <xf numFmtId="0" fontId="13" fillId="3" borderId="14" xfId="0" applyFont="1" applyFill="1" applyBorder="1" applyAlignment="1">
      <alignment horizontal="center"/>
    </xf>
    <xf numFmtId="210" fontId="34" fillId="0" borderId="24" xfId="0" applyNumberFormat="1" applyFont="1" applyFill="1" applyBorder="1" applyAlignment="1">
      <alignment/>
    </xf>
    <xf numFmtId="210" fontId="34" fillId="0" borderId="25" xfId="0" applyNumberFormat="1" applyFont="1" applyFill="1" applyBorder="1" applyAlignment="1">
      <alignment/>
    </xf>
    <xf numFmtId="210" fontId="34" fillId="0" borderId="26" xfId="0" applyNumberFormat="1" applyFont="1" applyFill="1" applyBorder="1" applyAlignment="1">
      <alignment/>
    </xf>
    <xf numFmtId="0" fontId="17" fillId="5" borderId="23" xfId="0" applyFont="1" applyFill="1" applyBorder="1" applyAlignment="1">
      <alignment horizontal="center"/>
    </xf>
    <xf numFmtId="0" fontId="17" fillId="5" borderId="14" xfId="0" applyFont="1" applyFill="1" applyBorder="1" applyAlignment="1">
      <alignment horizontal="center"/>
    </xf>
    <xf numFmtId="0" fontId="17" fillId="5" borderId="27" xfId="0" applyFont="1" applyFill="1" applyBorder="1" applyAlignment="1">
      <alignment horizontal="center"/>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3" xfId="0" applyFont="1" applyBorder="1" applyAlignment="1">
      <alignment horizontal="left" vertical="top" wrapText="1"/>
    </xf>
    <xf numFmtId="0" fontId="13" fillId="3" borderId="27" xfId="0" applyFont="1" applyFill="1" applyBorder="1" applyAlignment="1">
      <alignment horizontal="center"/>
    </xf>
    <xf numFmtId="0" fontId="17" fillId="4" borderId="23" xfId="0" applyFont="1" applyFill="1" applyBorder="1" applyAlignment="1">
      <alignment horizontal="center"/>
    </xf>
    <xf numFmtId="0" fontId="13" fillId="4" borderId="27" xfId="0" applyFont="1" applyFill="1" applyBorder="1" applyAlignment="1">
      <alignment horizontal="center"/>
    </xf>
    <xf numFmtId="0" fontId="17" fillId="3" borderId="28" xfId="0" applyFont="1" applyFill="1" applyBorder="1" applyAlignment="1">
      <alignment horizontal="center" textRotation="90" wrapText="1"/>
    </xf>
    <xf numFmtId="0" fontId="17" fillId="3" borderId="7" xfId="0" applyFont="1" applyFill="1" applyBorder="1" applyAlignment="1">
      <alignment horizontal="center" textRotation="90" wrapText="1"/>
    </xf>
    <xf numFmtId="0" fontId="17" fillId="3" borderId="29" xfId="0" applyFont="1" applyFill="1" applyBorder="1" applyAlignment="1">
      <alignment horizontal="center" textRotation="90" wrapText="1"/>
    </xf>
    <xf numFmtId="0" fontId="17" fillId="4" borderId="28" xfId="0" applyFont="1" applyFill="1" applyBorder="1" applyAlignment="1">
      <alignment horizontal="center" textRotation="90" wrapText="1"/>
    </xf>
    <xf numFmtId="0" fontId="17" fillId="4" borderId="29" xfId="0" applyFont="1" applyFill="1" applyBorder="1" applyAlignment="1">
      <alignment horizontal="center" textRotation="90" wrapText="1"/>
    </xf>
    <xf numFmtId="0" fontId="17" fillId="6" borderId="28" xfId="0" applyFont="1" applyFill="1" applyBorder="1" applyAlignment="1">
      <alignment horizontal="center" textRotation="90" wrapText="1"/>
    </xf>
    <xf numFmtId="0" fontId="17" fillId="6" borderId="7" xfId="0" applyFont="1" applyFill="1" applyBorder="1" applyAlignment="1">
      <alignment horizontal="center" textRotation="90" wrapText="1"/>
    </xf>
    <xf numFmtId="0" fontId="15" fillId="0" borderId="0" xfId="0" applyFont="1" applyFill="1" applyAlignment="1">
      <alignment horizontal="left"/>
    </xf>
    <xf numFmtId="0" fontId="15" fillId="0" borderId="0" xfId="0" applyFont="1" applyAlignment="1">
      <alignment horizontal="left"/>
    </xf>
    <xf numFmtId="0" fontId="13" fillId="0" borderId="0" xfId="0" applyFont="1" applyAlignment="1">
      <alignment horizontal="left"/>
    </xf>
    <xf numFmtId="0" fontId="17" fillId="4" borderId="14" xfId="0" applyFont="1" applyFill="1" applyBorder="1" applyAlignment="1">
      <alignment horizontal="center"/>
    </xf>
    <xf numFmtId="0" fontId="17" fillId="4" borderId="27" xfId="0" applyFont="1" applyFill="1" applyBorder="1" applyAlignment="1">
      <alignment horizontal="center"/>
    </xf>
    <xf numFmtId="0" fontId="17" fillId="6" borderId="23" xfId="0" applyFont="1" applyFill="1" applyBorder="1" applyAlignment="1">
      <alignment horizontal="center"/>
    </xf>
    <xf numFmtId="0" fontId="17" fillId="6" borderId="14" xfId="0" applyFont="1" applyFill="1" applyBorder="1" applyAlignment="1">
      <alignment horizontal="center"/>
    </xf>
    <xf numFmtId="0" fontId="17" fillId="6" borderId="27" xfId="0" applyFont="1" applyFill="1" applyBorder="1" applyAlignment="1">
      <alignment horizontal="center"/>
    </xf>
    <xf numFmtId="0" fontId="13" fillId="0" borderId="14" xfId="0" applyFont="1" applyBorder="1" applyAlignment="1">
      <alignment horizontal="center"/>
    </xf>
    <xf numFmtId="0" fontId="13" fillId="0" borderId="27" xfId="0" applyFont="1" applyBorder="1" applyAlignment="1">
      <alignment horizontal="center"/>
    </xf>
    <xf numFmtId="0" fontId="17" fillId="4" borderId="25" xfId="0" applyFont="1" applyFill="1" applyBorder="1" applyAlignment="1">
      <alignment horizontal="center" textRotation="90" wrapText="1"/>
    </xf>
    <xf numFmtId="0" fontId="17" fillId="4" borderId="26" xfId="0" applyFont="1" applyFill="1" applyBorder="1" applyAlignment="1">
      <alignment horizontal="center" textRotation="90" wrapText="1"/>
    </xf>
    <xf numFmtId="0" fontId="17" fillId="4" borderId="7" xfId="0" applyFont="1" applyFill="1" applyBorder="1" applyAlignment="1">
      <alignment horizontal="center" textRotation="90" wrapText="1"/>
    </xf>
    <xf numFmtId="0" fontId="17" fillId="5" borderId="25" xfId="0" applyFont="1" applyFill="1" applyBorder="1" applyAlignment="1">
      <alignment horizontal="center" textRotation="90"/>
    </xf>
    <xf numFmtId="0" fontId="0" fillId="0" borderId="0" xfId="0" applyBorder="1" applyAlignment="1">
      <alignment/>
    </xf>
    <xf numFmtId="0" fontId="0" fillId="0" borderId="3" xfId="0" applyBorder="1" applyAlignment="1">
      <alignment/>
    </xf>
    <xf numFmtId="0" fontId="0" fillId="0" borderId="5" xfId="0"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13" fillId="0" borderId="30"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583"/>
  <sheetViews>
    <sheetView tabSelected="1" workbookViewId="0" topLeftCell="A1">
      <pane xSplit="7" ySplit="3" topLeftCell="H4" activePane="bottomRight" state="frozen"/>
      <selection pane="topLeft" activeCell="A1" sqref="A1"/>
      <selection pane="topRight" activeCell="H1" sqref="H1"/>
      <selection pane="bottomLeft" activeCell="A4" sqref="A4"/>
      <selection pane="bottomRight" activeCell="A9" sqref="A9"/>
    </sheetView>
  </sheetViews>
  <sheetFormatPr defaultColWidth="9.00390625" defaultRowHeight="12.75"/>
  <cols>
    <col min="1" max="1" width="13.375" style="0" customWidth="1"/>
    <col min="2" max="2" width="18.375" style="13" customWidth="1"/>
    <col min="3" max="3" width="17.625" style="13" customWidth="1"/>
    <col min="4" max="4" width="19.00390625" style="13" customWidth="1"/>
    <col min="5" max="5" width="4.125" style="13" customWidth="1"/>
    <col min="6" max="6" width="2.75390625" style="13" customWidth="1"/>
    <col min="7" max="7" width="8.25390625" style="0" customWidth="1"/>
    <col min="8" max="8" width="12.25390625" style="0" customWidth="1"/>
    <col min="9" max="9" width="6.00390625" style="0" customWidth="1"/>
    <col min="10" max="10" width="10.00390625" style="0" bestFit="1" customWidth="1"/>
    <col min="11" max="11" width="6.375" style="0" customWidth="1"/>
    <col min="12" max="12" width="7.25390625" style="0" customWidth="1"/>
    <col min="13" max="13" width="8.75390625" style="0" customWidth="1"/>
    <col min="14" max="14" width="9.875" style="0" customWidth="1"/>
    <col min="15" max="15" width="9.625" style="0" customWidth="1"/>
    <col min="16" max="16" width="6.25390625" style="0" customWidth="1"/>
    <col min="17" max="17" width="7.625" style="0" customWidth="1"/>
    <col min="18" max="18" width="10.625" style="0" customWidth="1"/>
    <col min="19" max="19" width="10.25390625" style="0" customWidth="1"/>
    <col min="20" max="20" width="8.75390625" style="0" customWidth="1"/>
    <col min="21" max="21" width="6.875" style="0" customWidth="1"/>
    <col min="22" max="22" width="6.75390625" style="0" customWidth="1"/>
    <col min="23" max="27" width="12.375" style="0" customWidth="1"/>
    <col min="28" max="30" width="11.125" style="0" customWidth="1"/>
    <col min="31" max="31" width="14.375" style="0" customWidth="1"/>
    <col min="32" max="32" width="16.125" style="0" customWidth="1"/>
    <col min="33" max="33" width="11.625" style="0" customWidth="1"/>
    <col min="34" max="34" width="13.00390625" style="0" customWidth="1"/>
    <col min="35" max="35" width="15.75390625" style="0" customWidth="1"/>
    <col min="36" max="37" width="11.625" style="0" customWidth="1"/>
    <col min="38" max="38" width="9.00390625" style="0" customWidth="1"/>
    <col min="39" max="39" width="11.625" style="0" customWidth="1"/>
    <col min="40" max="40" width="13.625" style="0" customWidth="1"/>
    <col min="41" max="41" width="13.125" style="0" bestFit="1" customWidth="1"/>
    <col min="42" max="42" width="11.00390625" style="0" customWidth="1"/>
    <col min="43" max="16384" width="11.625" style="0" customWidth="1"/>
  </cols>
  <sheetData>
    <row r="1" spans="1:38" s="14" customFormat="1" ht="12.75" customHeight="1" thickBot="1">
      <c r="A1" s="258" t="s">
        <v>83</v>
      </c>
      <c r="B1" s="259"/>
      <c r="C1" s="259"/>
      <c r="D1" s="259"/>
      <c r="E1" s="259"/>
      <c r="F1" s="260"/>
      <c r="G1" s="265" t="s">
        <v>57</v>
      </c>
      <c r="H1" s="277"/>
      <c r="I1" s="277"/>
      <c r="J1" s="278"/>
      <c r="K1" s="279" t="s">
        <v>71</v>
      </c>
      <c r="L1" s="280"/>
      <c r="M1" s="280"/>
      <c r="N1" s="281"/>
      <c r="O1" s="253" t="s">
        <v>1</v>
      </c>
      <c r="P1" s="264"/>
      <c r="Q1" s="265" t="s">
        <v>50</v>
      </c>
      <c r="R1" s="282"/>
      <c r="S1" s="283"/>
      <c r="T1" s="253" t="s">
        <v>84</v>
      </c>
      <c r="U1" s="254"/>
      <c r="V1" s="264"/>
      <c r="W1" s="33"/>
      <c r="X1" s="33"/>
      <c r="Y1" s="33"/>
      <c r="Z1" s="33"/>
      <c r="AA1" s="33"/>
      <c r="AB1" s="274" t="s">
        <v>6</v>
      </c>
      <c r="AC1" s="275"/>
      <c r="AD1" s="276"/>
      <c r="AE1" s="276"/>
      <c r="AF1" s="276"/>
      <c r="AG1" s="84"/>
      <c r="AH1" s="274" t="s">
        <v>0</v>
      </c>
      <c r="AI1" s="275"/>
      <c r="AJ1" s="275"/>
      <c r="AK1" s="275"/>
      <c r="AL1" s="275"/>
    </row>
    <row r="2" spans="1:42" s="14" customFormat="1" ht="18" customHeight="1" thickBot="1" thickTop="1">
      <c r="A2" s="105"/>
      <c r="B2" s="106"/>
      <c r="C2" s="106"/>
      <c r="D2" s="106"/>
      <c r="E2" s="287" t="s">
        <v>75</v>
      </c>
      <c r="F2" s="106"/>
      <c r="G2" s="270" t="s">
        <v>58</v>
      </c>
      <c r="H2" s="271" t="s">
        <v>60</v>
      </c>
      <c r="I2" s="284" t="s">
        <v>61</v>
      </c>
      <c r="J2" s="271" t="s">
        <v>62</v>
      </c>
      <c r="K2" s="272" t="s">
        <v>63</v>
      </c>
      <c r="L2" s="272" t="s">
        <v>64</v>
      </c>
      <c r="M2" s="272" t="s">
        <v>65</v>
      </c>
      <c r="N2" s="272" t="s">
        <v>66</v>
      </c>
      <c r="O2" s="267" t="s">
        <v>59</v>
      </c>
      <c r="P2" s="267" t="s">
        <v>30</v>
      </c>
      <c r="Q2" s="270" t="s">
        <v>265</v>
      </c>
      <c r="R2" s="265" t="s">
        <v>10</v>
      </c>
      <c r="S2" s="266"/>
      <c r="T2" s="253" t="s">
        <v>11</v>
      </c>
      <c r="U2" s="254"/>
      <c r="V2" s="264"/>
      <c r="W2" s="33"/>
      <c r="X2" s="33"/>
      <c r="Y2" s="33"/>
      <c r="Z2" s="33"/>
      <c r="AA2" s="33"/>
      <c r="AB2" s="84" t="s">
        <v>7</v>
      </c>
      <c r="AF2" s="14" t="s">
        <v>47</v>
      </c>
      <c r="AI2" s="14" t="s">
        <v>46</v>
      </c>
      <c r="AJ2" s="32"/>
      <c r="AK2" s="32"/>
      <c r="AL2" s="32"/>
      <c r="AM2" s="14" t="s">
        <v>8</v>
      </c>
      <c r="AN2" s="14" t="s">
        <v>9</v>
      </c>
      <c r="AO2" s="16"/>
      <c r="AP2" s="16"/>
    </row>
    <row r="3" spans="1:42" s="14" customFormat="1" ht="67.5" customHeight="1" thickTop="1">
      <c r="A3" s="107" t="s">
        <v>34</v>
      </c>
      <c r="B3" s="108" t="s">
        <v>234</v>
      </c>
      <c r="C3" s="108" t="s">
        <v>214</v>
      </c>
      <c r="D3" s="108" t="s">
        <v>77</v>
      </c>
      <c r="E3" s="287"/>
      <c r="F3" s="109" t="s">
        <v>72</v>
      </c>
      <c r="G3" s="286"/>
      <c r="H3" s="286"/>
      <c r="I3" s="285"/>
      <c r="J3" s="286"/>
      <c r="K3" s="273"/>
      <c r="L3" s="273"/>
      <c r="M3" s="273"/>
      <c r="N3" s="273"/>
      <c r="O3" s="268"/>
      <c r="P3" s="269"/>
      <c r="Q3" s="271"/>
      <c r="R3" s="86" t="s">
        <v>15</v>
      </c>
      <c r="S3" s="86" t="s">
        <v>67</v>
      </c>
      <c r="T3" s="85" t="s">
        <v>266</v>
      </c>
      <c r="U3" s="104" t="s">
        <v>68</v>
      </c>
      <c r="V3" s="104" t="s">
        <v>69</v>
      </c>
      <c r="AB3" s="83" t="s">
        <v>35</v>
      </c>
      <c r="AC3" s="83" t="s">
        <v>36</v>
      </c>
      <c r="AD3" s="83" t="s">
        <v>12</v>
      </c>
      <c r="AE3" s="83" t="s">
        <v>13</v>
      </c>
      <c r="AF3" s="83" t="s">
        <v>37</v>
      </c>
      <c r="AG3" s="83" t="s">
        <v>38</v>
      </c>
      <c r="AH3" s="83" t="s">
        <v>14</v>
      </c>
      <c r="AI3" s="83" t="s">
        <v>39</v>
      </c>
      <c r="AJ3" s="83" t="s">
        <v>40</v>
      </c>
      <c r="AK3" s="83" t="s">
        <v>41</v>
      </c>
      <c r="AL3" s="83" t="s">
        <v>42</v>
      </c>
      <c r="AM3" s="83" t="s">
        <v>43</v>
      </c>
      <c r="AN3" s="83" t="s">
        <v>44</v>
      </c>
      <c r="AO3" s="83" t="s">
        <v>45</v>
      </c>
      <c r="AP3" s="83" t="s">
        <v>45</v>
      </c>
    </row>
    <row r="4" spans="1:42" s="14" customFormat="1" ht="12.75">
      <c r="A4" s="34"/>
      <c r="B4" s="35" t="s">
        <v>2</v>
      </c>
      <c r="C4" s="35"/>
      <c r="D4" s="35"/>
      <c r="E4" s="35"/>
      <c r="F4" s="35"/>
      <c r="G4" s="36">
        <v>28.03</v>
      </c>
      <c r="H4" s="37"/>
      <c r="I4" s="37"/>
      <c r="J4" s="37"/>
      <c r="K4" s="37"/>
      <c r="L4" s="37"/>
      <c r="M4" s="37"/>
      <c r="N4" s="37"/>
      <c r="O4" s="38" t="e">
        <f>IF(G4&gt;0,10^-6*(1/#REF!)*LN(1+(EXP(#REF!*G4*10^6)-1)*((EXP(#REF!*#REF!*10^6)-1)/(EXP(#REF!*#REF!*10^6)-1))),"")</f>
        <v>#REF!</v>
      </c>
      <c r="P4" s="39" t="e">
        <f>IF(G4&gt;0,1-(G4/O4),"")</f>
        <v>#REF!</v>
      </c>
      <c r="Q4" s="40">
        <v>0.05</v>
      </c>
      <c r="R4" s="41">
        <v>0.0055</v>
      </c>
      <c r="S4" s="40">
        <v>5.5E-06</v>
      </c>
      <c r="T4" s="42" t="e">
        <f>IF(AND(Q4&gt;0,R4&gt;0),SQRT(AI4^2*AJ4^2+AF4^2*AK4^2)/10^6,"")</f>
        <v>#DIV/0!</v>
      </c>
      <c r="U4" s="42" t="e">
        <f>IF(AND(Q4&gt;0,R4&gt;0),SQRT((T4*10^6)^2+AL4^2*(#REF!*10^6)^2)/10^6,"")</f>
        <v>#DIV/0!</v>
      </c>
      <c r="V4" s="42" t="e">
        <f>IF(AND(Q4&gt;0,R4&gt;0),SQRT((U4*10^6)^2+AP4^2*#REF!^2)/10^6,"")</f>
        <v>#DIV/0!</v>
      </c>
      <c r="W4" s="22"/>
      <c r="X4" s="22"/>
      <c r="Y4" s="22"/>
      <c r="Z4" s="22"/>
      <c r="AA4" s="22"/>
      <c r="AB4" s="24">
        <f>(-1+EXP($J4*$I4*10^6))/R4</f>
        <v>0</v>
      </c>
      <c r="AC4" s="24">
        <f>(EXP($J4*G4*10^6)-1)/R4</f>
        <v>0</v>
      </c>
      <c r="AD4" s="24" t="e">
        <f>AC4/($J4+R4*$J4*AC4)</f>
        <v>#DIV/0!</v>
      </c>
      <c r="AE4" s="24" t="e">
        <f>R4/($J4+R4*$J4*AC4)</f>
        <v>#DIV/0!</v>
      </c>
      <c r="AF4" s="25" t="e">
        <f>SQRT(((Q4*10^6)^2-S4^2*AD4^2)/(AE4^2))</f>
        <v>#DIV/0!</v>
      </c>
      <c r="AG4" s="24" t="e">
        <f>(EXP($M4*$K4*10^6)-1)/AB4</f>
        <v>#DIV/0!</v>
      </c>
      <c r="AH4" s="24" t="e">
        <f>(1-EXP($J4*$I4*10^6))/(AB4^2)</f>
        <v>#DIV/0!</v>
      </c>
      <c r="AI4" s="25" t="e">
        <f>S4/ABS(AH4)</f>
        <v>#DIV/0!</v>
      </c>
      <c r="AJ4" s="24" t="e">
        <f>(1/$M4)*(-1/AB4+1/((EXP($M4*$K4*10^6)-1)*AC4+AB4))</f>
        <v>#DIV/0!</v>
      </c>
      <c r="AK4" s="24" t="e">
        <f>AG4/($M4*(1+AG4*AC4))</f>
        <v>#DIV/0!</v>
      </c>
      <c r="AL4" s="26" t="e">
        <f>EXP($M4*$K4*10^6)*AC4/((EXP($M4*$K4*10^6)-1)*AC4+AB4)</f>
        <v>#DIV/0!</v>
      </c>
      <c r="AM4" s="24" t="e">
        <f>(EXP($M4*$K4*10^6)*$M4*AC4*$K4*10^6)/((EXP($M4*$K4*10^6)-1)*AC4+AB4)</f>
        <v>#DIV/0!</v>
      </c>
      <c r="AN4" s="24" t="e">
        <f>LN(1+(EXP($M4*$K4*10^6)-1)*AC4/AB4)</f>
        <v>#DIV/0!</v>
      </c>
      <c r="AO4" s="24" t="e">
        <f>1/$M4^2*(AM4-AN4)</f>
        <v>#DIV/0!</v>
      </c>
      <c r="AP4" s="27" t="e">
        <f>-LN(1+AG4*AC4)/$M4^2</f>
        <v>#DIV/0!</v>
      </c>
    </row>
    <row r="5" spans="1:42" s="14" customFormat="1" ht="13.5" thickBot="1">
      <c r="A5" s="68"/>
      <c r="B5" s="119"/>
      <c r="C5" s="119"/>
      <c r="D5" s="119"/>
      <c r="E5" s="119"/>
      <c r="F5" s="119"/>
      <c r="G5" s="93"/>
      <c r="H5" s="15"/>
      <c r="I5" s="15"/>
      <c r="J5" s="15"/>
      <c r="K5" s="15"/>
      <c r="L5" s="15"/>
      <c r="M5" s="15"/>
      <c r="N5" s="15"/>
      <c r="O5" s="43"/>
      <c r="P5" s="19"/>
      <c r="Q5" s="20"/>
      <c r="R5" s="21"/>
      <c r="S5" s="20"/>
      <c r="T5" s="22"/>
      <c r="U5" s="22"/>
      <c r="V5" s="22"/>
      <c r="W5" s="22"/>
      <c r="X5" s="22"/>
      <c r="Y5" s="22"/>
      <c r="Z5" s="22"/>
      <c r="AA5" s="22"/>
      <c r="AB5" s="24" t="e">
        <f>(-1+EXP($J5*$I5*10^6))/R5</f>
        <v>#DIV/0!</v>
      </c>
      <c r="AC5" s="24" t="e">
        <f>(EXP($J5*G5*10^6)-1)/R5</f>
        <v>#DIV/0!</v>
      </c>
      <c r="AD5" s="24" t="e">
        <f>AC5/($J5+R5*$J5*AC5)</f>
        <v>#DIV/0!</v>
      </c>
      <c r="AE5" s="24" t="e">
        <f>R5/($J5+R5*$J5*AC5)</f>
        <v>#DIV/0!</v>
      </c>
      <c r="AF5" s="25" t="e">
        <f>SQRT(((Q5*10^6)^2-S5^2*AD5^2)/(AE5^2))</f>
        <v>#DIV/0!</v>
      </c>
      <c r="AG5" s="24" t="e">
        <f>(EXP($M5*$K5*10^6)-1)/AB5</f>
        <v>#DIV/0!</v>
      </c>
      <c r="AH5" s="24" t="e">
        <f>(1-EXP($J5*$I5*10^6))/(AB5^2)</f>
        <v>#DIV/0!</v>
      </c>
      <c r="AI5" s="25" t="e">
        <f>S5/ABS(AH5)</f>
        <v>#DIV/0!</v>
      </c>
      <c r="AJ5" s="24" t="e">
        <f>(1/$M5)*(-1/AB5+1/((EXP($M5*$K5*10^6)-1)*AC5+AB5))</f>
        <v>#DIV/0!</v>
      </c>
      <c r="AK5" s="24" t="e">
        <f>AG5/($M5*(1+AG5*AC5))</f>
        <v>#DIV/0!</v>
      </c>
      <c r="AL5" s="26" t="e">
        <f>EXP($M5*$K5*10^6)*AC5/((EXP($M5*$K5*10^6)-1)*AC5+AB5)</f>
        <v>#DIV/0!</v>
      </c>
      <c r="AM5" s="24" t="e">
        <f>(EXP($M5*$K5*10^6)*$M5*AC5*$K5*10^6)/((EXP($M5*$K5*10^6)-1)*AC5+AB5)</f>
        <v>#DIV/0!</v>
      </c>
      <c r="AN5" s="24" t="e">
        <f>LN(1+(EXP($M5*$K5*10^6)-1)*AC5/AB5)</f>
        <v>#DIV/0!</v>
      </c>
      <c r="AO5" s="24" t="e">
        <f>1/$M5^2*(AM5-AN5)</f>
        <v>#DIV/0!</v>
      </c>
      <c r="AP5" s="27" t="e">
        <f>-LN(1+AG5*AC5)/$M5^2</f>
        <v>#DIV/0!</v>
      </c>
    </row>
    <row r="6" spans="1:42" s="61" customFormat="1" ht="13.5" thickBot="1">
      <c r="A6" s="261" t="s">
        <v>227</v>
      </c>
      <c r="B6" s="61" t="s">
        <v>229</v>
      </c>
      <c r="C6" s="61" t="s">
        <v>231</v>
      </c>
      <c r="D6" s="61" t="s">
        <v>117</v>
      </c>
      <c r="E6" s="61" t="s">
        <v>232</v>
      </c>
      <c r="F6" s="223" t="s">
        <v>228</v>
      </c>
      <c r="G6" s="238">
        <v>72.5</v>
      </c>
      <c r="H6" s="144" t="s">
        <v>233</v>
      </c>
      <c r="I6" s="144" t="s">
        <v>233</v>
      </c>
      <c r="J6" s="144" t="s">
        <v>233</v>
      </c>
      <c r="K6" s="144" t="s">
        <v>233</v>
      </c>
      <c r="L6" s="144" t="s">
        <v>233</v>
      </c>
      <c r="M6" s="144" t="s">
        <v>233</v>
      </c>
      <c r="N6" s="144" t="s">
        <v>233</v>
      </c>
      <c r="O6" s="144" t="s">
        <v>233</v>
      </c>
      <c r="P6" s="144" t="s">
        <v>233</v>
      </c>
      <c r="Q6" s="66">
        <v>0.4</v>
      </c>
      <c r="R6" s="172" t="s">
        <v>233</v>
      </c>
      <c r="S6" s="172" t="s">
        <v>233</v>
      </c>
      <c r="T6" s="172" t="s">
        <v>233</v>
      </c>
      <c r="U6" s="172" t="s">
        <v>233</v>
      </c>
      <c r="V6" s="172" t="s">
        <v>233</v>
      </c>
      <c r="W6" s="67"/>
      <c r="X6" s="67"/>
      <c r="Y6" s="67"/>
      <c r="Z6" s="67"/>
      <c r="AA6" s="67"/>
      <c r="AB6" s="125" t="e">
        <f>(-1+EXP($J6*$I6*10^6))/R6</f>
        <v>#VALUE!</v>
      </c>
      <c r="AC6" s="125" t="e">
        <f>(EXP($J6*G6*10^6)-1)/R6</f>
        <v>#VALUE!</v>
      </c>
      <c r="AD6" s="125" t="e">
        <f>AC6/($J6+R6*$J6*AC6)</f>
        <v>#VALUE!</v>
      </c>
      <c r="AE6" s="125" t="e">
        <f>R6/($J6+R6*$J6*AC6)</f>
        <v>#VALUE!</v>
      </c>
      <c r="AF6" s="126" t="e">
        <f>SQRT(((Q6*10^6)^2-S6^2*AD6^2)/(AE6^2))</f>
        <v>#VALUE!</v>
      </c>
      <c r="AG6" s="125" t="e">
        <f>(EXP($M6*$K6*10^6)-1)/AB6</f>
        <v>#VALUE!</v>
      </c>
      <c r="AH6" s="125" t="e">
        <f>(1-EXP($J6*$I6*10^6))/(AB6^2)</f>
        <v>#VALUE!</v>
      </c>
      <c r="AI6" s="126" t="e">
        <f>S6/ABS(AH6)</f>
        <v>#VALUE!</v>
      </c>
      <c r="AJ6" s="125" t="e">
        <f>(1/$M6)*(-1/AB6+1/((EXP($M6*$K6*10^6)-1)*AC6+AB6))</f>
        <v>#VALUE!</v>
      </c>
      <c r="AK6" s="125" t="e">
        <f>AG6/($M6*(1+AG6*AC6))</f>
        <v>#VALUE!</v>
      </c>
      <c r="AL6" s="127" t="e">
        <f>EXP($M6*$K6*10^6)*AC6/((EXP($M6*$K6*10^6)-1)*AC6+AB6)</f>
        <v>#VALUE!</v>
      </c>
      <c r="AM6" s="125" t="e">
        <f>(EXP($M6*$K6*10^6)*$M6*AC6*$K6*10^6)/((EXP($M6*$K6*10^6)-1)*AC6+AB6)</f>
        <v>#VALUE!</v>
      </c>
      <c r="AN6" s="125" t="e">
        <f>LN(1+(EXP($M6*$K6*10^6)-1)*AC6/AB6)</f>
        <v>#VALUE!</v>
      </c>
      <c r="AO6" s="125" t="e">
        <f>1/$M6^2*(AM6-AN6)</f>
        <v>#VALUE!</v>
      </c>
      <c r="AP6" s="128" t="e">
        <f>-LN(1+AG6*AC6)/$M6^2</f>
        <v>#VALUE!</v>
      </c>
    </row>
    <row r="7" spans="1:42" s="68" customFormat="1" ht="12.75">
      <c r="A7" s="262"/>
      <c r="B7" s="68" t="s">
        <v>230</v>
      </c>
      <c r="C7" s="68" t="s">
        <v>231</v>
      </c>
      <c r="D7" s="68" t="s">
        <v>117</v>
      </c>
      <c r="E7" s="68" t="s">
        <v>232</v>
      </c>
      <c r="F7" s="224" t="s">
        <v>73</v>
      </c>
      <c r="G7" s="239">
        <v>72.47</v>
      </c>
      <c r="H7" s="69" t="s">
        <v>54</v>
      </c>
      <c r="I7" s="147">
        <v>27.84</v>
      </c>
      <c r="J7" s="56">
        <f>5.543*10^-10</f>
        <v>5.543E-10</v>
      </c>
      <c r="K7" s="56">
        <v>28.201</v>
      </c>
      <c r="L7" s="55">
        <f>0.023</f>
        <v>0.023</v>
      </c>
      <c r="M7" s="56">
        <f>5.463*10^-10</f>
        <v>5.463000000000001E-10</v>
      </c>
      <c r="N7" s="57">
        <f>0.107*10^-10</f>
        <v>1.0700000000000001E-11</v>
      </c>
      <c r="O7" s="50">
        <f>IF(G7&gt;0,10^-6*(1/$M7)*LN(1+(EXP($J7*G7*10^6)-1)*((EXP($M7*$K7*10^6)-1)/(EXP($J7*$I7*10^6)-1))),"")</f>
        <v>73.411199883257</v>
      </c>
      <c r="P7" s="100">
        <f>IF(G7&gt;0,1-(G7/O7),"")</f>
        <v>0.012820930386014062</v>
      </c>
      <c r="Q7" s="53">
        <v>0.23</v>
      </c>
      <c r="R7" s="148">
        <v>0.00824</v>
      </c>
      <c r="S7" s="149">
        <v>2E-05</v>
      </c>
      <c r="T7" s="113">
        <f>IF(AND(Q7&gt;0,R7&gt;0),SQRT(AI7^2*AJ7^2+AF7^2*AK7^2)/10^6,"")</f>
        <v>0.23299470049409998</v>
      </c>
      <c r="U7" s="51">
        <f>IF(AND(Q7&gt;0,R7&gt;0),SQRT((T7*10^6)^2+AL7^2*($L7*10^6)^2)/10^6,"")</f>
        <v>0.2403833732267881</v>
      </c>
      <c r="V7" s="51">
        <f>IF(AND(Q7&gt;0,R7&gt;0),SQRT((U7*10^6)^2+AP7^2*$N7^2)/10^6,"")</f>
        <v>1.4578097738066416</v>
      </c>
      <c r="W7" s="51"/>
      <c r="X7" s="51"/>
      <c r="Y7" s="51"/>
      <c r="Z7" s="51"/>
      <c r="AA7" s="51"/>
      <c r="AB7" s="131">
        <f>(-1+EXP($J7*$I7*10^6))/R7</f>
        <v>1.8873053054199809</v>
      </c>
      <c r="AC7" s="131">
        <f>(EXP($J7*G7*10^6)-1)/R7</f>
        <v>4.97425400777809</v>
      </c>
      <c r="AD7" s="131">
        <f>AC7/($J7+R7*$J7*AC7)</f>
        <v>8620598490.676006</v>
      </c>
      <c r="AE7" s="131">
        <f>R7/($J7+R7*$J7*AC7)</f>
        <v>14280278.299438871</v>
      </c>
      <c r="AF7" s="132">
        <f>SQRT(((Q7*10^6)^2-S7^2*AD7^2)/(AE7^2))</f>
        <v>0.010660188538764154</v>
      </c>
      <c r="AG7" s="131">
        <f>(EXP($M7*$K7*10^6)-1)/AB7</f>
        <v>0.008226275660417346</v>
      </c>
      <c r="AH7" s="131">
        <f>(1-EXP($J7*$I7*10^6))/(AB7^2)</f>
        <v>-0.004366013265758482</v>
      </c>
      <c r="AI7" s="132">
        <f>S7/ABS(AH7)</f>
        <v>0.00458083811995141</v>
      </c>
      <c r="AJ7" s="131">
        <f>(1/$M7)*(-1/AB7+1/((EXP($M7*$K7*10^6)-1)*AC7+AB7))</f>
        <v>-38127705.982864246</v>
      </c>
      <c r="AK7" s="131">
        <f>AG7/($M7*(1+AG7*AC7))</f>
        <v>14466213.76239199</v>
      </c>
      <c r="AL7" s="133">
        <f>EXP($M7*$K7*10^6)*AC7/((EXP($M7*$K7*10^6)-1)*AC7+AB7)</f>
        <v>2.571339660089658</v>
      </c>
      <c r="AM7" s="131">
        <f>(EXP($M7*$K7*10^6)*$M7*AC7*$K7*10^6)/((EXP($M7*$K7*10^6)-1)*AC7+AB7)</f>
        <v>0.03961458927071315</v>
      </c>
      <c r="AN7" s="131">
        <f>LN(1+(EXP($M7*$K7*10^6)-1)*AC7/AB7)</f>
        <v>0.04010453849622331</v>
      </c>
      <c r="AO7" s="131">
        <f>1/$M7^2*(AM7-AN7)</f>
        <v>-1641680631646645</v>
      </c>
      <c r="AP7" s="134">
        <f>-LN(1+AG7*AC7)/$M7^2</f>
        <v>-1.3437891247164013E+17</v>
      </c>
    </row>
    <row r="8" spans="1:42" s="34" customFormat="1" ht="13.5" thickBot="1">
      <c r="A8" s="263"/>
      <c r="B8" s="34" t="s">
        <v>230</v>
      </c>
      <c r="C8" s="34" t="s">
        <v>231</v>
      </c>
      <c r="D8" s="34" t="s">
        <v>117</v>
      </c>
      <c r="E8" s="34" t="s">
        <v>232</v>
      </c>
      <c r="F8" s="225" t="s">
        <v>74</v>
      </c>
      <c r="G8" s="240">
        <v>72.56</v>
      </c>
      <c r="H8" s="70" t="s">
        <v>54</v>
      </c>
      <c r="I8" s="150">
        <v>27.84</v>
      </c>
      <c r="J8" s="71">
        <f>5.543*10^-10</f>
        <v>5.543E-10</v>
      </c>
      <c r="K8" s="71">
        <v>28.201</v>
      </c>
      <c r="L8" s="72">
        <f>0.023</f>
        <v>0.023</v>
      </c>
      <c r="M8" s="71">
        <f>5.463*10^-10</f>
        <v>5.463000000000001E-10</v>
      </c>
      <c r="N8" s="73">
        <f>0.107*10^-10</f>
        <v>1.0700000000000001E-11</v>
      </c>
      <c r="O8" s="30">
        <f>IF(G8&gt;0,10^-6*(1/$M8)*LN(1+(EXP($J8*G8*10^6)-1)*((EXP($M8*$K8*10^6)-1)/(EXP($J8*$I8*10^6)-1))),"")</f>
        <v>73.50237172621998</v>
      </c>
      <c r="P8" s="103">
        <f>IF(G8&gt;0,1-(G8/O8),"")</f>
        <v>0.012820970318210945</v>
      </c>
      <c r="Q8" s="74">
        <v>0.21</v>
      </c>
      <c r="R8" s="151">
        <v>0.00824</v>
      </c>
      <c r="S8" s="152">
        <v>2E-05</v>
      </c>
      <c r="T8" s="114">
        <f>IF(AND(Q8&gt;0,R8&gt;0),SQRT(AI8^2*AJ8^2+AF8^2*AK8^2)/10^6,"")</f>
        <v>0.21273430873640023</v>
      </c>
      <c r="U8" s="75">
        <f>IF(AND(Q8&gt;0,R8&gt;0),SQRT((T8*10^6)^2+AL8^2*($L8*10^6)^2)/10^6,"")</f>
        <v>0.22082128830575043</v>
      </c>
      <c r="V8" s="75">
        <f>IF(AND(Q8&gt;0,R8&gt;0),SQRT((U8*10^6)^2+AP8^2*$N8^2)/10^6,"")</f>
        <v>1.4564771232745328</v>
      </c>
      <c r="W8" s="75"/>
      <c r="X8" s="75"/>
      <c r="Y8" s="75"/>
      <c r="Z8" s="75"/>
      <c r="AA8" s="75"/>
      <c r="AB8" s="140">
        <f>(-1+EXP($J8*$I8*10^6))/R8</f>
        <v>1.8873053054199809</v>
      </c>
      <c r="AC8" s="140">
        <f>(EXP($J8*G8*10^6)-1)/R8</f>
        <v>4.98055656316708</v>
      </c>
      <c r="AD8" s="140">
        <f>AC8/($J8+R8*$J8*AC8)</f>
        <v>8631090503.266506</v>
      </c>
      <c r="AE8" s="140">
        <f>R8/($J8+R8*$J8*AC8)</f>
        <v>14279565.916964807</v>
      </c>
      <c r="AF8" s="141">
        <f>SQRT(((Q8*10^6)^2-S8^2*AD8^2)/(AE8^2))</f>
        <v>0.008374887630742671</v>
      </c>
      <c r="AG8" s="140">
        <f>(EXP($M8*$K8*10^6)-1)/AB8</f>
        <v>0.008226275660417346</v>
      </c>
      <c r="AH8" s="140">
        <f>(1-EXP($J8*$I8*10^6))/(AB8^2)</f>
        <v>-0.004366013265758482</v>
      </c>
      <c r="AI8" s="141">
        <f>S8/ABS(AH8)</f>
        <v>0.00458083811995141</v>
      </c>
      <c r="AJ8" s="140">
        <f>(1/$M8)*(-1/AB8+1/((EXP($M8*$K8*10^6)-1)*AC8+AB8))</f>
        <v>-38174113.73980048</v>
      </c>
      <c r="AK8" s="140">
        <f>AG8/($M8*(1+AG8*AC8))</f>
        <v>14465493.259054147</v>
      </c>
      <c r="AL8" s="142">
        <f>EXP($M8*$K8*10^6)*AC8/((EXP($M8*$K8*10^6)-1)*AC8+AB8)</f>
        <v>2.5744694079428214</v>
      </c>
      <c r="AM8" s="140">
        <f>(EXP($M8*$K8*10^6)*$M8*AC8*$K8*10^6)/((EXP($M8*$K8*10^6)-1)*AC8+AB8)</f>
        <v>0.03966280681180597</v>
      </c>
      <c r="AN8" s="140">
        <f>LN(1+(EXP($M8*$K8*10^6)-1)*AC8/AB8)</f>
        <v>0.04015434567403398</v>
      </c>
      <c r="AO8" s="140">
        <f>1/$M8^2*(AM8-AN8)</f>
        <v>-1647007052580038.8</v>
      </c>
      <c r="AP8" s="143">
        <f>-LN(1+AG8*AC8)/$M8^2</f>
        <v>-1.34545802171371E+17</v>
      </c>
    </row>
    <row r="9" spans="1:42" s="14" customFormat="1" ht="13.5" thickBot="1">
      <c r="A9" s="60"/>
      <c r="B9" s="68"/>
      <c r="C9" s="68"/>
      <c r="D9" s="68"/>
      <c r="E9" s="68"/>
      <c r="F9" s="68"/>
      <c r="G9" s="165"/>
      <c r="H9" s="69"/>
      <c r="I9" s="147"/>
      <c r="J9" s="56"/>
      <c r="K9" s="56"/>
      <c r="L9" s="55"/>
      <c r="M9" s="56"/>
      <c r="N9" s="57"/>
      <c r="O9" s="52"/>
      <c r="P9" s="100"/>
      <c r="Q9" s="20"/>
      <c r="R9" s="95"/>
      <c r="S9" s="98"/>
      <c r="T9" s="116"/>
      <c r="U9" s="51"/>
      <c r="V9" s="51"/>
      <c r="W9" s="22"/>
      <c r="X9" s="22"/>
      <c r="Y9" s="22"/>
      <c r="Z9" s="22"/>
      <c r="AA9" s="22"/>
      <c r="AB9" s="24" t="e">
        <f aca="true" t="shared" si="0" ref="AB9:AB17">(-1+EXP($J9*$I9*10^6))/R9</f>
        <v>#DIV/0!</v>
      </c>
      <c r="AC9" s="24" t="e">
        <f aca="true" t="shared" si="1" ref="AC9:AC17">(EXP($J9*G9*10^6)-1)/R9</f>
        <v>#DIV/0!</v>
      </c>
      <c r="AD9" s="24" t="e">
        <f aca="true" t="shared" si="2" ref="AD9:AD17">AC9/($J9+R9*$J9*AC9)</f>
        <v>#DIV/0!</v>
      </c>
      <c r="AE9" s="24" t="e">
        <f aca="true" t="shared" si="3" ref="AE9:AE17">R9/($J9+R9*$J9*AC9)</f>
        <v>#DIV/0!</v>
      </c>
      <c r="AF9" s="25" t="e">
        <f aca="true" t="shared" si="4" ref="AF9:AF17">SQRT(((Q9*10^6)^2-S9^2*AD9^2)/(AE9^2))</f>
        <v>#DIV/0!</v>
      </c>
      <c r="AG9" s="24" t="e">
        <f aca="true" t="shared" si="5" ref="AG9:AG17">(EXP($M9*$K9*10^6)-1)/AB9</f>
        <v>#DIV/0!</v>
      </c>
      <c r="AH9" s="24" t="e">
        <f aca="true" t="shared" si="6" ref="AH9:AH17">(1-EXP($J9*$I9*10^6))/(AB9^2)</f>
        <v>#DIV/0!</v>
      </c>
      <c r="AI9" s="25" t="e">
        <f aca="true" t="shared" si="7" ref="AI9:AI17">S9/ABS(AH9)</f>
        <v>#DIV/0!</v>
      </c>
      <c r="AJ9" s="24" t="e">
        <f aca="true" t="shared" si="8" ref="AJ9:AJ17">(1/$M9)*(-1/AB9+1/((EXP($M9*$K9*10^6)-1)*AC9+AB9))</f>
        <v>#DIV/0!</v>
      </c>
      <c r="AK9" s="24" t="e">
        <f aca="true" t="shared" si="9" ref="AK9:AK17">AG9/($M9*(1+AG9*AC9))</f>
        <v>#DIV/0!</v>
      </c>
      <c r="AL9" s="26" t="e">
        <f aca="true" t="shared" si="10" ref="AL9:AL17">EXP($M9*$K9*10^6)*AC9/((EXP($M9*$K9*10^6)-1)*AC9+AB9)</f>
        <v>#DIV/0!</v>
      </c>
      <c r="AM9" s="24" t="e">
        <f aca="true" t="shared" si="11" ref="AM9:AM17">(EXP($M9*$K9*10^6)*$M9*AC9*$K9*10^6)/((EXP($M9*$K9*10^6)-1)*AC9+AB9)</f>
        <v>#DIV/0!</v>
      </c>
      <c r="AN9" s="24" t="e">
        <f aca="true" t="shared" si="12" ref="AN9:AN17">LN(1+(EXP($M9*$K9*10^6)-1)*AC9/AB9)</f>
        <v>#DIV/0!</v>
      </c>
      <c r="AO9" s="24" t="e">
        <f aca="true" t="shared" si="13" ref="AO9:AO17">1/$M9^2*(AM9-AN9)</f>
        <v>#DIV/0!</v>
      </c>
      <c r="AP9" s="27" t="e">
        <f aca="true" t="shared" si="14" ref="AP9:AP17">-LN(1+AG9*AC9)/$M9^2</f>
        <v>#DIV/0!</v>
      </c>
    </row>
    <row r="10" spans="1:42" s="61" customFormat="1" ht="12.75" customHeight="1">
      <c r="A10" s="261" t="s">
        <v>281</v>
      </c>
      <c r="B10" s="61" t="s">
        <v>282</v>
      </c>
      <c r="D10" s="61" t="s">
        <v>287</v>
      </c>
      <c r="E10" s="61" t="s">
        <v>150</v>
      </c>
      <c r="F10" s="61" t="s">
        <v>73</v>
      </c>
      <c r="G10" s="238">
        <v>98.37</v>
      </c>
      <c r="H10" s="62" t="s">
        <v>274</v>
      </c>
      <c r="I10" s="145">
        <v>27.84</v>
      </c>
      <c r="J10" s="63">
        <f>5.543*10^-10</f>
        <v>5.543E-10</v>
      </c>
      <c r="K10" s="63">
        <v>28.201</v>
      </c>
      <c r="L10" s="64">
        <f>0.023</f>
        <v>0.023</v>
      </c>
      <c r="M10" s="63">
        <f>5.463*10^-10</f>
        <v>5.463000000000001E-10</v>
      </c>
      <c r="N10" s="65">
        <f>0.107*10^-10</f>
        <v>1.0700000000000001E-11</v>
      </c>
      <c r="O10" s="50">
        <f>IF(G10&gt;0,10^-6*(1/$M10)*LN(1+(EXP($J10*G10*10^6)-1)*((EXP($M10*$K10*10^6)-1)/(EXP($J10*$I10*10^6)-1))),"")</f>
        <v>99.64872912325657</v>
      </c>
      <c r="P10" s="102">
        <f>IF(G10&gt;0,1-(G10/O10),"")</f>
        <v>0.01283236760275075</v>
      </c>
      <c r="Q10" s="66">
        <v>0.13</v>
      </c>
      <c r="R10" s="146">
        <v>0.01675</v>
      </c>
      <c r="S10" s="123">
        <v>2E-05</v>
      </c>
      <c r="T10" s="113">
        <f>IF(AND(Q10&gt;0,R10&gt;0),SQRT(AI10^2*AJ10^2+AF10^2*AK10^2)/10^6,"")</f>
        <v>0.13169566045190856</v>
      </c>
      <c r="U10" s="67">
        <f>IF(AND(Q10&gt;0,R10&gt;0),SQRT((T10*10^6)^2+AL10^2*($L10*10^6)^2)/10^6,"")</f>
        <v>0.15393931408416137</v>
      </c>
      <c r="V10" s="67">
        <f>IF(AND(Q10&gt;0,R10&gt;0),SQRT((U10*10^6)^2+AP10^2*$N10^2)/10^6,"")</f>
        <v>1.9578120609474752</v>
      </c>
      <c r="W10" s="67"/>
      <c r="X10" s="67"/>
      <c r="Y10" s="67"/>
      <c r="Z10" s="67"/>
      <c r="AA10" s="67"/>
      <c r="AB10" s="125">
        <f t="shared" si="0"/>
        <v>0.9284415353230234</v>
      </c>
      <c r="AC10" s="125">
        <f t="shared" si="1"/>
        <v>3.3456986036287346</v>
      </c>
      <c r="AD10" s="125">
        <f t="shared" si="2"/>
        <v>5715594140.546879</v>
      </c>
      <c r="AE10" s="125">
        <f t="shared" si="3"/>
        <v>28614711.961897895</v>
      </c>
      <c r="AF10" s="126">
        <f t="shared" si="4"/>
        <v>0.0021635569388213614</v>
      </c>
      <c r="AG10" s="125">
        <f t="shared" si="5"/>
        <v>0.016722101615532833</v>
      </c>
      <c r="AH10" s="125">
        <f t="shared" si="6"/>
        <v>-0.018040985202339467</v>
      </c>
      <c r="AI10" s="126">
        <f t="shared" si="7"/>
        <v>0.0011085869078483863</v>
      </c>
      <c r="AJ10" s="125">
        <f t="shared" si="8"/>
        <v>-104459933.47794776</v>
      </c>
      <c r="AK10" s="125">
        <f t="shared" si="9"/>
        <v>28987949.157409713</v>
      </c>
      <c r="AL10" s="127">
        <f t="shared" si="10"/>
        <v>3.465619811567926</v>
      </c>
      <c r="AM10" s="125">
        <f t="shared" si="11"/>
        <v>0.05339205377438261</v>
      </c>
      <c r="AN10" s="125">
        <f t="shared" si="12"/>
        <v>0.054438100720035076</v>
      </c>
      <c r="AO10" s="125">
        <f t="shared" si="13"/>
        <v>-3505006072175517.5</v>
      </c>
      <c r="AP10" s="128">
        <f t="shared" si="14"/>
        <v>-1.8240660648591722E+17</v>
      </c>
    </row>
    <row r="11" spans="1:42" s="68" customFormat="1" ht="12.75">
      <c r="A11" s="262"/>
      <c r="B11" s="68" t="s">
        <v>283</v>
      </c>
      <c r="D11" s="68" t="s">
        <v>287</v>
      </c>
      <c r="E11" s="68" t="s">
        <v>150</v>
      </c>
      <c r="F11" s="68" t="s">
        <v>73</v>
      </c>
      <c r="G11" s="239">
        <v>98.43</v>
      </c>
      <c r="H11" s="69" t="s">
        <v>274</v>
      </c>
      <c r="I11" s="147">
        <v>27.84</v>
      </c>
      <c r="J11" s="56">
        <f>5.543*10^-10</f>
        <v>5.543E-10</v>
      </c>
      <c r="K11" s="56">
        <v>28.201</v>
      </c>
      <c r="L11" s="55">
        <f>0.023</f>
        <v>0.023</v>
      </c>
      <c r="M11" s="56">
        <f>5.463*10^-10</f>
        <v>5.463000000000001E-10</v>
      </c>
      <c r="N11" s="57">
        <f>0.107*10^-10</f>
        <v>1.0700000000000001E-11</v>
      </c>
      <c r="O11" s="29">
        <f>IF(G11&gt;0,10^-6*(1/$M11)*LN(1+(EXP($J11*G11*10^6)-1)*((EXP($M11*$K11*10^6)-1)/(EXP($J11*$I11*10^6)-1))),"")</f>
        <v>99.70951173736694</v>
      </c>
      <c r="P11" s="100">
        <f>IF(G11&gt;0,1-(G11/O11),"")</f>
        <v>0.012832393971972778</v>
      </c>
      <c r="Q11" s="53">
        <v>0.13</v>
      </c>
      <c r="R11" s="148">
        <v>0.01517</v>
      </c>
      <c r="S11" s="149">
        <v>2E-05</v>
      </c>
      <c r="T11" s="117">
        <f>IF(AND(Q11&gt;0,R11&gt;0),SQRT(AI11^2*AJ11^2+AF11^2*AK11^2)/10^6,"")</f>
        <v>0.13169566736038749</v>
      </c>
      <c r="U11" s="51">
        <f>IF(AND(Q11&gt;0,R11&gt;0),SQRT((T11*10^6)^2+AL11^2*($L11*10^6)^2)/10^6,"")</f>
        <v>0.15396382122700364</v>
      </c>
      <c r="V11" s="51">
        <f>IF(AND(Q11&gt;0,R11&gt;0),SQRT((U11*10^6)^2+AP11^2*$N11^2)/10^6,"")</f>
        <v>1.959000810315837</v>
      </c>
      <c r="W11" s="51"/>
      <c r="X11" s="51"/>
      <c r="Y11" s="51"/>
      <c r="Z11" s="51"/>
      <c r="AA11" s="51"/>
      <c r="AB11" s="131">
        <f t="shared" si="0"/>
        <v>1.0251414447370233</v>
      </c>
      <c r="AC11" s="131">
        <f t="shared" si="1"/>
        <v>3.696478179839668</v>
      </c>
      <c r="AD11" s="131">
        <f t="shared" si="2"/>
        <v>6314635261.356368</v>
      </c>
      <c r="AE11" s="131">
        <f t="shared" si="3"/>
        <v>25914671.27744037</v>
      </c>
      <c r="AF11" s="132">
        <f t="shared" si="4"/>
        <v>0.0011894631110062137</v>
      </c>
      <c r="AG11" s="131">
        <f t="shared" si="5"/>
        <v>0.0151447332243363</v>
      </c>
      <c r="AH11" s="131">
        <f t="shared" si="6"/>
        <v>-0.014797957957783589</v>
      </c>
      <c r="AI11" s="132">
        <f t="shared" si="7"/>
        <v>0.001351537830899174</v>
      </c>
      <c r="AJ11" s="131">
        <f t="shared" si="8"/>
        <v>-94662548.9946793</v>
      </c>
      <c r="AK11" s="131">
        <f t="shared" si="9"/>
        <v>26252691.75621216</v>
      </c>
      <c r="AL11" s="133">
        <f t="shared" si="10"/>
        <v>3.4676766804528842</v>
      </c>
      <c r="AM11" s="131">
        <f t="shared" si="11"/>
        <v>0.05342374232075632</v>
      </c>
      <c r="AN11" s="131">
        <f t="shared" si="12"/>
        <v>0.05447130626212357</v>
      </c>
      <c r="AO11" s="131">
        <f t="shared" si="13"/>
        <v>-3510089093749140</v>
      </c>
      <c r="AP11" s="134">
        <f t="shared" si="14"/>
        <v>-1.8251786882183222E+17</v>
      </c>
    </row>
    <row r="12" spans="1:42" s="68" customFormat="1" ht="12.75">
      <c r="A12" s="262"/>
      <c r="B12" s="68" t="s">
        <v>284</v>
      </c>
      <c r="D12" s="68" t="s">
        <v>287</v>
      </c>
      <c r="E12" s="68" t="s">
        <v>150</v>
      </c>
      <c r="F12" s="68" t="s">
        <v>73</v>
      </c>
      <c r="G12" s="239">
        <v>98.38</v>
      </c>
      <c r="H12" s="69" t="s">
        <v>274</v>
      </c>
      <c r="I12" s="147">
        <v>27.84</v>
      </c>
      <c r="J12" s="56">
        <f>5.543*10^-10</f>
        <v>5.543E-10</v>
      </c>
      <c r="K12" s="56">
        <v>28.201</v>
      </c>
      <c r="L12" s="55">
        <f>0.023</f>
        <v>0.023</v>
      </c>
      <c r="M12" s="56">
        <f>5.463*10^-10</f>
        <v>5.463000000000001E-10</v>
      </c>
      <c r="N12" s="57">
        <f>0.107*10^-10</f>
        <v>1.0700000000000001E-11</v>
      </c>
      <c r="O12" s="29">
        <f>IF(G12&gt;0,10^-6*(1/$M12)*LN(1+(EXP($J12*G12*10^6)-1)*((EXP($M12*$K12*10^6)-1)/(EXP($J12*$I12*10^6)-1))),"")</f>
        <v>99.65885955872005</v>
      </c>
      <c r="P12" s="100">
        <f>IF(G12&gt;0,1-(G12/O12),"")</f>
        <v>0.012832371997660075</v>
      </c>
      <c r="Q12" s="53">
        <v>0.13</v>
      </c>
      <c r="R12" s="148">
        <v>0.01522</v>
      </c>
      <c r="S12" s="149">
        <v>2E-05</v>
      </c>
      <c r="T12" s="117">
        <f>IF(AND(Q12&gt;0,R12&gt;0),SQRT(AI12^2*AJ12^2+AF12^2*AK12^2)/10^6,"")</f>
        <v>0.13169566160333723</v>
      </c>
      <c r="U12" s="51">
        <f>IF(AND(Q12&gt;0,R12&gt;0),SQRT((T12*10^6)^2+AL12^2*($L12*10^6)^2)/10^6,"")</f>
        <v>0.1539433979257251</v>
      </c>
      <c r="V12" s="51">
        <f>IF(AND(Q12&gt;0,R12&gt;0),SQRT((U12*10^6)^2+AP12^2*$N12^2)/10^6,"")</f>
        <v>1.958010185614618</v>
      </c>
      <c r="W12" s="51"/>
      <c r="X12" s="51"/>
      <c r="Y12" s="51"/>
      <c r="Z12" s="51"/>
      <c r="AA12" s="51"/>
      <c r="AB12" s="131">
        <f t="shared" si="0"/>
        <v>1.0217737001748124</v>
      </c>
      <c r="AC12" s="131">
        <f t="shared" si="1"/>
        <v>3.682411646467013</v>
      </c>
      <c r="AD12" s="131">
        <f t="shared" si="2"/>
        <v>6290779971.231873</v>
      </c>
      <c r="AE12" s="131">
        <f t="shared" si="3"/>
        <v>26000806.08967485</v>
      </c>
      <c r="AF12" s="132">
        <f t="shared" si="4"/>
        <v>0.0012583264516054244</v>
      </c>
      <c r="AG12" s="131">
        <f t="shared" si="5"/>
        <v>0.015194649945576696</v>
      </c>
      <c r="AH12" s="131">
        <f t="shared" si="6"/>
        <v>-0.014895666229612341</v>
      </c>
      <c r="AI12" s="132">
        <f t="shared" si="7"/>
        <v>0.0013426724049603318</v>
      </c>
      <c r="AJ12" s="131">
        <f t="shared" si="8"/>
        <v>-94927609.38234174</v>
      </c>
      <c r="AK12" s="131">
        <f t="shared" si="9"/>
        <v>26339948.92461395</v>
      </c>
      <c r="AL12" s="133">
        <f t="shared" si="10"/>
        <v>3.4659626277842923</v>
      </c>
      <c r="AM12" s="131">
        <f t="shared" si="11"/>
        <v>0.05339733527173492</v>
      </c>
      <c r="AN12" s="131">
        <f t="shared" si="12"/>
        <v>0.05444363497692878</v>
      </c>
      <c r="AO12" s="131">
        <f t="shared" si="13"/>
        <v>-3505852997575037</v>
      </c>
      <c r="AP12" s="134">
        <f t="shared" si="14"/>
        <v>-1.8242515020816413E+17</v>
      </c>
    </row>
    <row r="13" spans="1:42" s="68" customFormat="1" ht="12.75">
      <c r="A13" s="262"/>
      <c r="B13" s="68" t="s">
        <v>285</v>
      </c>
      <c r="D13" s="68" t="s">
        <v>287</v>
      </c>
      <c r="E13" s="68" t="s">
        <v>150</v>
      </c>
      <c r="F13" s="68" t="s">
        <v>73</v>
      </c>
      <c r="G13" s="239">
        <v>98.38</v>
      </c>
      <c r="H13" s="69" t="s">
        <v>274</v>
      </c>
      <c r="I13" s="147">
        <v>27.84</v>
      </c>
      <c r="J13" s="56">
        <f>5.543*10^-10</f>
        <v>5.543E-10</v>
      </c>
      <c r="K13" s="56">
        <v>28.201</v>
      </c>
      <c r="L13" s="55">
        <f>0.023</f>
        <v>0.023</v>
      </c>
      <c r="M13" s="56">
        <f>5.463*10^-10</f>
        <v>5.463000000000001E-10</v>
      </c>
      <c r="N13" s="57">
        <f>0.107*10^-10</f>
        <v>1.0700000000000001E-11</v>
      </c>
      <c r="O13" s="29">
        <f>IF(G13&gt;0,10^-6*(1/$M13)*LN(1+(EXP($J13*G13*10^6)-1)*((EXP($M13*$K13*10^6)-1)/(EXP($J13*$I13*10^6)-1))),"")</f>
        <v>99.65885955872005</v>
      </c>
      <c r="P13" s="100">
        <f>IF(G13&gt;0,1-(G13/O13),"")</f>
        <v>0.012832371997660075</v>
      </c>
      <c r="Q13" s="53">
        <v>0.14</v>
      </c>
      <c r="R13" s="148">
        <v>0.01521</v>
      </c>
      <c r="S13" s="149">
        <v>2E-05</v>
      </c>
      <c r="T13" s="117">
        <f>IF(AND(Q13&gt;0,R13&gt;0),SQRT(AI13^2*AJ13^2+AF13^2*AK13^2)/10^6,"")</f>
        <v>0.14182609711128616</v>
      </c>
      <c r="U13" s="51">
        <f>IF(AND(Q13&gt;0,R13&gt;0),SQRT((T13*10^6)^2+AL13^2*($L13*10^6)^2)/10^6,"")</f>
        <v>0.16269438927509886</v>
      </c>
      <c r="V13" s="51">
        <f>IF(AND(Q13&gt;0,R13&gt;0),SQRT((U13*10^6)^2+AP13^2*$N13^2)/10^6,"")</f>
        <v>1.9587176370031671</v>
      </c>
      <c r="W13" s="51"/>
      <c r="X13" s="51"/>
      <c r="Y13" s="51"/>
      <c r="Z13" s="51"/>
      <c r="AA13" s="51"/>
      <c r="AB13" s="131">
        <f t="shared" si="0"/>
        <v>1.0224454777554663</v>
      </c>
      <c r="AC13" s="131">
        <f t="shared" si="1"/>
        <v>3.6848326929143944</v>
      </c>
      <c r="AD13" s="131">
        <f t="shared" si="2"/>
        <v>6294915921.245832</v>
      </c>
      <c r="AE13" s="131">
        <f t="shared" si="3"/>
        <v>25983722.774241425</v>
      </c>
      <c r="AF13" s="132">
        <f t="shared" si="4"/>
        <v>0.002356632557606719</v>
      </c>
      <c r="AG13" s="131">
        <f t="shared" si="5"/>
        <v>0.015184666601328618</v>
      </c>
      <c r="AH13" s="131">
        <f t="shared" si="6"/>
        <v>-0.01487609885408257</v>
      </c>
      <c r="AI13" s="132">
        <f t="shared" si="7"/>
        <v>0.0013444384980348014</v>
      </c>
      <c r="AJ13" s="131">
        <f t="shared" si="8"/>
        <v>-94865239.07394326</v>
      </c>
      <c r="AK13" s="131">
        <f t="shared" si="9"/>
        <v>26322642.782087922</v>
      </c>
      <c r="AL13" s="133">
        <f t="shared" si="10"/>
        <v>3.465962627784293</v>
      </c>
      <c r="AM13" s="131">
        <f t="shared" si="11"/>
        <v>0.05339733527173494</v>
      </c>
      <c r="AN13" s="131">
        <f t="shared" si="12"/>
        <v>0.05444363497692878</v>
      </c>
      <c r="AO13" s="131">
        <f t="shared" si="13"/>
        <v>-3505852997574990.5</v>
      </c>
      <c r="AP13" s="134">
        <f t="shared" si="14"/>
        <v>-1.8242515020816413E+17</v>
      </c>
    </row>
    <row r="14" spans="1:42" s="34" customFormat="1" ht="13.5" thickBot="1">
      <c r="A14" s="263"/>
      <c r="B14" s="34" t="s">
        <v>286</v>
      </c>
      <c r="D14" s="34" t="s">
        <v>287</v>
      </c>
      <c r="E14" s="34" t="s">
        <v>150</v>
      </c>
      <c r="F14" s="34" t="s">
        <v>73</v>
      </c>
      <c r="G14" s="240">
        <v>98.39</v>
      </c>
      <c r="H14" s="70" t="s">
        <v>274</v>
      </c>
      <c r="I14" s="150">
        <v>27.84</v>
      </c>
      <c r="J14" s="71">
        <f>5.543*10^-10</f>
        <v>5.543E-10</v>
      </c>
      <c r="K14" s="71">
        <v>28.201</v>
      </c>
      <c r="L14" s="72">
        <f>0.023</f>
        <v>0.023</v>
      </c>
      <c r="M14" s="71">
        <f>5.463*10^-10</f>
        <v>5.463000000000001E-10</v>
      </c>
      <c r="N14" s="73">
        <f>0.107*10^-10</f>
        <v>1.0700000000000001E-11</v>
      </c>
      <c r="O14" s="30">
        <f>IF(G14&gt;0,10^-6*(1/$M14)*LN(1+(EXP($J14*G14*10^6)-1)*((EXP($M14*$K14*10^6)-1)/(EXP($J14*$I14*10^6)-1))),"")</f>
        <v>99.66898999427238</v>
      </c>
      <c r="P14" s="103">
        <f>IF(G14&gt;0,1-(G14/O14),"")</f>
        <v>0.012832376392555744</v>
      </c>
      <c r="Q14" s="74">
        <v>0.07</v>
      </c>
      <c r="R14" s="151"/>
      <c r="S14" s="152"/>
      <c r="T14" s="247">
        <f>Q14*(1+P14)</f>
        <v>0.07089826634747891</v>
      </c>
      <c r="U14" s="75"/>
      <c r="V14" s="75"/>
      <c r="W14" s="75"/>
      <c r="X14" s="75"/>
      <c r="Y14" s="75"/>
      <c r="Z14" s="75"/>
      <c r="AA14" s="75"/>
      <c r="AB14" s="140" t="e">
        <f t="shared" si="0"/>
        <v>#DIV/0!</v>
      </c>
      <c r="AC14" s="140" t="e">
        <f t="shared" si="1"/>
        <v>#DIV/0!</v>
      </c>
      <c r="AD14" s="140" t="e">
        <f t="shared" si="2"/>
        <v>#DIV/0!</v>
      </c>
      <c r="AE14" s="140" t="e">
        <f t="shared" si="3"/>
        <v>#DIV/0!</v>
      </c>
      <c r="AF14" s="141" t="e">
        <f t="shared" si="4"/>
        <v>#DIV/0!</v>
      </c>
      <c r="AG14" s="140" t="e">
        <f t="shared" si="5"/>
        <v>#DIV/0!</v>
      </c>
      <c r="AH14" s="140" t="e">
        <f t="shared" si="6"/>
        <v>#DIV/0!</v>
      </c>
      <c r="AI14" s="141" t="e">
        <f t="shared" si="7"/>
        <v>#DIV/0!</v>
      </c>
      <c r="AJ14" s="140" t="e">
        <f t="shared" si="8"/>
        <v>#DIV/0!</v>
      </c>
      <c r="AK14" s="140" t="e">
        <f t="shared" si="9"/>
        <v>#DIV/0!</v>
      </c>
      <c r="AL14" s="142" t="e">
        <f t="shared" si="10"/>
        <v>#DIV/0!</v>
      </c>
      <c r="AM14" s="140" t="e">
        <f t="shared" si="11"/>
        <v>#DIV/0!</v>
      </c>
      <c r="AN14" s="140" t="e">
        <f t="shared" si="12"/>
        <v>#DIV/0!</v>
      </c>
      <c r="AO14" s="140" t="e">
        <f t="shared" si="13"/>
        <v>#DIV/0!</v>
      </c>
      <c r="AP14" s="143" t="e">
        <f t="shared" si="14"/>
        <v>#DIV/0!</v>
      </c>
    </row>
    <row r="15" spans="1:42" s="14" customFormat="1" ht="13.5" thickBot="1">
      <c r="A15" s="60"/>
      <c r="B15" s="68"/>
      <c r="C15" s="68"/>
      <c r="D15" s="68"/>
      <c r="E15" s="68"/>
      <c r="F15" s="68"/>
      <c r="G15" s="165"/>
      <c r="H15" s="69"/>
      <c r="I15" s="147"/>
      <c r="J15" s="56"/>
      <c r="K15" s="56"/>
      <c r="L15" s="55"/>
      <c r="M15" s="56"/>
      <c r="N15" s="57"/>
      <c r="O15" s="52"/>
      <c r="P15" s="100"/>
      <c r="Q15" s="20"/>
      <c r="R15" s="95"/>
      <c r="S15" s="98"/>
      <c r="T15" s="173"/>
      <c r="U15" s="51"/>
      <c r="V15" s="51"/>
      <c r="W15" s="22"/>
      <c r="X15" s="22"/>
      <c r="Y15" s="22"/>
      <c r="Z15" s="22"/>
      <c r="AA15" s="22"/>
      <c r="AB15" s="24"/>
      <c r="AC15" s="24"/>
      <c r="AD15" s="24"/>
      <c r="AE15" s="24"/>
      <c r="AF15" s="25"/>
      <c r="AG15" s="24"/>
      <c r="AH15" s="24"/>
      <c r="AI15" s="25"/>
      <c r="AJ15" s="24"/>
      <c r="AK15" s="24"/>
      <c r="AL15" s="26"/>
      <c r="AM15" s="24"/>
      <c r="AN15" s="24"/>
      <c r="AO15" s="24"/>
      <c r="AP15" s="27"/>
    </row>
    <row r="16" spans="1:42" s="175" customFormat="1" ht="13.5" thickBot="1">
      <c r="A16" s="174" t="s">
        <v>332</v>
      </c>
      <c r="D16" s="175" t="s">
        <v>317</v>
      </c>
      <c r="E16" s="175" t="s">
        <v>318</v>
      </c>
      <c r="F16" s="175" t="s">
        <v>73</v>
      </c>
      <c r="G16" s="245">
        <v>72.9</v>
      </c>
      <c r="H16" s="176" t="s">
        <v>33</v>
      </c>
      <c r="I16" s="166">
        <v>28.03</v>
      </c>
      <c r="J16" s="166">
        <f>5.543*10^-10</f>
        <v>5.543E-10</v>
      </c>
      <c r="K16" s="166">
        <v>28.201</v>
      </c>
      <c r="L16" s="177">
        <f>0.023</f>
        <v>0.023</v>
      </c>
      <c r="M16" s="166">
        <f>5.463*10^-10</f>
        <v>5.463000000000001E-10</v>
      </c>
      <c r="N16" s="178">
        <f>0.107*10^-10</f>
        <v>1.0700000000000001E-11</v>
      </c>
      <c r="O16" s="76">
        <f>IF(G16&gt;0,10^-6*(1/$M16)*LN(1+(EXP($J16*G16*10^6)-1)*((EXP($M16*$K16*10^6)-1)/(EXP($J16*$I16*10^6)-1))),"")</f>
        <v>73.3523325601084</v>
      </c>
      <c r="P16" s="167">
        <f>IF(G16&gt;0,1-(G16/O16),"")</f>
        <v>0.006166573636056105</v>
      </c>
      <c r="Q16" s="179"/>
      <c r="R16" s="180"/>
      <c r="S16" s="181"/>
      <c r="T16" s="220">
        <f>IF(AND(Q16&gt;0,R16&gt;0),SQRT(AI16^2*AJ16^2+AF16^2*AK16^2)/10^6,"")</f>
      </c>
      <c r="U16" s="182">
        <f>IF(AND(Q16&gt;0,R16&gt;0),SQRT((T16*10^6)^2+AL16^2*($L16*10^6)^2)/10^6,"")</f>
      </c>
      <c r="V16" s="182">
        <f>IF(AND(Q16&gt;0,R16&gt;0),SQRT((U16*10^6)^2+AP16^2*$N16^2)/10^6,"")</f>
      </c>
      <c r="W16" s="183"/>
      <c r="X16" s="183"/>
      <c r="Y16" s="183"/>
      <c r="Z16" s="183"/>
      <c r="AA16" s="183"/>
      <c r="AB16" s="184" t="e">
        <f>(-1+EXP($J16*$I16*10^6))/R16</f>
        <v>#DIV/0!</v>
      </c>
      <c r="AC16" s="184" t="e">
        <f>(EXP($J16*G16*10^6)-1)/R16</f>
        <v>#DIV/0!</v>
      </c>
      <c r="AD16" s="184" t="e">
        <f>AC16/($J16+R16*$J16*AC16)</f>
        <v>#DIV/0!</v>
      </c>
      <c r="AE16" s="184" t="e">
        <f>R16/($J16+R16*$J16*AC16)</f>
        <v>#DIV/0!</v>
      </c>
      <c r="AF16" s="185" t="e">
        <f>SQRT(((Q16*10^6)^2-S16^2*AD16^2)/(AE16^2))</f>
        <v>#DIV/0!</v>
      </c>
      <c r="AG16" s="184" t="e">
        <f>(EXP($M16*$K16*10^6)-1)/AB16</f>
        <v>#DIV/0!</v>
      </c>
      <c r="AH16" s="184" t="e">
        <f>(1-EXP($J16*$I16*10^6))/(AB16^2)</f>
        <v>#DIV/0!</v>
      </c>
      <c r="AI16" s="185" t="e">
        <f>S16/ABS(AH16)</f>
        <v>#DIV/0!</v>
      </c>
      <c r="AJ16" s="184" t="e">
        <f>(1/$M16)*(-1/AB16+1/((EXP($M16*$K16*10^6)-1)*AC16+AB16))</f>
        <v>#DIV/0!</v>
      </c>
      <c r="AK16" s="184" t="e">
        <f>AG16/($M16*(1+AG16*AC16))</f>
        <v>#DIV/0!</v>
      </c>
      <c r="AL16" s="186" t="e">
        <f>EXP($M16*$K16*10^6)*AC16/((EXP($M16*$K16*10^6)-1)*AC16+AB16)</f>
        <v>#DIV/0!</v>
      </c>
      <c r="AM16" s="184" t="e">
        <f>(EXP($M16*$K16*10^6)*$M16*AC16*$K16*10^6)/((EXP($M16*$K16*10^6)-1)*AC16+AB16)</f>
        <v>#DIV/0!</v>
      </c>
      <c r="AN16" s="184" t="e">
        <f>LN(1+(EXP($M16*$K16*10^6)-1)*AC16/AB16)</f>
        <v>#DIV/0!</v>
      </c>
      <c r="AO16" s="184" t="e">
        <f>1/$M16^2*(AM16-AN16)</f>
        <v>#DIV/0!</v>
      </c>
      <c r="AP16" s="187" t="e">
        <f>-LN(1+AG16*AC16)/$M16^2</f>
        <v>#DIV/0!</v>
      </c>
    </row>
    <row r="17" spans="1:42" s="14" customFormat="1" ht="13.5" thickBot="1">
      <c r="A17" s="60"/>
      <c r="B17" s="68"/>
      <c r="C17" s="68"/>
      <c r="D17" s="68"/>
      <c r="E17" s="68"/>
      <c r="F17" s="68"/>
      <c r="G17" s="93"/>
      <c r="H17" s="69"/>
      <c r="I17" s="147"/>
      <c r="J17" s="56"/>
      <c r="K17" s="56"/>
      <c r="L17" s="55"/>
      <c r="M17" s="56"/>
      <c r="N17" s="57"/>
      <c r="O17" s="52"/>
      <c r="P17" s="100"/>
      <c r="Q17" s="20"/>
      <c r="R17" s="95"/>
      <c r="S17" s="98"/>
      <c r="T17" s="248"/>
      <c r="U17" s="51"/>
      <c r="V17" s="51"/>
      <c r="W17" s="22"/>
      <c r="X17" s="22"/>
      <c r="Y17" s="22"/>
      <c r="Z17" s="22"/>
      <c r="AA17" s="22"/>
      <c r="AB17" s="24" t="e">
        <f t="shared" si="0"/>
        <v>#DIV/0!</v>
      </c>
      <c r="AC17" s="24" t="e">
        <f t="shared" si="1"/>
        <v>#DIV/0!</v>
      </c>
      <c r="AD17" s="24" t="e">
        <f t="shared" si="2"/>
        <v>#DIV/0!</v>
      </c>
      <c r="AE17" s="24" t="e">
        <f t="shared" si="3"/>
        <v>#DIV/0!</v>
      </c>
      <c r="AF17" s="25" t="e">
        <f t="shared" si="4"/>
        <v>#DIV/0!</v>
      </c>
      <c r="AG17" s="24" t="e">
        <f t="shared" si="5"/>
        <v>#DIV/0!</v>
      </c>
      <c r="AH17" s="24" t="e">
        <f t="shared" si="6"/>
        <v>#DIV/0!</v>
      </c>
      <c r="AI17" s="25" t="e">
        <f t="shared" si="7"/>
        <v>#DIV/0!</v>
      </c>
      <c r="AJ17" s="24" t="e">
        <f t="shared" si="8"/>
        <v>#DIV/0!</v>
      </c>
      <c r="AK17" s="24" t="e">
        <f t="shared" si="9"/>
        <v>#DIV/0!</v>
      </c>
      <c r="AL17" s="26" t="e">
        <f t="shared" si="10"/>
        <v>#DIV/0!</v>
      </c>
      <c r="AM17" s="24" t="e">
        <f t="shared" si="11"/>
        <v>#DIV/0!</v>
      </c>
      <c r="AN17" s="24" t="e">
        <f t="shared" si="12"/>
        <v>#DIV/0!</v>
      </c>
      <c r="AO17" s="24" t="e">
        <f t="shared" si="13"/>
        <v>#DIV/0!</v>
      </c>
      <c r="AP17" s="27" t="e">
        <f t="shared" si="14"/>
        <v>#DIV/0!</v>
      </c>
    </row>
    <row r="18" spans="1:42" s="61" customFormat="1" ht="13.5" customHeight="1">
      <c r="A18" s="261" t="s">
        <v>235</v>
      </c>
      <c r="C18" s="61" t="s">
        <v>133</v>
      </c>
      <c r="D18" s="61" t="s">
        <v>268</v>
      </c>
      <c r="F18" s="61" t="s">
        <v>107</v>
      </c>
      <c r="G18" s="238">
        <v>69.59</v>
      </c>
      <c r="H18" s="62" t="s">
        <v>33</v>
      </c>
      <c r="I18" s="63">
        <v>28.03</v>
      </c>
      <c r="J18" s="63">
        <f>5.543*10^-10</f>
        <v>5.543E-10</v>
      </c>
      <c r="K18" s="63">
        <v>28.201</v>
      </c>
      <c r="L18" s="64">
        <f>0.023</f>
        <v>0.023</v>
      </c>
      <c r="M18" s="63">
        <f>5.463*10^-10</f>
        <v>5.463000000000001E-10</v>
      </c>
      <c r="N18" s="65">
        <f>0.107*10^-10</f>
        <v>1.0700000000000001E-11</v>
      </c>
      <c r="O18" s="50">
        <f>IF(G18&gt;0,10^-6*(1/$M18)*LN(1+(EXP($J18*G18*10^6)-1)*((EXP($M18*$K18*10^6)-1)/(EXP($J18*$I18*10^6)-1))),"")</f>
        <v>70.02126350341695</v>
      </c>
      <c r="P18" s="102">
        <f>IF(G18&gt;0,1-(G18/O18),"")</f>
        <v>0.006159036296108811</v>
      </c>
      <c r="Q18" s="66">
        <v>0.36</v>
      </c>
      <c r="R18" s="146"/>
      <c r="S18" s="123"/>
      <c r="T18" s="249">
        <f>Q18*(1+P18)</f>
        <v>0.36221725306659913</v>
      </c>
      <c r="U18" s="67"/>
      <c r="V18" s="67"/>
      <c r="W18" s="67"/>
      <c r="X18" s="67"/>
      <c r="Y18" s="67"/>
      <c r="Z18" s="67"/>
      <c r="AA18" s="67"/>
      <c r="AB18" s="125" t="e">
        <f aca="true" t="shared" si="15" ref="AB18:AB25">(-1+EXP($J18*$I18*10^6))/R18</f>
        <v>#DIV/0!</v>
      </c>
      <c r="AC18" s="125" t="e">
        <f aca="true" t="shared" si="16" ref="AC18:AC25">(EXP($J18*G18*10^6)-1)/R18</f>
        <v>#DIV/0!</v>
      </c>
      <c r="AD18" s="125" t="e">
        <f aca="true" t="shared" si="17" ref="AD18:AD25">AC18/($J18+R18*$J18*AC18)</f>
        <v>#DIV/0!</v>
      </c>
      <c r="AE18" s="125" t="e">
        <f aca="true" t="shared" si="18" ref="AE18:AE25">R18/($J18+R18*$J18*AC18)</f>
        <v>#DIV/0!</v>
      </c>
      <c r="AF18" s="126" t="e">
        <f aca="true" t="shared" si="19" ref="AF18:AF25">SQRT(((Q18*10^6)^2-S18^2*AD18^2)/(AE18^2))</f>
        <v>#DIV/0!</v>
      </c>
      <c r="AG18" s="125" t="e">
        <f aca="true" t="shared" si="20" ref="AG18:AG25">(EXP($M18*$K18*10^6)-1)/AB18</f>
        <v>#DIV/0!</v>
      </c>
      <c r="AH18" s="125" t="e">
        <f aca="true" t="shared" si="21" ref="AH18:AH25">(1-EXP($J18*$I18*10^6))/(AB18^2)</f>
        <v>#DIV/0!</v>
      </c>
      <c r="AI18" s="126" t="e">
        <f aca="true" t="shared" si="22" ref="AI18:AI25">S18/ABS(AH18)</f>
        <v>#DIV/0!</v>
      </c>
      <c r="AJ18" s="125" t="e">
        <f aca="true" t="shared" si="23" ref="AJ18:AJ25">(1/$M18)*(-1/AB18+1/((EXP($M18*$K18*10^6)-1)*AC18+AB18))</f>
        <v>#DIV/0!</v>
      </c>
      <c r="AK18" s="125" t="e">
        <f aca="true" t="shared" si="24" ref="AK18:AK25">AG18/($M18*(1+AG18*AC18))</f>
        <v>#DIV/0!</v>
      </c>
      <c r="AL18" s="127" t="e">
        <f aca="true" t="shared" si="25" ref="AL18:AL25">EXP($M18*$K18*10^6)*AC18/((EXP($M18*$K18*10^6)-1)*AC18+AB18)</f>
        <v>#DIV/0!</v>
      </c>
      <c r="AM18" s="125" t="e">
        <f aca="true" t="shared" si="26" ref="AM18:AM25">(EXP($M18*$K18*10^6)*$M18*AC18*$K18*10^6)/((EXP($M18*$K18*10^6)-1)*AC18+AB18)</f>
        <v>#DIV/0!</v>
      </c>
      <c r="AN18" s="125" t="e">
        <f aca="true" t="shared" si="27" ref="AN18:AN25">LN(1+(EXP($M18*$K18*10^6)-1)*AC18/AB18)</f>
        <v>#DIV/0!</v>
      </c>
      <c r="AO18" s="125" t="e">
        <f aca="true" t="shared" si="28" ref="AO18:AO25">1/$M18^2*(AM18-AN18)</f>
        <v>#DIV/0!</v>
      </c>
      <c r="AP18" s="128" t="e">
        <f aca="true" t="shared" si="29" ref="AP18:AP25">-LN(1+AG18*AC18)/$M18^2</f>
        <v>#DIV/0!</v>
      </c>
    </row>
    <row r="19" spans="1:42" s="68" customFormat="1" ht="12.75">
      <c r="A19" s="262"/>
      <c r="C19" s="68" t="s">
        <v>215</v>
      </c>
      <c r="D19" s="68" t="s">
        <v>268</v>
      </c>
      <c r="F19" s="68" t="s">
        <v>107</v>
      </c>
      <c r="G19" s="239">
        <v>70</v>
      </c>
      <c r="H19" s="69" t="s">
        <v>33</v>
      </c>
      <c r="I19" s="56">
        <v>28.03</v>
      </c>
      <c r="J19" s="56">
        <f>5.543*10^-10</f>
        <v>5.543E-10</v>
      </c>
      <c r="K19" s="56">
        <v>28.201</v>
      </c>
      <c r="L19" s="55">
        <f>0.023</f>
        <v>0.023</v>
      </c>
      <c r="M19" s="56">
        <f>5.463*10^-10</f>
        <v>5.463000000000001E-10</v>
      </c>
      <c r="N19" s="57">
        <f>0.107*10^-10</f>
        <v>1.0700000000000001E-11</v>
      </c>
      <c r="O19" s="29">
        <f>IF(G19&gt;0,10^-6*(1/$M19)*LN(1+(EXP($J19*G19*10^6)-1)*((EXP($M19*$K19*10^6)-1)/(EXP($J19*$I19*10^6)-1))),"")</f>
        <v>70.4338705592838</v>
      </c>
      <c r="P19" s="100">
        <f>IF(G19&gt;0,1-(G19/O19),"")</f>
        <v>0.006159970421029448</v>
      </c>
      <c r="Q19" s="53">
        <v>0.45</v>
      </c>
      <c r="R19" s="148"/>
      <c r="S19" s="149"/>
      <c r="T19" s="250">
        <f aca="true" t="shared" si="30" ref="T19:T40">Q19*(1+P19)</f>
        <v>0.45277198668946333</v>
      </c>
      <c r="U19" s="51"/>
      <c r="V19" s="51"/>
      <c r="W19" s="51"/>
      <c r="X19" s="51"/>
      <c r="Y19" s="51"/>
      <c r="Z19" s="51"/>
      <c r="AA19" s="51"/>
      <c r="AB19" s="131" t="e">
        <f t="shared" si="15"/>
        <v>#DIV/0!</v>
      </c>
      <c r="AC19" s="131" t="e">
        <f t="shared" si="16"/>
        <v>#DIV/0!</v>
      </c>
      <c r="AD19" s="131" t="e">
        <f t="shared" si="17"/>
        <v>#DIV/0!</v>
      </c>
      <c r="AE19" s="131" t="e">
        <f t="shared" si="18"/>
        <v>#DIV/0!</v>
      </c>
      <c r="AF19" s="132" t="e">
        <f t="shared" si="19"/>
        <v>#DIV/0!</v>
      </c>
      <c r="AG19" s="131" t="e">
        <f t="shared" si="20"/>
        <v>#DIV/0!</v>
      </c>
      <c r="AH19" s="131" t="e">
        <f t="shared" si="21"/>
        <v>#DIV/0!</v>
      </c>
      <c r="AI19" s="132" t="e">
        <f t="shared" si="22"/>
        <v>#DIV/0!</v>
      </c>
      <c r="AJ19" s="131" t="e">
        <f t="shared" si="23"/>
        <v>#DIV/0!</v>
      </c>
      <c r="AK19" s="131" t="e">
        <f t="shared" si="24"/>
        <v>#DIV/0!</v>
      </c>
      <c r="AL19" s="133" t="e">
        <f t="shared" si="25"/>
        <v>#DIV/0!</v>
      </c>
      <c r="AM19" s="131" t="e">
        <f t="shared" si="26"/>
        <v>#DIV/0!</v>
      </c>
      <c r="AN19" s="131" t="e">
        <f t="shared" si="27"/>
        <v>#DIV/0!</v>
      </c>
      <c r="AO19" s="131" t="e">
        <f t="shared" si="28"/>
        <v>#DIV/0!</v>
      </c>
      <c r="AP19" s="134" t="e">
        <f t="shared" si="29"/>
        <v>#DIV/0!</v>
      </c>
    </row>
    <row r="20" spans="1:42" s="68" customFormat="1" ht="12.75">
      <c r="A20" s="262"/>
      <c r="C20" s="68" t="s">
        <v>236</v>
      </c>
      <c r="D20" s="68" t="s">
        <v>268</v>
      </c>
      <c r="F20" s="68" t="s">
        <v>107</v>
      </c>
      <c r="G20" s="239">
        <v>71.98</v>
      </c>
      <c r="H20" s="69" t="s">
        <v>33</v>
      </c>
      <c r="I20" s="56">
        <v>28.03</v>
      </c>
      <c r="J20" s="56">
        <f>5.543*10^-10</f>
        <v>5.543E-10</v>
      </c>
      <c r="K20" s="56">
        <v>28.201</v>
      </c>
      <c r="L20" s="55">
        <f>0.023</f>
        <v>0.023</v>
      </c>
      <c r="M20" s="56">
        <f>5.463*10^-10</f>
        <v>5.463000000000001E-10</v>
      </c>
      <c r="N20" s="57">
        <f>0.107*10^-10</f>
        <v>1.0700000000000001E-11</v>
      </c>
      <c r="O20" s="29">
        <f>IF(G20&gt;0,10^-6*(1/$M20)*LN(1+(EXP($J20*G20*10^6)-1)*((EXP($M20*$K20*10^6)-1)/(EXP($J20*$I20*10^6)-1))),"")</f>
        <v>72.42647150491413</v>
      </c>
      <c r="P20" s="100">
        <f>IF(G20&gt;0,1-(G20/O20),"")</f>
        <v>0.006164479583736671</v>
      </c>
      <c r="Q20" s="53">
        <v>0.31</v>
      </c>
      <c r="R20" s="148"/>
      <c r="S20" s="149"/>
      <c r="T20" s="250">
        <f t="shared" si="30"/>
        <v>0.3119109886709584</v>
      </c>
      <c r="U20" s="51"/>
      <c r="V20" s="51"/>
      <c r="W20" s="51"/>
      <c r="X20" s="51"/>
      <c r="Y20" s="51"/>
      <c r="Z20" s="51"/>
      <c r="AA20" s="51"/>
      <c r="AB20" s="131" t="e">
        <f t="shared" si="15"/>
        <v>#DIV/0!</v>
      </c>
      <c r="AC20" s="131" t="e">
        <f t="shared" si="16"/>
        <v>#DIV/0!</v>
      </c>
      <c r="AD20" s="131" t="e">
        <f t="shared" si="17"/>
        <v>#DIV/0!</v>
      </c>
      <c r="AE20" s="131" t="e">
        <f t="shared" si="18"/>
        <v>#DIV/0!</v>
      </c>
      <c r="AF20" s="132" t="e">
        <f t="shared" si="19"/>
        <v>#DIV/0!</v>
      </c>
      <c r="AG20" s="131" t="e">
        <f t="shared" si="20"/>
        <v>#DIV/0!</v>
      </c>
      <c r="AH20" s="131" t="e">
        <f t="shared" si="21"/>
        <v>#DIV/0!</v>
      </c>
      <c r="AI20" s="132" t="e">
        <f t="shared" si="22"/>
        <v>#DIV/0!</v>
      </c>
      <c r="AJ20" s="131" t="e">
        <f t="shared" si="23"/>
        <v>#DIV/0!</v>
      </c>
      <c r="AK20" s="131" t="e">
        <f t="shared" si="24"/>
        <v>#DIV/0!</v>
      </c>
      <c r="AL20" s="133" t="e">
        <f t="shared" si="25"/>
        <v>#DIV/0!</v>
      </c>
      <c r="AM20" s="131" t="e">
        <f t="shared" si="26"/>
        <v>#DIV/0!</v>
      </c>
      <c r="AN20" s="131" t="e">
        <f t="shared" si="27"/>
        <v>#DIV/0!</v>
      </c>
      <c r="AO20" s="131" t="e">
        <f t="shared" si="28"/>
        <v>#DIV/0!</v>
      </c>
      <c r="AP20" s="134" t="e">
        <f t="shared" si="29"/>
        <v>#DIV/0!</v>
      </c>
    </row>
    <row r="21" spans="1:42" s="68" customFormat="1" ht="12.75">
      <c r="A21" s="262"/>
      <c r="C21" s="68" t="s">
        <v>271</v>
      </c>
      <c r="D21" s="68" t="s">
        <v>268</v>
      </c>
      <c r="F21" s="68" t="s">
        <v>107</v>
      </c>
      <c r="G21" s="239">
        <v>73.52</v>
      </c>
      <c r="H21" s="69" t="s">
        <v>33</v>
      </c>
      <c r="I21" s="56">
        <v>28.03</v>
      </c>
      <c r="J21" s="56">
        <f>5.543*10^-10</f>
        <v>5.543E-10</v>
      </c>
      <c r="K21" s="56">
        <v>28.201</v>
      </c>
      <c r="L21" s="55">
        <f>0.023</f>
        <v>0.023</v>
      </c>
      <c r="M21" s="56">
        <f>5.463*10^-10</f>
        <v>5.463000000000001E-10</v>
      </c>
      <c r="N21" s="57">
        <f>0.107*10^-10</f>
        <v>1.0700000000000001E-11</v>
      </c>
      <c r="O21" s="29">
        <f>IF(G21&gt;0,10^-6*(1/$M21)*LN(1+(EXP($J21*G21*10^6)-1)*((EXP($M21*$K21*10^6)-1)/(EXP($J21*$I21*10^6)-1))),"")</f>
        <v>73.97628457266703</v>
      </c>
      <c r="P21" s="100">
        <f>IF(G21&gt;0,1-(G21/O21),"")</f>
        <v>0.006167984446675212</v>
      </c>
      <c r="Q21" s="53">
        <v>0.39</v>
      </c>
      <c r="R21" s="148"/>
      <c r="S21" s="149"/>
      <c r="T21" s="250">
        <f t="shared" si="30"/>
        <v>0.39240551393420336</v>
      </c>
      <c r="U21" s="51"/>
      <c r="V21" s="51"/>
      <c r="W21" s="51"/>
      <c r="X21" s="51"/>
      <c r="Y21" s="51"/>
      <c r="Z21" s="51"/>
      <c r="AA21" s="51"/>
      <c r="AB21" s="131" t="e">
        <f t="shared" si="15"/>
        <v>#DIV/0!</v>
      </c>
      <c r="AC21" s="131" t="e">
        <f t="shared" si="16"/>
        <v>#DIV/0!</v>
      </c>
      <c r="AD21" s="131" t="e">
        <f t="shared" si="17"/>
        <v>#DIV/0!</v>
      </c>
      <c r="AE21" s="131" t="e">
        <f t="shared" si="18"/>
        <v>#DIV/0!</v>
      </c>
      <c r="AF21" s="132" t="e">
        <f t="shared" si="19"/>
        <v>#DIV/0!</v>
      </c>
      <c r="AG21" s="131" t="e">
        <f t="shared" si="20"/>
        <v>#DIV/0!</v>
      </c>
      <c r="AH21" s="131" t="e">
        <f t="shared" si="21"/>
        <v>#DIV/0!</v>
      </c>
      <c r="AI21" s="132" t="e">
        <f t="shared" si="22"/>
        <v>#DIV/0!</v>
      </c>
      <c r="AJ21" s="131" t="e">
        <f t="shared" si="23"/>
        <v>#DIV/0!</v>
      </c>
      <c r="AK21" s="131" t="e">
        <f t="shared" si="24"/>
        <v>#DIV/0!</v>
      </c>
      <c r="AL21" s="133" t="e">
        <f t="shared" si="25"/>
        <v>#DIV/0!</v>
      </c>
      <c r="AM21" s="131" t="e">
        <f t="shared" si="26"/>
        <v>#DIV/0!</v>
      </c>
      <c r="AN21" s="131" t="e">
        <f t="shared" si="27"/>
        <v>#DIV/0!</v>
      </c>
      <c r="AO21" s="131" t="e">
        <f t="shared" si="28"/>
        <v>#DIV/0!</v>
      </c>
      <c r="AP21" s="134" t="e">
        <f t="shared" si="29"/>
        <v>#DIV/0!</v>
      </c>
    </row>
    <row r="22" spans="1:42" s="68" customFormat="1" ht="12.75">
      <c r="A22" s="262"/>
      <c r="C22" s="68" t="s">
        <v>237</v>
      </c>
      <c r="D22" s="68" t="s">
        <v>268</v>
      </c>
      <c r="F22" s="68" t="s">
        <v>107</v>
      </c>
      <c r="G22" s="239">
        <v>74.67</v>
      </c>
      <c r="H22" s="69" t="s">
        <v>33</v>
      </c>
      <c r="I22" s="56">
        <v>28.03</v>
      </c>
      <c r="J22" s="56">
        <f>5.543*10^-10</f>
        <v>5.543E-10</v>
      </c>
      <c r="K22" s="56">
        <v>28.201</v>
      </c>
      <c r="L22" s="55">
        <f>0.023</f>
        <v>0.023</v>
      </c>
      <c r="M22" s="56">
        <f>5.463*10^-10</f>
        <v>5.463000000000001E-10</v>
      </c>
      <c r="N22" s="57">
        <f>0.107*10^-10</f>
        <v>1.0700000000000001E-11</v>
      </c>
      <c r="O22" s="29">
        <f>IF(G22&gt;0,10^-6*(1/$M22)*LN(1+(EXP($J22*G22*10^6)-1)*((EXP($M22*$K22*10^6)-1)/(EXP($J22*$I22*10^6)-1))),"")</f>
        <v>75.13361954457984</v>
      </c>
      <c r="P22" s="100">
        <f>IF(G22&gt;0,1-(G22/O22),"")</f>
        <v>0.006170600423486272</v>
      </c>
      <c r="Q22" s="53">
        <v>0.15</v>
      </c>
      <c r="R22" s="148"/>
      <c r="S22" s="149"/>
      <c r="T22" s="250">
        <f t="shared" si="30"/>
        <v>0.15092559006352294</v>
      </c>
      <c r="U22" s="51"/>
      <c r="V22" s="51"/>
      <c r="W22" s="51"/>
      <c r="X22" s="51"/>
      <c r="Y22" s="51"/>
      <c r="Z22" s="51"/>
      <c r="AA22" s="51"/>
      <c r="AB22" s="131" t="e">
        <f t="shared" si="15"/>
        <v>#DIV/0!</v>
      </c>
      <c r="AC22" s="131" t="e">
        <f t="shared" si="16"/>
        <v>#DIV/0!</v>
      </c>
      <c r="AD22" s="131" t="e">
        <f t="shared" si="17"/>
        <v>#DIV/0!</v>
      </c>
      <c r="AE22" s="131" t="e">
        <f t="shared" si="18"/>
        <v>#DIV/0!</v>
      </c>
      <c r="AF22" s="132" t="e">
        <f t="shared" si="19"/>
        <v>#DIV/0!</v>
      </c>
      <c r="AG22" s="131" t="e">
        <f t="shared" si="20"/>
        <v>#DIV/0!</v>
      </c>
      <c r="AH22" s="131" t="e">
        <f t="shared" si="21"/>
        <v>#DIV/0!</v>
      </c>
      <c r="AI22" s="132" t="e">
        <f t="shared" si="22"/>
        <v>#DIV/0!</v>
      </c>
      <c r="AJ22" s="131" t="e">
        <f t="shared" si="23"/>
        <v>#DIV/0!</v>
      </c>
      <c r="AK22" s="131" t="e">
        <f t="shared" si="24"/>
        <v>#DIV/0!</v>
      </c>
      <c r="AL22" s="133" t="e">
        <f t="shared" si="25"/>
        <v>#DIV/0!</v>
      </c>
      <c r="AM22" s="131" t="e">
        <f t="shared" si="26"/>
        <v>#DIV/0!</v>
      </c>
      <c r="AN22" s="131" t="e">
        <f t="shared" si="27"/>
        <v>#DIV/0!</v>
      </c>
      <c r="AO22" s="131" t="e">
        <f t="shared" si="28"/>
        <v>#DIV/0!</v>
      </c>
      <c r="AP22" s="134" t="e">
        <f t="shared" si="29"/>
        <v>#DIV/0!</v>
      </c>
    </row>
    <row r="23" spans="1:42" s="68" customFormat="1" ht="12.75">
      <c r="A23" s="262"/>
      <c r="C23" s="68" t="s">
        <v>272</v>
      </c>
      <c r="D23" s="68" t="s">
        <v>268</v>
      </c>
      <c r="F23" s="68" t="s">
        <v>107</v>
      </c>
      <c r="G23" s="239">
        <v>75.08</v>
      </c>
      <c r="H23" s="69" t="s">
        <v>33</v>
      </c>
      <c r="I23" s="56">
        <v>28.03</v>
      </c>
      <c r="J23" s="56">
        <f aca="true" t="shared" si="31" ref="J23:J49">5.543*10^-10</f>
        <v>5.543E-10</v>
      </c>
      <c r="K23" s="56">
        <v>28.201</v>
      </c>
      <c r="L23" s="55">
        <f aca="true" t="shared" si="32" ref="L23:L49">0.023</f>
        <v>0.023</v>
      </c>
      <c r="M23" s="56">
        <f aca="true" t="shared" si="33" ref="M23:M49">5.463*10^-10</f>
        <v>5.463000000000001E-10</v>
      </c>
      <c r="N23" s="57">
        <f aca="true" t="shared" si="34" ref="N23:N49">0.107*10^-10</f>
        <v>1.0700000000000001E-11</v>
      </c>
      <c r="O23" s="29">
        <f aca="true" t="shared" si="35" ref="O23:O40">IF(G23&gt;0,10^-6*(1/$M23)*LN(1+(EXP($J23*G23*10^6)-1)*((EXP($M23*$K23*10^6)-1)/(EXP($J23*$I23*10^6)-1))),"")</f>
        <v>75.54623607455227</v>
      </c>
      <c r="P23" s="100">
        <f aca="true" t="shared" si="36" ref="P23:P40">IF(G23&gt;0,1-(G23/O23),"")</f>
        <v>0.0061715328092873944</v>
      </c>
      <c r="Q23" s="53">
        <v>0.11</v>
      </c>
      <c r="R23" s="148"/>
      <c r="S23" s="149"/>
      <c r="T23" s="250">
        <f t="shared" si="30"/>
        <v>0.11067886860902162</v>
      </c>
      <c r="U23" s="51"/>
      <c r="V23" s="51"/>
      <c r="W23" s="51"/>
      <c r="X23" s="51"/>
      <c r="Y23" s="51"/>
      <c r="Z23" s="51"/>
      <c r="AA23" s="51"/>
      <c r="AB23" s="131" t="e">
        <f t="shared" si="15"/>
        <v>#DIV/0!</v>
      </c>
      <c r="AC23" s="131" t="e">
        <f t="shared" si="16"/>
        <v>#DIV/0!</v>
      </c>
      <c r="AD23" s="131" t="e">
        <f t="shared" si="17"/>
        <v>#DIV/0!</v>
      </c>
      <c r="AE23" s="131" t="e">
        <f t="shared" si="18"/>
        <v>#DIV/0!</v>
      </c>
      <c r="AF23" s="132" t="e">
        <f t="shared" si="19"/>
        <v>#DIV/0!</v>
      </c>
      <c r="AG23" s="131" t="e">
        <f t="shared" si="20"/>
        <v>#DIV/0!</v>
      </c>
      <c r="AH23" s="131" t="e">
        <f t="shared" si="21"/>
        <v>#DIV/0!</v>
      </c>
      <c r="AI23" s="132" t="e">
        <f t="shared" si="22"/>
        <v>#DIV/0!</v>
      </c>
      <c r="AJ23" s="131" t="e">
        <f t="shared" si="23"/>
        <v>#DIV/0!</v>
      </c>
      <c r="AK23" s="131" t="e">
        <f t="shared" si="24"/>
        <v>#DIV/0!</v>
      </c>
      <c r="AL23" s="133" t="e">
        <f t="shared" si="25"/>
        <v>#DIV/0!</v>
      </c>
      <c r="AM23" s="131" t="e">
        <f t="shared" si="26"/>
        <v>#DIV/0!</v>
      </c>
      <c r="AN23" s="131" t="e">
        <f t="shared" si="27"/>
        <v>#DIV/0!</v>
      </c>
      <c r="AO23" s="131" t="e">
        <f t="shared" si="28"/>
        <v>#DIV/0!</v>
      </c>
      <c r="AP23" s="134" t="e">
        <f t="shared" si="29"/>
        <v>#DIV/0!</v>
      </c>
    </row>
    <row r="24" spans="1:42" s="68" customFormat="1" ht="12.75">
      <c r="A24" s="262"/>
      <c r="C24" s="68" t="s">
        <v>121</v>
      </c>
      <c r="D24" s="68" t="s">
        <v>268</v>
      </c>
      <c r="F24" s="68" t="s">
        <v>107</v>
      </c>
      <c r="G24" s="244">
        <v>75.19</v>
      </c>
      <c r="H24" s="69" t="s">
        <v>33</v>
      </c>
      <c r="I24" s="56">
        <v>28.03</v>
      </c>
      <c r="J24" s="56">
        <f t="shared" si="31"/>
        <v>5.543E-10</v>
      </c>
      <c r="K24" s="56">
        <v>28.201</v>
      </c>
      <c r="L24" s="55">
        <f t="shared" si="32"/>
        <v>0.023</v>
      </c>
      <c r="M24" s="56">
        <f t="shared" si="33"/>
        <v>5.463000000000001E-10</v>
      </c>
      <c r="N24" s="57">
        <f t="shared" si="34"/>
        <v>1.0700000000000001E-11</v>
      </c>
      <c r="O24" s="29">
        <f t="shared" si="35"/>
        <v>75.65693820030504</v>
      </c>
      <c r="P24" s="100">
        <f t="shared" si="36"/>
        <v>0.006171782937723358</v>
      </c>
      <c r="Q24" s="53">
        <v>0.28</v>
      </c>
      <c r="R24" s="148"/>
      <c r="S24" s="149"/>
      <c r="T24" s="250">
        <f t="shared" si="30"/>
        <v>0.28172809922256253</v>
      </c>
      <c r="U24" s="51"/>
      <c r="V24" s="51"/>
      <c r="W24" s="51"/>
      <c r="X24" s="51"/>
      <c r="Y24" s="51"/>
      <c r="Z24" s="51"/>
      <c r="AA24" s="51"/>
      <c r="AB24" s="131" t="e">
        <f t="shared" si="15"/>
        <v>#DIV/0!</v>
      </c>
      <c r="AC24" s="131" t="e">
        <f t="shared" si="16"/>
        <v>#DIV/0!</v>
      </c>
      <c r="AD24" s="131" t="e">
        <f t="shared" si="17"/>
        <v>#DIV/0!</v>
      </c>
      <c r="AE24" s="131" t="e">
        <f t="shared" si="18"/>
        <v>#DIV/0!</v>
      </c>
      <c r="AF24" s="132" t="e">
        <f t="shared" si="19"/>
        <v>#DIV/0!</v>
      </c>
      <c r="AG24" s="131" t="e">
        <f t="shared" si="20"/>
        <v>#DIV/0!</v>
      </c>
      <c r="AH24" s="131" t="e">
        <f t="shared" si="21"/>
        <v>#DIV/0!</v>
      </c>
      <c r="AI24" s="132" t="e">
        <f t="shared" si="22"/>
        <v>#DIV/0!</v>
      </c>
      <c r="AJ24" s="131" t="e">
        <f t="shared" si="23"/>
        <v>#DIV/0!</v>
      </c>
      <c r="AK24" s="131" t="e">
        <f t="shared" si="24"/>
        <v>#DIV/0!</v>
      </c>
      <c r="AL24" s="133" t="e">
        <f t="shared" si="25"/>
        <v>#DIV/0!</v>
      </c>
      <c r="AM24" s="131" t="e">
        <f t="shared" si="26"/>
        <v>#DIV/0!</v>
      </c>
      <c r="AN24" s="131" t="e">
        <f t="shared" si="27"/>
        <v>#DIV/0!</v>
      </c>
      <c r="AO24" s="131" t="e">
        <f t="shared" si="28"/>
        <v>#DIV/0!</v>
      </c>
      <c r="AP24" s="134" t="e">
        <f t="shared" si="29"/>
        <v>#DIV/0!</v>
      </c>
    </row>
    <row r="25" spans="1:42" s="68" customFormat="1" ht="12.75">
      <c r="A25" s="262"/>
      <c r="C25" s="68" t="s">
        <v>217</v>
      </c>
      <c r="D25" s="68" t="s">
        <v>268</v>
      </c>
      <c r="F25" s="68" t="s">
        <v>107</v>
      </c>
      <c r="G25" s="244">
        <v>75.84</v>
      </c>
      <c r="H25" s="69" t="s">
        <v>33</v>
      </c>
      <c r="I25" s="56">
        <v>28.03</v>
      </c>
      <c r="J25" s="56">
        <f t="shared" si="31"/>
        <v>5.543E-10</v>
      </c>
      <c r="K25" s="56">
        <v>28.201</v>
      </c>
      <c r="L25" s="55">
        <f t="shared" si="32"/>
        <v>0.023</v>
      </c>
      <c r="M25" s="56">
        <f t="shared" si="33"/>
        <v>5.463000000000001E-10</v>
      </c>
      <c r="N25" s="57">
        <f t="shared" si="34"/>
        <v>1.0700000000000001E-11</v>
      </c>
      <c r="O25" s="29">
        <f t="shared" si="35"/>
        <v>76.31108824688624</v>
      </c>
      <c r="P25" s="100">
        <f t="shared" si="36"/>
        <v>0.0061732607633918635</v>
      </c>
      <c r="Q25" s="53">
        <v>0.26</v>
      </c>
      <c r="R25" s="148"/>
      <c r="S25" s="149"/>
      <c r="T25" s="250">
        <f t="shared" si="30"/>
        <v>0.26160504779848187</v>
      </c>
      <c r="U25" s="51"/>
      <c r="V25" s="51"/>
      <c r="W25" s="51"/>
      <c r="X25" s="51"/>
      <c r="Y25" s="51"/>
      <c r="Z25" s="51"/>
      <c r="AA25" s="51"/>
      <c r="AB25" s="131" t="e">
        <f t="shared" si="15"/>
        <v>#DIV/0!</v>
      </c>
      <c r="AC25" s="131" t="e">
        <f t="shared" si="16"/>
        <v>#DIV/0!</v>
      </c>
      <c r="AD25" s="131" t="e">
        <f t="shared" si="17"/>
        <v>#DIV/0!</v>
      </c>
      <c r="AE25" s="131" t="e">
        <f t="shared" si="18"/>
        <v>#DIV/0!</v>
      </c>
      <c r="AF25" s="132" t="e">
        <f t="shared" si="19"/>
        <v>#DIV/0!</v>
      </c>
      <c r="AG25" s="131" t="e">
        <f t="shared" si="20"/>
        <v>#DIV/0!</v>
      </c>
      <c r="AH25" s="131" t="e">
        <f t="shared" si="21"/>
        <v>#DIV/0!</v>
      </c>
      <c r="AI25" s="132" t="e">
        <f t="shared" si="22"/>
        <v>#DIV/0!</v>
      </c>
      <c r="AJ25" s="131" t="e">
        <f t="shared" si="23"/>
        <v>#DIV/0!</v>
      </c>
      <c r="AK25" s="131" t="e">
        <f t="shared" si="24"/>
        <v>#DIV/0!</v>
      </c>
      <c r="AL25" s="133" t="e">
        <f t="shared" si="25"/>
        <v>#DIV/0!</v>
      </c>
      <c r="AM25" s="131" t="e">
        <f t="shared" si="26"/>
        <v>#DIV/0!</v>
      </c>
      <c r="AN25" s="131" t="e">
        <f t="shared" si="27"/>
        <v>#DIV/0!</v>
      </c>
      <c r="AO25" s="131" t="e">
        <f t="shared" si="28"/>
        <v>#DIV/0!</v>
      </c>
      <c r="AP25" s="134" t="e">
        <f t="shared" si="29"/>
        <v>#DIV/0!</v>
      </c>
    </row>
    <row r="26" spans="1:42" s="68" customFormat="1" ht="12.75">
      <c r="A26" s="262"/>
      <c r="C26" s="68" t="s">
        <v>106</v>
      </c>
      <c r="D26" s="68" t="s">
        <v>268</v>
      </c>
      <c r="F26" s="68" t="s">
        <v>107</v>
      </c>
      <c r="G26" s="244">
        <v>81.86</v>
      </c>
      <c r="H26" s="69" t="s">
        <v>33</v>
      </c>
      <c r="I26" s="56">
        <v>28.03</v>
      </c>
      <c r="J26" s="56">
        <f t="shared" si="31"/>
        <v>5.543E-10</v>
      </c>
      <c r="K26" s="56">
        <v>28.201</v>
      </c>
      <c r="L26" s="55">
        <f t="shared" si="32"/>
        <v>0.023</v>
      </c>
      <c r="M26" s="56">
        <f t="shared" si="33"/>
        <v>5.463000000000001E-10</v>
      </c>
      <c r="N26" s="57">
        <f t="shared" si="34"/>
        <v>1.0700000000000001E-11</v>
      </c>
      <c r="O26" s="29">
        <f t="shared" si="35"/>
        <v>82.3696151232202</v>
      </c>
      <c r="P26" s="100">
        <f t="shared" si="36"/>
        <v>0.006186930975188409</v>
      </c>
      <c r="Q26" s="53">
        <v>0.36</v>
      </c>
      <c r="R26" s="148"/>
      <c r="S26" s="149"/>
      <c r="T26" s="250">
        <f t="shared" si="30"/>
        <v>0.36222729515106783</v>
      </c>
      <c r="U26" s="51"/>
      <c r="V26" s="51"/>
      <c r="W26" s="51"/>
      <c r="X26" s="51"/>
      <c r="Y26" s="51"/>
      <c r="Z26" s="51"/>
      <c r="AA26" s="51"/>
      <c r="AB26" s="131" t="e">
        <f aca="true" t="shared" si="37" ref="AB26:AB40">(-1+EXP($J26*$I26*10^6))/R26</f>
        <v>#DIV/0!</v>
      </c>
      <c r="AC26" s="131" t="e">
        <f aca="true" t="shared" si="38" ref="AC26:AC40">(EXP($J26*G26*10^6)-1)/R26</f>
        <v>#DIV/0!</v>
      </c>
      <c r="AD26" s="131" t="e">
        <f aca="true" t="shared" si="39" ref="AD26:AD40">AC26/($J26+R26*$J26*AC26)</f>
        <v>#DIV/0!</v>
      </c>
      <c r="AE26" s="131" t="e">
        <f aca="true" t="shared" si="40" ref="AE26:AE40">R26/($J26+R26*$J26*AC26)</f>
        <v>#DIV/0!</v>
      </c>
      <c r="AF26" s="132" t="e">
        <f aca="true" t="shared" si="41" ref="AF26:AF40">SQRT(((Q26*10^6)^2-S26^2*AD26^2)/(AE26^2))</f>
        <v>#DIV/0!</v>
      </c>
      <c r="AG26" s="131" t="e">
        <f aca="true" t="shared" si="42" ref="AG26:AG40">(EXP($M26*$K26*10^6)-1)/AB26</f>
        <v>#DIV/0!</v>
      </c>
      <c r="AH26" s="131" t="e">
        <f aca="true" t="shared" si="43" ref="AH26:AH40">(1-EXP($J26*$I26*10^6))/(AB26^2)</f>
        <v>#DIV/0!</v>
      </c>
      <c r="AI26" s="132" t="e">
        <f aca="true" t="shared" si="44" ref="AI26:AI40">S26/ABS(AH26)</f>
        <v>#DIV/0!</v>
      </c>
      <c r="AJ26" s="131" t="e">
        <f aca="true" t="shared" si="45" ref="AJ26:AJ40">(1/$M26)*(-1/AB26+1/((EXP($M26*$K26*10^6)-1)*AC26+AB26))</f>
        <v>#DIV/0!</v>
      </c>
      <c r="AK26" s="131" t="e">
        <f aca="true" t="shared" si="46" ref="AK26:AK40">AG26/($M26*(1+AG26*AC26))</f>
        <v>#DIV/0!</v>
      </c>
      <c r="AL26" s="133" t="e">
        <f aca="true" t="shared" si="47" ref="AL26:AL40">EXP($M26*$K26*10^6)*AC26/((EXP($M26*$K26*10^6)-1)*AC26+AB26)</f>
        <v>#DIV/0!</v>
      </c>
      <c r="AM26" s="131" t="e">
        <f aca="true" t="shared" si="48" ref="AM26:AM40">(EXP($M26*$K26*10^6)*$M26*AC26*$K26*10^6)/((EXP($M26*$K26*10^6)-1)*AC26+AB26)</f>
        <v>#DIV/0!</v>
      </c>
      <c r="AN26" s="131" t="e">
        <f aca="true" t="shared" si="49" ref="AN26:AN40">LN(1+(EXP($M26*$K26*10^6)-1)*AC26/AB26)</f>
        <v>#DIV/0!</v>
      </c>
      <c r="AO26" s="131" t="e">
        <f aca="true" t="shared" si="50" ref="AO26:AO40">1/$M26^2*(AM26-AN26)</f>
        <v>#DIV/0!</v>
      </c>
      <c r="AP26" s="134" t="e">
        <f aca="true" t="shared" si="51" ref="AP26:AP40">-LN(1+AG26*AC26)/$M26^2</f>
        <v>#DIV/0!</v>
      </c>
    </row>
    <row r="27" spans="1:42" s="68" customFormat="1" ht="12.75">
      <c r="A27" s="262"/>
      <c r="C27" s="68" t="s">
        <v>273</v>
      </c>
      <c r="D27" s="68" t="s">
        <v>268</v>
      </c>
      <c r="F27" s="68" t="s">
        <v>107</v>
      </c>
      <c r="G27" s="244">
        <v>84.3</v>
      </c>
      <c r="H27" s="69" t="s">
        <v>33</v>
      </c>
      <c r="I27" s="56">
        <v>28.03</v>
      </c>
      <c r="J27" s="56">
        <f t="shared" si="31"/>
        <v>5.543E-10</v>
      </c>
      <c r="K27" s="56">
        <v>28.201</v>
      </c>
      <c r="L27" s="55">
        <f t="shared" si="32"/>
        <v>0.023</v>
      </c>
      <c r="M27" s="56">
        <f t="shared" si="33"/>
        <v>5.463000000000001E-10</v>
      </c>
      <c r="N27" s="57">
        <f t="shared" si="34"/>
        <v>1.0700000000000001E-11</v>
      </c>
      <c r="O27" s="29">
        <f t="shared" si="35"/>
        <v>84.82527740338689</v>
      </c>
      <c r="P27" s="100">
        <f t="shared" si="36"/>
        <v>0.0061924631367715754</v>
      </c>
      <c r="Q27" s="53">
        <v>0.34</v>
      </c>
      <c r="R27" s="148"/>
      <c r="S27" s="149"/>
      <c r="T27" s="250">
        <f t="shared" si="30"/>
        <v>0.34210543746650235</v>
      </c>
      <c r="U27" s="51"/>
      <c r="V27" s="51"/>
      <c r="W27" s="51"/>
      <c r="X27" s="51"/>
      <c r="Y27" s="51"/>
      <c r="Z27" s="51"/>
      <c r="AA27" s="51"/>
      <c r="AB27" s="131" t="e">
        <f t="shared" si="37"/>
        <v>#DIV/0!</v>
      </c>
      <c r="AC27" s="131" t="e">
        <f t="shared" si="38"/>
        <v>#DIV/0!</v>
      </c>
      <c r="AD27" s="131" t="e">
        <f t="shared" si="39"/>
        <v>#DIV/0!</v>
      </c>
      <c r="AE27" s="131" t="e">
        <f t="shared" si="40"/>
        <v>#DIV/0!</v>
      </c>
      <c r="AF27" s="132" t="e">
        <f t="shared" si="41"/>
        <v>#DIV/0!</v>
      </c>
      <c r="AG27" s="131" t="e">
        <f t="shared" si="42"/>
        <v>#DIV/0!</v>
      </c>
      <c r="AH27" s="131" t="e">
        <f t="shared" si="43"/>
        <v>#DIV/0!</v>
      </c>
      <c r="AI27" s="132" t="e">
        <f t="shared" si="44"/>
        <v>#DIV/0!</v>
      </c>
      <c r="AJ27" s="131" t="e">
        <f t="shared" si="45"/>
        <v>#DIV/0!</v>
      </c>
      <c r="AK27" s="131" t="e">
        <f t="shared" si="46"/>
        <v>#DIV/0!</v>
      </c>
      <c r="AL27" s="133" t="e">
        <f t="shared" si="47"/>
        <v>#DIV/0!</v>
      </c>
      <c r="AM27" s="131" t="e">
        <f t="shared" si="48"/>
        <v>#DIV/0!</v>
      </c>
      <c r="AN27" s="131" t="e">
        <f t="shared" si="49"/>
        <v>#DIV/0!</v>
      </c>
      <c r="AO27" s="131" t="e">
        <f t="shared" si="50"/>
        <v>#DIV/0!</v>
      </c>
      <c r="AP27" s="134" t="e">
        <f t="shared" si="51"/>
        <v>#DIV/0!</v>
      </c>
    </row>
    <row r="28" spans="1:42" s="68" customFormat="1" ht="12.75">
      <c r="A28" s="262"/>
      <c r="C28" s="68" t="s">
        <v>267</v>
      </c>
      <c r="D28" s="68" t="s">
        <v>268</v>
      </c>
      <c r="F28" s="68" t="s">
        <v>107</v>
      </c>
      <c r="G28" s="244">
        <v>87.14</v>
      </c>
      <c r="H28" s="69" t="s">
        <v>33</v>
      </c>
      <c r="I28" s="56">
        <v>28.03</v>
      </c>
      <c r="J28" s="56">
        <f t="shared" si="31"/>
        <v>5.543E-10</v>
      </c>
      <c r="K28" s="56">
        <v>28.201</v>
      </c>
      <c r="L28" s="55">
        <f t="shared" si="32"/>
        <v>0.023</v>
      </c>
      <c r="M28" s="56">
        <f t="shared" si="33"/>
        <v>5.463000000000001E-10</v>
      </c>
      <c r="N28" s="57">
        <f t="shared" si="34"/>
        <v>1.0700000000000001E-11</v>
      </c>
      <c r="O28" s="29">
        <f t="shared" si="35"/>
        <v>87.68354115080892</v>
      </c>
      <c r="P28" s="100">
        <f t="shared" si="36"/>
        <v>0.006198895980650154</v>
      </c>
      <c r="Q28" s="53">
        <v>0.39</v>
      </c>
      <c r="R28" s="148"/>
      <c r="S28" s="149"/>
      <c r="T28" s="250">
        <f t="shared" si="30"/>
        <v>0.39241756943245354</v>
      </c>
      <c r="U28" s="51"/>
      <c r="V28" s="51"/>
      <c r="W28" s="51"/>
      <c r="X28" s="51"/>
      <c r="Y28" s="51"/>
      <c r="Z28" s="51"/>
      <c r="AA28" s="51"/>
      <c r="AB28" s="131" t="e">
        <f t="shared" si="37"/>
        <v>#DIV/0!</v>
      </c>
      <c r="AC28" s="131" t="e">
        <f t="shared" si="38"/>
        <v>#DIV/0!</v>
      </c>
      <c r="AD28" s="131" t="e">
        <f t="shared" si="39"/>
        <v>#DIV/0!</v>
      </c>
      <c r="AE28" s="131" t="e">
        <f t="shared" si="40"/>
        <v>#DIV/0!</v>
      </c>
      <c r="AF28" s="132" t="e">
        <f t="shared" si="41"/>
        <v>#DIV/0!</v>
      </c>
      <c r="AG28" s="131" t="e">
        <f t="shared" si="42"/>
        <v>#DIV/0!</v>
      </c>
      <c r="AH28" s="131" t="e">
        <f t="shared" si="43"/>
        <v>#DIV/0!</v>
      </c>
      <c r="AI28" s="132" t="e">
        <f t="shared" si="44"/>
        <v>#DIV/0!</v>
      </c>
      <c r="AJ28" s="131" t="e">
        <f t="shared" si="45"/>
        <v>#DIV/0!</v>
      </c>
      <c r="AK28" s="131" t="e">
        <f t="shared" si="46"/>
        <v>#DIV/0!</v>
      </c>
      <c r="AL28" s="133" t="e">
        <f t="shared" si="47"/>
        <v>#DIV/0!</v>
      </c>
      <c r="AM28" s="131" t="e">
        <f t="shared" si="48"/>
        <v>#DIV/0!</v>
      </c>
      <c r="AN28" s="131" t="e">
        <f t="shared" si="49"/>
        <v>#DIV/0!</v>
      </c>
      <c r="AO28" s="131" t="e">
        <f t="shared" si="50"/>
        <v>#DIV/0!</v>
      </c>
      <c r="AP28" s="134" t="e">
        <f t="shared" si="51"/>
        <v>#DIV/0!</v>
      </c>
    </row>
    <row r="29" spans="1:42" s="68" customFormat="1" ht="12.75">
      <c r="A29" s="262"/>
      <c r="C29" s="68" t="s">
        <v>147</v>
      </c>
      <c r="D29" s="68" t="s">
        <v>268</v>
      </c>
      <c r="F29" s="68" t="s">
        <v>107</v>
      </c>
      <c r="G29" s="244">
        <v>88.55</v>
      </c>
      <c r="H29" s="69" t="s">
        <v>33</v>
      </c>
      <c r="I29" s="56">
        <v>28.03</v>
      </c>
      <c r="J29" s="56">
        <f t="shared" si="31"/>
        <v>5.543E-10</v>
      </c>
      <c r="K29" s="56">
        <v>28.201</v>
      </c>
      <c r="L29" s="55">
        <f t="shared" si="32"/>
        <v>0.023</v>
      </c>
      <c r="M29" s="56">
        <f t="shared" si="33"/>
        <v>5.463000000000001E-10</v>
      </c>
      <c r="N29" s="57">
        <f t="shared" si="34"/>
        <v>1.0700000000000001E-11</v>
      </c>
      <c r="O29" s="29">
        <f t="shared" si="35"/>
        <v>89.10262223862338</v>
      </c>
      <c r="P29" s="100">
        <f t="shared" si="36"/>
        <v>0.0062020872645410785</v>
      </c>
      <c r="Q29" s="53">
        <v>0.59</v>
      </c>
      <c r="R29" s="148"/>
      <c r="S29" s="149"/>
      <c r="T29" s="250">
        <f t="shared" si="30"/>
        <v>0.5936592314860791</v>
      </c>
      <c r="U29" s="51"/>
      <c r="V29" s="51"/>
      <c r="W29" s="51"/>
      <c r="X29" s="51"/>
      <c r="Y29" s="51"/>
      <c r="Z29" s="51"/>
      <c r="AA29" s="51"/>
      <c r="AB29" s="131" t="e">
        <f t="shared" si="37"/>
        <v>#DIV/0!</v>
      </c>
      <c r="AC29" s="131" t="e">
        <f t="shared" si="38"/>
        <v>#DIV/0!</v>
      </c>
      <c r="AD29" s="131" t="e">
        <f t="shared" si="39"/>
        <v>#DIV/0!</v>
      </c>
      <c r="AE29" s="131" t="e">
        <f t="shared" si="40"/>
        <v>#DIV/0!</v>
      </c>
      <c r="AF29" s="132" t="e">
        <f t="shared" si="41"/>
        <v>#DIV/0!</v>
      </c>
      <c r="AG29" s="131" t="e">
        <f t="shared" si="42"/>
        <v>#DIV/0!</v>
      </c>
      <c r="AH29" s="131" t="e">
        <f t="shared" si="43"/>
        <v>#DIV/0!</v>
      </c>
      <c r="AI29" s="132" t="e">
        <f t="shared" si="44"/>
        <v>#DIV/0!</v>
      </c>
      <c r="AJ29" s="131" t="e">
        <f t="shared" si="45"/>
        <v>#DIV/0!</v>
      </c>
      <c r="AK29" s="131" t="e">
        <f t="shared" si="46"/>
        <v>#DIV/0!</v>
      </c>
      <c r="AL29" s="133" t="e">
        <f t="shared" si="47"/>
        <v>#DIV/0!</v>
      </c>
      <c r="AM29" s="131" t="e">
        <f t="shared" si="48"/>
        <v>#DIV/0!</v>
      </c>
      <c r="AN29" s="131" t="e">
        <f t="shared" si="49"/>
        <v>#DIV/0!</v>
      </c>
      <c r="AO29" s="131" t="e">
        <f t="shared" si="50"/>
        <v>#DIV/0!</v>
      </c>
      <c r="AP29" s="134" t="e">
        <f t="shared" si="51"/>
        <v>#DIV/0!</v>
      </c>
    </row>
    <row r="30" spans="1:42" s="68" customFormat="1" ht="12.75">
      <c r="A30" s="262"/>
      <c r="C30" s="68" t="s">
        <v>269</v>
      </c>
      <c r="D30" s="68" t="s">
        <v>268</v>
      </c>
      <c r="F30" s="68" t="s">
        <v>107</v>
      </c>
      <c r="G30" s="244">
        <v>90.21</v>
      </c>
      <c r="H30" s="69" t="s">
        <v>33</v>
      </c>
      <c r="I30" s="56">
        <v>28.03</v>
      </c>
      <c r="J30" s="56">
        <f t="shared" si="31"/>
        <v>5.543E-10</v>
      </c>
      <c r="K30" s="56">
        <v>28.201</v>
      </c>
      <c r="L30" s="55">
        <f t="shared" si="32"/>
        <v>0.023</v>
      </c>
      <c r="M30" s="56">
        <f t="shared" si="33"/>
        <v>5.463000000000001E-10</v>
      </c>
      <c r="N30" s="57">
        <f t="shared" si="34"/>
        <v>1.0700000000000001E-11</v>
      </c>
      <c r="O30" s="29">
        <f t="shared" si="35"/>
        <v>90.77332493646526</v>
      </c>
      <c r="P30" s="100">
        <f t="shared" si="36"/>
        <v>0.006205842265440298</v>
      </c>
      <c r="Q30" s="53">
        <v>0.54</v>
      </c>
      <c r="R30" s="148"/>
      <c r="S30" s="149"/>
      <c r="T30" s="250">
        <f t="shared" si="30"/>
        <v>0.5433511548233378</v>
      </c>
      <c r="U30" s="51"/>
      <c r="V30" s="51"/>
      <c r="W30" s="51"/>
      <c r="X30" s="51"/>
      <c r="Y30" s="51"/>
      <c r="Z30" s="51"/>
      <c r="AA30" s="51"/>
      <c r="AB30" s="131" t="e">
        <f t="shared" si="37"/>
        <v>#DIV/0!</v>
      </c>
      <c r="AC30" s="131" t="e">
        <f t="shared" si="38"/>
        <v>#DIV/0!</v>
      </c>
      <c r="AD30" s="131" t="e">
        <f t="shared" si="39"/>
        <v>#DIV/0!</v>
      </c>
      <c r="AE30" s="131" t="e">
        <f t="shared" si="40"/>
        <v>#DIV/0!</v>
      </c>
      <c r="AF30" s="132" t="e">
        <f t="shared" si="41"/>
        <v>#DIV/0!</v>
      </c>
      <c r="AG30" s="131" t="e">
        <f t="shared" si="42"/>
        <v>#DIV/0!</v>
      </c>
      <c r="AH30" s="131" t="e">
        <f t="shared" si="43"/>
        <v>#DIV/0!</v>
      </c>
      <c r="AI30" s="132" t="e">
        <f t="shared" si="44"/>
        <v>#DIV/0!</v>
      </c>
      <c r="AJ30" s="131" t="e">
        <f t="shared" si="45"/>
        <v>#DIV/0!</v>
      </c>
      <c r="AK30" s="131" t="e">
        <f t="shared" si="46"/>
        <v>#DIV/0!</v>
      </c>
      <c r="AL30" s="133" t="e">
        <f t="shared" si="47"/>
        <v>#DIV/0!</v>
      </c>
      <c r="AM30" s="131" t="e">
        <f t="shared" si="48"/>
        <v>#DIV/0!</v>
      </c>
      <c r="AN30" s="131" t="e">
        <f t="shared" si="49"/>
        <v>#DIV/0!</v>
      </c>
      <c r="AO30" s="131" t="e">
        <f t="shared" si="50"/>
        <v>#DIV/0!</v>
      </c>
      <c r="AP30" s="134" t="e">
        <f t="shared" si="51"/>
        <v>#DIV/0!</v>
      </c>
    </row>
    <row r="31" spans="1:42" s="68" customFormat="1" ht="12.75">
      <c r="A31" s="262"/>
      <c r="C31" s="68" t="s">
        <v>151</v>
      </c>
      <c r="D31" s="68" t="s">
        <v>268</v>
      </c>
      <c r="F31" s="68" t="s">
        <v>107</v>
      </c>
      <c r="G31" s="244">
        <v>92.46</v>
      </c>
      <c r="H31" s="69" t="s">
        <v>33</v>
      </c>
      <c r="I31" s="56">
        <v>28.03</v>
      </c>
      <c r="J31" s="56">
        <f t="shared" si="31"/>
        <v>5.543E-10</v>
      </c>
      <c r="K31" s="56">
        <v>28.201</v>
      </c>
      <c r="L31" s="55">
        <f t="shared" si="32"/>
        <v>0.023</v>
      </c>
      <c r="M31" s="56">
        <f t="shared" si="33"/>
        <v>5.463000000000001E-10</v>
      </c>
      <c r="N31" s="57">
        <f t="shared" si="34"/>
        <v>1.0700000000000001E-11</v>
      </c>
      <c r="O31" s="29">
        <f t="shared" si="35"/>
        <v>93.03785141776284</v>
      </c>
      <c r="P31" s="100">
        <f t="shared" si="36"/>
        <v>0.006210928229287593</v>
      </c>
      <c r="Q31" s="53">
        <v>0.58</v>
      </c>
      <c r="R31" s="148"/>
      <c r="S31" s="149"/>
      <c r="T31" s="250">
        <f t="shared" si="30"/>
        <v>0.5836023383729867</v>
      </c>
      <c r="U31" s="51"/>
      <c r="V31" s="51"/>
      <c r="W31" s="51"/>
      <c r="X31" s="51"/>
      <c r="Y31" s="51"/>
      <c r="Z31" s="51"/>
      <c r="AA31" s="51"/>
      <c r="AB31" s="131" t="e">
        <f t="shared" si="37"/>
        <v>#DIV/0!</v>
      </c>
      <c r="AC31" s="131" t="e">
        <f t="shared" si="38"/>
        <v>#DIV/0!</v>
      </c>
      <c r="AD31" s="131" t="e">
        <f t="shared" si="39"/>
        <v>#DIV/0!</v>
      </c>
      <c r="AE31" s="131" t="e">
        <f t="shared" si="40"/>
        <v>#DIV/0!</v>
      </c>
      <c r="AF31" s="132" t="e">
        <f t="shared" si="41"/>
        <v>#DIV/0!</v>
      </c>
      <c r="AG31" s="131" t="e">
        <f t="shared" si="42"/>
        <v>#DIV/0!</v>
      </c>
      <c r="AH31" s="131" t="e">
        <f t="shared" si="43"/>
        <v>#DIV/0!</v>
      </c>
      <c r="AI31" s="132" t="e">
        <f t="shared" si="44"/>
        <v>#DIV/0!</v>
      </c>
      <c r="AJ31" s="131" t="e">
        <f t="shared" si="45"/>
        <v>#DIV/0!</v>
      </c>
      <c r="AK31" s="131" t="e">
        <f t="shared" si="46"/>
        <v>#DIV/0!</v>
      </c>
      <c r="AL31" s="133" t="e">
        <f t="shared" si="47"/>
        <v>#DIV/0!</v>
      </c>
      <c r="AM31" s="131" t="e">
        <f t="shared" si="48"/>
        <v>#DIV/0!</v>
      </c>
      <c r="AN31" s="131" t="e">
        <f t="shared" si="49"/>
        <v>#DIV/0!</v>
      </c>
      <c r="AO31" s="131" t="e">
        <f t="shared" si="50"/>
        <v>#DIV/0!</v>
      </c>
      <c r="AP31" s="134" t="e">
        <f t="shared" si="51"/>
        <v>#DIV/0!</v>
      </c>
    </row>
    <row r="32" spans="1:42" s="68" customFormat="1" ht="12.75">
      <c r="A32" s="262"/>
      <c r="C32" s="68" t="s">
        <v>152</v>
      </c>
      <c r="D32" s="68" t="s">
        <v>268</v>
      </c>
      <c r="F32" s="68" t="s">
        <v>107</v>
      </c>
      <c r="G32" s="244">
        <v>93.48</v>
      </c>
      <c r="H32" s="69" t="s">
        <v>33</v>
      </c>
      <c r="I32" s="56">
        <v>28.03</v>
      </c>
      <c r="J32" s="56">
        <f t="shared" si="31"/>
        <v>5.543E-10</v>
      </c>
      <c r="K32" s="56">
        <v>28.201</v>
      </c>
      <c r="L32" s="55">
        <f t="shared" si="32"/>
        <v>0.023</v>
      </c>
      <c r="M32" s="56">
        <f t="shared" si="33"/>
        <v>5.463000000000001E-10</v>
      </c>
      <c r="N32" s="57">
        <f t="shared" si="34"/>
        <v>1.0700000000000001E-11</v>
      </c>
      <c r="O32" s="29">
        <f t="shared" si="35"/>
        <v>94.06444426075737</v>
      </c>
      <c r="P32" s="100">
        <f t="shared" si="36"/>
        <v>0.006213232484925113</v>
      </c>
      <c r="Q32" s="53">
        <v>0.58</v>
      </c>
      <c r="R32" s="148"/>
      <c r="S32" s="149"/>
      <c r="T32" s="250">
        <f t="shared" si="30"/>
        <v>0.5836036748412565</v>
      </c>
      <c r="U32" s="51"/>
      <c r="V32" s="51"/>
      <c r="W32" s="51"/>
      <c r="X32" s="51"/>
      <c r="Y32" s="51"/>
      <c r="Z32" s="51"/>
      <c r="AA32" s="51"/>
      <c r="AB32" s="131" t="e">
        <f t="shared" si="37"/>
        <v>#DIV/0!</v>
      </c>
      <c r="AC32" s="131" t="e">
        <f t="shared" si="38"/>
        <v>#DIV/0!</v>
      </c>
      <c r="AD32" s="131" t="e">
        <f t="shared" si="39"/>
        <v>#DIV/0!</v>
      </c>
      <c r="AE32" s="131" t="e">
        <f t="shared" si="40"/>
        <v>#DIV/0!</v>
      </c>
      <c r="AF32" s="132" t="e">
        <f t="shared" si="41"/>
        <v>#DIV/0!</v>
      </c>
      <c r="AG32" s="131" t="e">
        <f t="shared" si="42"/>
        <v>#DIV/0!</v>
      </c>
      <c r="AH32" s="131" t="e">
        <f t="shared" si="43"/>
        <v>#DIV/0!</v>
      </c>
      <c r="AI32" s="132" t="e">
        <f t="shared" si="44"/>
        <v>#DIV/0!</v>
      </c>
      <c r="AJ32" s="131" t="e">
        <f t="shared" si="45"/>
        <v>#DIV/0!</v>
      </c>
      <c r="AK32" s="131" t="e">
        <f t="shared" si="46"/>
        <v>#DIV/0!</v>
      </c>
      <c r="AL32" s="133" t="e">
        <f t="shared" si="47"/>
        <v>#DIV/0!</v>
      </c>
      <c r="AM32" s="131" t="e">
        <f t="shared" si="48"/>
        <v>#DIV/0!</v>
      </c>
      <c r="AN32" s="131" t="e">
        <f t="shared" si="49"/>
        <v>#DIV/0!</v>
      </c>
      <c r="AO32" s="131" t="e">
        <f t="shared" si="50"/>
        <v>#DIV/0!</v>
      </c>
      <c r="AP32" s="134" t="e">
        <f t="shared" si="51"/>
        <v>#DIV/0!</v>
      </c>
    </row>
    <row r="33" spans="1:42" s="68" customFormat="1" ht="12.75">
      <c r="A33" s="262"/>
      <c r="C33" s="68" t="s">
        <v>156</v>
      </c>
      <c r="D33" s="68" t="s">
        <v>268</v>
      </c>
      <c r="F33" s="68" t="s">
        <v>107</v>
      </c>
      <c r="G33" s="244">
        <v>93.19</v>
      </c>
      <c r="H33" s="69" t="s">
        <v>33</v>
      </c>
      <c r="I33" s="56">
        <v>28.03</v>
      </c>
      <c r="J33" s="56">
        <f t="shared" si="31"/>
        <v>5.543E-10</v>
      </c>
      <c r="K33" s="56">
        <v>28.201</v>
      </c>
      <c r="L33" s="55">
        <f t="shared" si="32"/>
        <v>0.023</v>
      </c>
      <c r="M33" s="56">
        <f t="shared" si="33"/>
        <v>5.463000000000001E-10</v>
      </c>
      <c r="N33" s="57">
        <f t="shared" si="34"/>
        <v>1.0700000000000001E-11</v>
      </c>
      <c r="O33" s="29">
        <f t="shared" si="35"/>
        <v>93.77256934892691</v>
      </c>
      <c r="P33" s="100">
        <f t="shared" si="36"/>
        <v>0.006212577441054967</v>
      </c>
      <c r="Q33" s="53">
        <v>0.42</v>
      </c>
      <c r="R33" s="148"/>
      <c r="S33" s="149"/>
      <c r="T33" s="250">
        <f t="shared" si="30"/>
        <v>0.4226092825252431</v>
      </c>
      <c r="U33" s="51"/>
      <c r="V33" s="51"/>
      <c r="W33" s="51"/>
      <c r="X33" s="51"/>
      <c r="Y33" s="51"/>
      <c r="Z33" s="51"/>
      <c r="AA33" s="51"/>
      <c r="AB33" s="131" t="e">
        <f t="shared" si="37"/>
        <v>#DIV/0!</v>
      </c>
      <c r="AC33" s="131" t="e">
        <f t="shared" si="38"/>
        <v>#DIV/0!</v>
      </c>
      <c r="AD33" s="131" t="e">
        <f t="shared" si="39"/>
        <v>#DIV/0!</v>
      </c>
      <c r="AE33" s="131" t="e">
        <f t="shared" si="40"/>
        <v>#DIV/0!</v>
      </c>
      <c r="AF33" s="132" t="e">
        <f t="shared" si="41"/>
        <v>#DIV/0!</v>
      </c>
      <c r="AG33" s="131" t="e">
        <f t="shared" si="42"/>
        <v>#DIV/0!</v>
      </c>
      <c r="AH33" s="131" t="e">
        <f t="shared" si="43"/>
        <v>#DIV/0!</v>
      </c>
      <c r="AI33" s="132" t="e">
        <f t="shared" si="44"/>
        <v>#DIV/0!</v>
      </c>
      <c r="AJ33" s="131" t="e">
        <f t="shared" si="45"/>
        <v>#DIV/0!</v>
      </c>
      <c r="AK33" s="131" t="e">
        <f t="shared" si="46"/>
        <v>#DIV/0!</v>
      </c>
      <c r="AL33" s="133" t="e">
        <f t="shared" si="47"/>
        <v>#DIV/0!</v>
      </c>
      <c r="AM33" s="131" t="e">
        <f t="shared" si="48"/>
        <v>#DIV/0!</v>
      </c>
      <c r="AN33" s="131" t="e">
        <f t="shared" si="49"/>
        <v>#DIV/0!</v>
      </c>
      <c r="AO33" s="131" t="e">
        <f t="shared" si="50"/>
        <v>#DIV/0!</v>
      </c>
      <c r="AP33" s="134" t="e">
        <f t="shared" si="51"/>
        <v>#DIV/0!</v>
      </c>
    </row>
    <row r="34" spans="1:42" s="68" customFormat="1" ht="12.75">
      <c r="A34" s="262"/>
      <c r="C34" s="68" t="s">
        <v>158</v>
      </c>
      <c r="D34" s="68" t="s">
        <v>268</v>
      </c>
      <c r="F34" s="68" t="s">
        <v>107</v>
      </c>
      <c r="G34" s="244">
        <v>93.32</v>
      </c>
      <c r="H34" s="69" t="s">
        <v>33</v>
      </c>
      <c r="I34" s="56">
        <v>28.03</v>
      </c>
      <c r="J34" s="56">
        <f t="shared" si="31"/>
        <v>5.543E-10</v>
      </c>
      <c r="K34" s="56">
        <v>28.201</v>
      </c>
      <c r="L34" s="55">
        <f t="shared" si="32"/>
        <v>0.023</v>
      </c>
      <c r="M34" s="56">
        <f t="shared" si="33"/>
        <v>5.463000000000001E-10</v>
      </c>
      <c r="N34" s="57">
        <f t="shared" si="34"/>
        <v>1.0700000000000001E-11</v>
      </c>
      <c r="O34" s="29">
        <f t="shared" si="35"/>
        <v>93.90340977987572</v>
      </c>
      <c r="P34" s="100">
        <f t="shared" si="36"/>
        <v>0.006212871090020333</v>
      </c>
      <c r="Q34" s="53">
        <v>0.38</v>
      </c>
      <c r="R34" s="148"/>
      <c r="S34" s="149"/>
      <c r="T34" s="250">
        <f t="shared" si="30"/>
        <v>0.38236089101420767</v>
      </c>
      <c r="U34" s="51"/>
      <c r="V34" s="51"/>
      <c r="W34" s="51"/>
      <c r="X34" s="51"/>
      <c r="Y34" s="51"/>
      <c r="Z34" s="51"/>
      <c r="AA34" s="51"/>
      <c r="AB34" s="131" t="e">
        <f t="shared" si="37"/>
        <v>#DIV/0!</v>
      </c>
      <c r="AC34" s="131" t="e">
        <f t="shared" si="38"/>
        <v>#DIV/0!</v>
      </c>
      <c r="AD34" s="131" t="e">
        <f t="shared" si="39"/>
        <v>#DIV/0!</v>
      </c>
      <c r="AE34" s="131" t="e">
        <f t="shared" si="40"/>
        <v>#DIV/0!</v>
      </c>
      <c r="AF34" s="132" t="e">
        <f t="shared" si="41"/>
        <v>#DIV/0!</v>
      </c>
      <c r="AG34" s="131" t="e">
        <f t="shared" si="42"/>
        <v>#DIV/0!</v>
      </c>
      <c r="AH34" s="131" t="e">
        <f t="shared" si="43"/>
        <v>#DIV/0!</v>
      </c>
      <c r="AI34" s="132" t="e">
        <f t="shared" si="44"/>
        <v>#DIV/0!</v>
      </c>
      <c r="AJ34" s="131" t="e">
        <f t="shared" si="45"/>
        <v>#DIV/0!</v>
      </c>
      <c r="AK34" s="131" t="e">
        <f t="shared" si="46"/>
        <v>#DIV/0!</v>
      </c>
      <c r="AL34" s="133" t="e">
        <f t="shared" si="47"/>
        <v>#DIV/0!</v>
      </c>
      <c r="AM34" s="131" t="e">
        <f t="shared" si="48"/>
        <v>#DIV/0!</v>
      </c>
      <c r="AN34" s="131" t="e">
        <f t="shared" si="49"/>
        <v>#DIV/0!</v>
      </c>
      <c r="AO34" s="131" t="e">
        <f t="shared" si="50"/>
        <v>#DIV/0!</v>
      </c>
      <c r="AP34" s="134" t="e">
        <f t="shared" si="51"/>
        <v>#DIV/0!</v>
      </c>
    </row>
    <row r="35" spans="1:42" s="68" customFormat="1" ht="12.75">
      <c r="A35" s="262"/>
      <c r="C35" s="68" t="s">
        <v>158</v>
      </c>
      <c r="D35" s="68" t="s">
        <v>268</v>
      </c>
      <c r="F35" s="68" t="s">
        <v>107</v>
      </c>
      <c r="G35" s="244">
        <v>93.82</v>
      </c>
      <c r="H35" s="69" t="s">
        <v>33</v>
      </c>
      <c r="I35" s="56">
        <v>28.03</v>
      </c>
      <c r="J35" s="56">
        <f t="shared" si="31"/>
        <v>5.543E-10</v>
      </c>
      <c r="K35" s="56">
        <v>28.201</v>
      </c>
      <c r="L35" s="55">
        <f t="shared" si="32"/>
        <v>0.023</v>
      </c>
      <c r="M35" s="56">
        <f t="shared" si="33"/>
        <v>5.463000000000001E-10</v>
      </c>
      <c r="N35" s="57">
        <f t="shared" si="34"/>
        <v>1.0700000000000001E-11</v>
      </c>
      <c r="O35" s="29">
        <f t="shared" si="35"/>
        <v>94.40664291482756</v>
      </c>
      <c r="P35" s="100">
        <f t="shared" si="36"/>
        <v>0.0062140003787320985</v>
      </c>
      <c r="Q35" s="53">
        <v>0.3</v>
      </c>
      <c r="R35" s="148"/>
      <c r="S35" s="149"/>
      <c r="T35" s="250">
        <f t="shared" si="30"/>
        <v>0.30186420011361964</v>
      </c>
      <c r="U35" s="51"/>
      <c r="V35" s="51"/>
      <c r="W35" s="51"/>
      <c r="X35" s="51"/>
      <c r="Y35" s="51"/>
      <c r="Z35" s="51"/>
      <c r="AA35" s="51"/>
      <c r="AB35" s="131" t="e">
        <f t="shared" si="37"/>
        <v>#DIV/0!</v>
      </c>
      <c r="AC35" s="131" t="e">
        <f t="shared" si="38"/>
        <v>#DIV/0!</v>
      </c>
      <c r="AD35" s="131" t="e">
        <f t="shared" si="39"/>
        <v>#DIV/0!</v>
      </c>
      <c r="AE35" s="131" t="e">
        <f t="shared" si="40"/>
        <v>#DIV/0!</v>
      </c>
      <c r="AF35" s="132" t="e">
        <f t="shared" si="41"/>
        <v>#DIV/0!</v>
      </c>
      <c r="AG35" s="131" t="e">
        <f t="shared" si="42"/>
        <v>#DIV/0!</v>
      </c>
      <c r="AH35" s="131" t="e">
        <f t="shared" si="43"/>
        <v>#DIV/0!</v>
      </c>
      <c r="AI35" s="132" t="e">
        <f t="shared" si="44"/>
        <v>#DIV/0!</v>
      </c>
      <c r="AJ35" s="131" t="e">
        <f t="shared" si="45"/>
        <v>#DIV/0!</v>
      </c>
      <c r="AK35" s="131" t="e">
        <f t="shared" si="46"/>
        <v>#DIV/0!</v>
      </c>
      <c r="AL35" s="133" t="e">
        <f t="shared" si="47"/>
        <v>#DIV/0!</v>
      </c>
      <c r="AM35" s="131" t="e">
        <f t="shared" si="48"/>
        <v>#DIV/0!</v>
      </c>
      <c r="AN35" s="131" t="e">
        <f t="shared" si="49"/>
        <v>#DIV/0!</v>
      </c>
      <c r="AO35" s="131" t="e">
        <f t="shared" si="50"/>
        <v>#DIV/0!</v>
      </c>
      <c r="AP35" s="134" t="e">
        <f t="shared" si="51"/>
        <v>#DIV/0!</v>
      </c>
    </row>
    <row r="36" spans="1:42" s="68" customFormat="1" ht="12.75">
      <c r="A36" s="262"/>
      <c r="C36" s="68" t="s">
        <v>163</v>
      </c>
      <c r="D36" s="68" t="s">
        <v>268</v>
      </c>
      <c r="F36" s="68" t="s">
        <v>107</v>
      </c>
      <c r="G36" s="244">
        <v>93.68</v>
      </c>
      <c r="H36" s="69" t="s">
        <v>33</v>
      </c>
      <c r="I36" s="56">
        <v>28.03</v>
      </c>
      <c r="J36" s="56">
        <f t="shared" si="31"/>
        <v>5.543E-10</v>
      </c>
      <c r="K36" s="56">
        <v>28.201</v>
      </c>
      <c r="L36" s="55">
        <f t="shared" si="32"/>
        <v>0.023</v>
      </c>
      <c r="M36" s="56">
        <f t="shared" si="33"/>
        <v>5.463000000000001E-10</v>
      </c>
      <c r="N36" s="57">
        <f t="shared" si="34"/>
        <v>1.0700000000000001E-11</v>
      </c>
      <c r="O36" s="29">
        <f t="shared" si="35"/>
        <v>94.26573752373473</v>
      </c>
      <c r="P36" s="100">
        <f t="shared" si="36"/>
        <v>0.0062136841987497915</v>
      </c>
      <c r="Q36" s="53">
        <v>0.5</v>
      </c>
      <c r="R36" s="148"/>
      <c r="S36" s="149"/>
      <c r="T36" s="250">
        <f t="shared" si="30"/>
        <v>0.503106842099375</v>
      </c>
      <c r="U36" s="51"/>
      <c r="V36" s="51"/>
      <c r="W36" s="51"/>
      <c r="X36" s="51"/>
      <c r="Y36" s="51"/>
      <c r="Z36" s="51"/>
      <c r="AA36" s="51"/>
      <c r="AB36" s="131" t="e">
        <f t="shared" si="37"/>
        <v>#DIV/0!</v>
      </c>
      <c r="AC36" s="131" t="e">
        <f t="shared" si="38"/>
        <v>#DIV/0!</v>
      </c>
      <c r="AD36" s="131" t="e">
        <f t="shared" si="39"/>
        <v>#DIV/0!</v>
      </c>
      <c r="AE36" s="131" t="e">
        <f t="shared" si="40"/>
        <v>#DIV/0!</v>
      </c>
      <c r="AF36" s="132" t="e">
        <f t="shared" si="41"/>
        <v>#DIV/0!</v>
      </c>
      <c r="AG36" s="131" t="e">
        <f t="shared" si="42"/>
        <v>#DIV/0!</v>
      </c>
      <c r="AH36" s="131" t="e">
        <f t="shared" si="43"/>
        <v>#DIV/0!</v>
      </c>
      <c r="AI36" s="132" t="e">
        <f t="shared" si="44"/>
        <v>#DIV/0!</v>
      </c>
      <c r="AJ36" s="131" t="e">
        <f t="shared" si="45"/>
        <v>#DIV/0!</v>
      </c>
      <c r="AK36" s="131" t="e">
        <f t="shared" si="46"/>
        <v>#DIV/0!</v>
      </c>
      <c r="AL36" s="133" t="e">
        <f t="shared" si="47"/>
        <v>#DIV/0!</v>
      </c>
      <c r="AM36" s="131" t="e">
        <f t="shared" si="48"/>
        <v>#DIV/0!</v>
      </c>
      <c r="AN36" s="131" t="e">
        <f t="shared" si="49"/>
        <v>#DIV/0!</v>
      </c>
      <c r="AO36" s="131" t="e">
        <f t="shared" si="50"/>
        <v>#DIV/0!</v>
      </c>
      <c r="AP36" s="134" t="e">
        <f t="shared" si="51"/>
        <v>#DIV/0!</v>
      </c>
    </row>
    <row r="37" spans="1:42" s="68" customFormat="1" ht="12.75">
      <c r="A37" s="262"/>
      <c r="C37" s="68" t="s">
        <v>165</v>
      </c>
      <c r="D37" s="68" t="s">
        <v>268</v>
      </c>
      <c r="F37" s="68" t="s">
        <v>107</v>
      </c>
      <c r="G37" s="244">
        <v>93.99</v>
      </c>
      <c r="H37" s="69" t="s">
        <v>33</v>
      </c>
      <c r="I37" s="56">
        <v>28.03</v>
      </c>
      <c r="J37" s="56">
        <f t="shared" si="31"/>
        <v>5.543E-10</v>
      </c>
      <c r="K37" s="56">
        <v>28.201</v>
      </c>
      <c r="L37" s="55">
        <f t="shared" si="32"/>
        <v>0.023</v>
      </c>
      <c r="M37" s="56">
        <f t="shared" si="33"/>
        <v>5.463000000000001E-10</v>
      </c>
      <c r="N37" s="57">
        <f t="shared" si="34"/>
        <v>1.0700000000000001E-11</v>
      </c>
      <c r="O37" s="29">
        <f t="shared" si="35"/>
        <v>94.57774243675978</v>
      </c>
      <c r="P37" s="100">
        <f t="shared" si="36"/>
        <v>0.006214384289758068</v>
      </c>
      <c r="Q37" s="53">
        <v>0.72</v>
      </c>
      <c r="R37" s="148"/>
      <c r="S37" s="149"/>
      <c r="T37" s="250">
        <f t="shared" si="30"/>
        <v>0.7244743566886258</v>
      </c>
      <c r="U37" s="51"/>
      <c r="V37" s="51"/>
      <c r="W37" s="51"/>
      <c r="X37" s="51"/>
      <c r="Y37" s="51"/>
      <c r="Z37" s="51"/>
      <c r="AA37" s="51"/>
      <c r="AB37" s="131" t="e">
        <f t="shared" si="37"/>
        <v>#DIV/0!</v>
      </c>
      <c r="AC37" s="131" t="e">
        <f t="shared" si="38"/>
        <v>#DIV/0!</v>
      </c>
      <c r="AD37" s="131" t="e">
        <f t="shared" si="39"/>
        <v>#DIV/0!</v>
      </c>
      <c r="AE37" s="131" t="e">
        <f t="shared" si="40"/>
        <v>#DIV/0!</v>
      </c>
      <c r="AF37" s="132" t="e">
        <f t="shared" si="41"/>
        <v>#DIV/0!</v>
      </c>
      <c r="AG37" s="131" t="e">
        <f t="shared" si="42"/>
        <v>#DIV/0!</v>
      </c>
      <c r="AH37" s="131" t="e">
        <f t="shared" si="43"/>
        <v>#DIV/0!</v>
      </c>
      <c r="AI37" s="132" t="e">
        <f t="shared" si="44"/>
        <v>#DIV/0!</v>
      </c>
      <c r="AJ37" s="131" t="e">
        <f t="shared" si="45"/>
        <v>#DIV/0!</v>
      </c>
      <c r="AK37" s="131" t="e">
        <f t="shared" si="46"/>
        <v>#DIV/0!</v>
      </c>
      <c r="AL37" s="133" t="e">
        <f t="shared" si="47"/>
        <v>#DIV/0!</v>
      </c>
      <c r="AM37" s="131" t="e">
        <f t="shared" si="48"/>
        <v>#DIV/0!</v>
      </c>
      <c r="AN37" s="131" t="e">
        <f t="shared" si="49"/>
        <v>#DIV/0!</v>
      </c>
      <c r="AO37" s="131" t="e">
        <f t="shared" si="50"/>
        <v>#DIV/0!</v>
      </c>
      <c r="AP37" s="134" t="e">
        <f t="shared" si="51"/>
        <v>#DIV/0!</v>
      </c>
    </row>
    <row r="38" spans="1:42" s="68" customFormat="1" ht="12.75">
      <c r="A38" s="262"/>
      <c r="C38" s="68" t="s">
        <v>167</v>
      </c>
      <c r="D38" s="68" t="s">
        <v>268</v>
      </c>
      <c r="F38" s="68" t="s">
        <v>107</v>
      </c>
      <c r="G38" s="244">
        <v>94.71</v>
      </c>
      <c r="H38" s="69" t="s">
        <v>33</v>
      </c>
      <c r="I38" s="56">
        <v>28.03</v>
      </c>
      <c r="J38" s="56">
        <f t="shared" si="31"/>
        <v>5.543E-10</v>
      </c>
      <c r="K38" s="56">
        <v>28.201</v>
      </c>
      <c r="L38" s="55">
        <f t="shared" si="32"/>
        <v>0.023</v>
      </c>
      <c r="M38" s="56">
        <f t="shared" si="33"/>
        <v>5.463000000000001E-10</v>
      </c>
      <c r="N38" s="57">
        <f t="shared" si="34"/>
        <v>1.0700000000000001E-11</v>
      </c>
      <c r="O38" s="29">
        <f t="shared" si="35"/>
        <v>95.30240067569255</v>
      </c>
      <c r="P38" s="100">
        <f t="shared" si="36"/>
        <v>0.006216010000718253</v>
      </c>
      <c r="Q38" s="53">
        <v>0.49</v>
      </c>
      <c r="R38" s="148"/>
      <c r="S38" s="149"/>
      <c r="T38" s="250">
        <f t="shared" si="30"/>
        <v>0.4930458449003519</v>
      </c>
      <c r="U38" s="51"/>
      <c r="V38" s="51"/>
      <c r="W38" s="51"/>
      <c r="X38" s="51"/>
      <c r="Y38" s="51"/>
      <c r="Z38" s="51"/>
      <c r="AA38" s="51"/>
      <c r="AB38" s="131" t="e">
        <f t="shared" si="37"/>
        <v>#DIV/0!</v>
      </c>
      <c r="AC38" s="131" t="e">
        <f t="shared" si="38"/>
        <v>#DIV/0!</v>
      </c>
      <c r="AD38" s="131" t="e">
        <f t="shared" si="39"/>
        <v>#DIV/0!</v>
      </c>
      <c r="AE38" s="131" t="e">
        <f t="shared" si="40"/>
        <v>#DIV/0!</v>
      </c>
      <c r="AF38" s="132" t="e">
        <f t="shared" si="41"/>
        <v>#DIV/0!</v>
      </c>
      <c r="AG38" s="131" t="e">
        <f t="shared" si="42"/>
        <v>#DIV/0!</v>
      </c>
      <c r="AH38" s="131" t="e">
        <f t="shared" si="43"/>
        <v>#DIV/0!</v>
      </c>
      <c r="AI38" s="132" t="e">
        <f t="shared" si="44"/>
        <v>#DIV/0!</v>
      </c>
      <c r="AJ38" s="131" t="e">
        <f t="shared" si="45"/>
        <v>#DIV/0!</v>
      </c>
      <c r="AK38" s="131" t="e">
        <f t="shared" si="46"/>
        <v>#DIV/0!</v>
      </c>
      <c r="AL38" s="133" t="e">
        <f t="shared" si="47"/>
        <v>#DIV/0!</v>
      </c>
      <c r="AM38" s="131" t="e">
        <f t="shared" si="48"/>
        <v>#DIV/0!</v>
      </c>
      <c r="AN38" s="131" t="e">
        <f t="shared" si="49"/>
        <v>#DIV/0!</v>
      </c>
      <c r="AO38" s="131" t="e">
        <f t="shared" si="50"/>
        <v>#DIV/0!</v>
      </c>
      <c r="AP38" s="134" t="e">
        <f t="shared" si="51"/>
        <v>#DIV/0!</v>
      </c>
    </row>
    <row r="39" spans="1:42" s="68" customFormat="1" ht="12.75">
      <c r="A39" s="262"/>
      <c r="C39" s="68" t="s">
        <v>169</v>
      </c>
      <c r="D39" s="68" t="s">
        <v>268</v>
      </c>
      <c r="F39" s="68" t="s">
        <v>107</v>
      </c>
      <c r="G39" s="244">
        <v>94.96</v>
      </c>
      <c r="H39" s="69" t="s">
        <v>33</v>
      </c>
      <c r="I39" s="56">
        <v>28.03</v>
      </c>
      <c r="J39" s="56">
        <f t="shared" si="31"/>
        <v>5.543E-10</v>
      </c>
      <c r="K39" s="56">
        <v>28.201</v>
      </c>
      <c r="L39" s="55">
        <f t="shared" si="32"/>
        <v>0.023</v>
      </c>
      <c r="M39" s="56">
        <f t="shared" si="33"/>
        <v>5.463000000000001E-10</v>
      </c>
      <c r="N39" s="57">
        <f t="shared" si="34"/>
        <v>1.0700000000000001E-11</v>
      </c>
      <c r="O39" s="29">
        <f t="shared" si="35"/>
        <v>95.5540186646584</v>
      </c>
      <c r="P39" s="100">
        <f t="shared" si="36"/>
        <v>0.006216574383366202</v>
      </c>
      <c r="Q39" s="53">
        <v>0.5</v>
      </c>
      <c r="R39" s="148"/>
      <c r="S39" s="149"/>
      <c r="T39" s="250">
        <f t="shared" si="30"/>
        <v>0.5031082871916831</v>
      </c>
      <c r="U39" s="51"/>
      <c r="V39" s="51"/>
      <c r="W39" s="51"/>
      <c r="X39" s="51"/>
      <c r="Y39" s="51"/>
      <c r="Z39" s="51"/>
      <c r="AA39" s="51"/>
      <c r="AB39" s="131" t="e">
        <f t="shared" si="37"/>
        <v>#DIV/0!</v>
      </c>
      <c r="AC39" s="131" t="e">
        <f t="shared" si="38"/>
        <v>#DIV/0!</v>
      </c>
      <c r="AD39" s="131" t="e">
        <f t="shared" si="39"/>
        <v>#DIV/0!</v>
      </c>
      <c r="AE39" s="131" t="e">
        <f t="shared" si="40"/>
        <v>#DIV/0!</v>
      </c>
      <c r="AF39" s="132" t="e">
        <f t="shared" si="41"/>
        <v>#DIV/0!</v>
      </c>
      <c r="AG39" s="131" t="e">
        <f t="shared" si="42"/>
        <v>#DIV/0!</v>
      </c>
      <c r="AH39" s="131" t="e">
        <f t="shared" si="43"/>
        <v>#DIV/0!</v>
      </c>
      <c r="AI39" s="132" t="e">
        <f t="shared" si="44"/>
        <v>#DIV/0!</v>
      </c>
      <c r="AJ39" s="131" t="e">
        <f t="shared" si="45"/>
        <v>#DIV/0!</v>
      </c>
      <c r="AK39" s="131" t="e">
        <f t="shared" si="46"/>
        <v>#DIV/0!</v>
      </c>
      <c r="AL39" s="133" t="e">
        <f t="shared" si="47"/>
        <v>#DIV/0!</v>
      </c>
      <c r="AM39" s="131" t="e">
        <f t="shared" si="48"/>
        <v>#DIV/0!</v>
      </c>
      <c r="AN39" s="131" t="e">
        <f t="shared" si="49"/>
        <v>#DIV/0!</v>
      </c>
      <c r="AO39" s="131" t="e">
        <f t="shared" si="50"/>
        <v>#DIV/0!</v>
      </c>
      <c r="AP39" s="134" t="e">
        <f t="shared" si="51"/>
        <v>#DIV/0!</v>
      </c>
    </row>
    <row r="40" spans="1:42" s="34" customFormat="1" ht="13.5" thickBot="1">
      <c r="A40" s="263"/>
      <c r="C40" s="34" t="s">
        <v>270</v>
      </c>
      <c r="D40" s="34" t="s">
        <v>268</v>
      </c>
      <c r="F40" s="34" t="s">
        <v>107</v>
      </c>
      <c r="G40" s="82">
        <v>95.73</v>
      </c>
      <c r="H40" s="70" t="s">
        <v>33</v>
      </c>
      <c r="I40" s="71">
        <v>28.03</v>
      </c>
      <c r="J40" s="71">
        <f t="shared" si="31"/>
        <v>5.543E-10</v>
      </c>
      <c r="K40" s="71">
        <v>28.201</v>
      </c>
      <c r="L40" s="72">
        <f t="shared" si="32"/>
        <v>0.023</v>
      </c>
      <c r="M40" s="71">
        <f t="shared" si="33"/>
        <v>5.463000000000001E-10</v>
      </c>
      <c r="N40" s="73">
        <f t="shared" si="34"/>
        <v>1.0700000000000001E-11</v>
      </c>
      <c r="O40" s="30">
        <f t="shared" si="35"/>
        <v>96.32900383489036</v>
      </c>
      <c r="P40" s="103">
        <f t="shared" si="36"/>
        <v>0.006218312357065936</v>
      </c>
      <c r="Q40" s="74">
        <v>0.61</v>
      </c>
      <c r="R40" s="151"/>
      <c r="S40" s="152"/>
      <c r="T40" s="247">
        <f t="shared" si="30"/>
        <v>0.6137931705378102</v>
      </c>
      <c r="U40" s="75"/>
      <c r="V40" s="75"/>
      <c r="W40" s="75"/>
      <c r="X40" s="75"/>
      <c r="Y40" s="75"/>
      <c r="Z40" s="75"/>
      <c r="AA40" s="75"/>
      <c r="AB40" s="140" t="e">
        <f t="shared" si="37"/>
        <v>#DIV/0!</v>
      </c>
      <c r="AC40" s="140" t="e">
        <f t="shared" si="38"/>
        <v>#DIV/0!</v>
      </c>
      <c r="AD40" s="140" t="e">
        <f t="shared" si="39"/>
        <v>#DIV/0!</v>
      </c>
      <c r="AE40" s="140" t="e">
        <f t="shared" si="40"/>
        <v>#DIV/0!</v>
      </c>
      <c r="AF40" s="141" t="e">
        <f t="shared" si="41"/>
        <v>#DIV/0!</v>
      </c>
      <c r="AG40" s="140" t="e">
        <f t="shared" si="42"/>
        <v>#DIV/0!</v>
      </c>
      <c r="AH40" s="140" t="e">
        <f t="shared" si="43"/>
        <v>#DIV/0!</v>
      </c>
      <c r="AI40" s="141" t="e">
        <f t="shared" si="44"/>
        <v>#DIV/0!</v>
      </c>
      <c r="AJ40" s="140" t="e">
        <f t="shared" si="45"/>
        <v>#DIV/0!</v>
      </c>
      <c r="AK40" s="140" t="e">
        <f t="shared" si="46"/>
        <v>#DIV/0!</v>
      </c>
      <c r="AL40" s="142" t="e">
        <f t="shared" si="47"/>
        <v>#DIV/0!</v>
      </c>
      <c r="AM40" s="140" t="e">
        <f t="shared" si="48"/>
        <v>#DIV/0!</v>
      </c>
      <c r="AN40" s="140" t="e">
        <f t="shared" si="49"/>
        <v>#DIV/0!</v>
      </c>
      <c r="AO40" s="140" t="e">
        <f t="shared" si="50"/>
        <v>#DIV/0!</v>
      </c>
      <c r="AP40" s="143" t="e">
        <f t="shared" si="51"/>
        <v>#DIV/0!</v>
      </c>
    </row>
    <row r="41" spans="1:42" s="14" customFormat="1" ht="13.5" thickBot="1">
      <c r="A41" s="60"/>
      <c r="B41" s="68"/>
      <c r="C41" s="68"/>
      <c r="D41" s="68"/>
      <c r="E41" s="68"/>
      <c r="F41" s="68"/>
      <c r="G41" s="93"/>
      <c r="H41" s="69"/>
      <c r="I41" s="56"/>
      <c r="J41" s="56"/>
      <c r="K41" s="56"/>
      <c r="L41" s="55"/>
      <c r="M41" s="56"/>
      <c r="N41" s="57"/>
      <c r="O41" s="52"/>
      <c r="P41" s="100"/>
      <c r="Q41" s="20"/>
      <c r="R41" s="95"/>
      <c r="S41" s="98"/>
      <c r="T41" s="116"/>
      <c r="U41" s="51"/>
      <c r="V41" s="51"/>
      <c r="W41" s="22"/>
      <c r="X41" s="22"/>
      <c r="Y41" s="22"/>
      <c r="Z41" s="22"/>
      <c r="AA41" s="22"/>
      <c r="AB41" s="24"/>
      <c r="AC41" s="24"/>
      <c r="AD41" s="24"/>
      <c r="AE41" s="24"/>
      <c r="AF41" s="25"/>
      <c r="AG41" s="24"/>
      <c r="AH41" s="24"/>
      <c r="AI41" s="25"/>
      <c r="AJ41" s="24"/>
      <c r="AK41" s="24"/>
      <c r="AL41" s="26"/>
      <c r="AM41" s="24"/>
      <c r="AN41" s="24"/>
      <c r="AO41" s="24"/>
      <c r="AP41" s="27"/>
    </row>
    <row r="42" spans="1:42" s="61" customFormat="1" ht="12.75" customHeight="1">
      <c r="A42" s="261" t="s">
        <v>325</v>
      </c>
      <c r="B42" s="61" t="s">
        <v>320</v>
      </c>
      <c r="D42" s="61" t="s">
        <v>317</v>
      </c>
      <c r="E42" s="61" t="s">
        <v>318</v>
      </c>
      <c r="F42" s="61" t="s">
        <v>107</v>
      </c>
      <c r="G42" s="241">
        <v>68</v>
      </c>
      <c r="H42" s="62" t="s">
        <v>319</v>
      </c>
      <c r="I42" s="145">
        <v>27.84</v>
      </c>
      <c r="J42" s="63">
        <f t="shared" si="31"/>
        <v>5.543E-10</v>
      </c>
      <c r="K42" s="63">
        <v>28.201</v>
      </c>
      <c r="L42" s="64">
        <f t="shared" si="32"/>
        <v>0.023</v>
      </c>
      <c r="M42" s="63">
        <f t="shared" si="33"/>
        <v>5.463000000000001E-10</v>
      </c>
      <c r="N42" s="65">
        <f t="shared" si="34"/>
        <v>1.0700000000000001E-11</v>
      </c>
      <c r="O42" s="50">
        <f aca="true" t="shared" si="52" ref="O42:O49">IF(G42&gt;0,10^-6*(1/$M42)*LN(1+(EXP($J42*G42*10^6)-1)*((EXP($M42*$K42*10^6)-1)/(EXP($J42*$I42*10^6)-1))),"")</f>
        <v>68.88300751382616</v>
      </c>
      <c r="P42" s="102">
        <f aca="true" t="shared" si="53" ref="P42:P49">IF(G42&gt;0,1-(G42/O42),"")</f>
        <v>0.012818945422046535</v>
      </c>
      <c r="Q42" s="66">
        <v>0.7</v>
      </c>
      <c r="R42" s="146">
        <v>0.00281</v>
      </c>
      <c r="S42" s="123"/>
      <c r="T42" s="113">
        <f aca="true" t="shared" si="54" ref="T42:T49">IF(AND(Q42&gt;0,R42&gt;0),SQRT(AI42^2*AJ42^2+AF42^2*AK42^2)/10^6,"")</f>
        <v>0.7091114910218748</v>
      </c>
      <c r="U42" s="67">
        <f aca="true" t="shared" si="55" ref="U42:U49">IF(AND(Q42&gt;0,R42&gt;0),SQRT((T42*10^6)^2+AL42^2*($L42*10^6)^2)/10^6,"")</f>
        <v>0.7112848524581817</v>
      </c>
      <c r="V42" s="67">
        <f aca="true" t="shared" si="56" ref="V42:V49">IF(AND(Q42&gt;0,R42&gt;0),SQRT((U42*10^6)^2+AP42^2*$N42^2)/10^6,"")</f>
        <v>1.5251783774600522</v>
      </c>
      <c r="W42" s="67"/>
      <c r="X42" s="67"/>
      <c r="Y42" s="67"/>
      <c r="Z42" s="67"/>
      <c r="AA42" s="67"/>
      <c r="AB42" s="125">
        <f aca="true" t="shared" si="57" ref="AB42:AB49">(-1+EXP($J42*$I42*10^6))/R42</f>
        <v>5.534304525502008</v>
      </c>
      <c r="AC42" s="125">
        <f aca="true" t="shared" si="58" ref="AC42:AC49">(EXP($J42*G42*10^6)-1)/R42</f>
        <v>13.669668429693033</v>
      </c>
      <c r="AD42" s="125">
        <f aca="true" t="shared" si="59" ref="AD42:AD49">AC42/($J42+R42*$J42*AC42)</f>
        <v>23748900096.265305</v>
      </c>
      <c r="AE42" s="125">
        <f aca="true" t="shared" si="60" ref="AE42:AE49">R42/($J42+R42*$J42*AC42)</f>
        <v>4881933.282708313</v>
      </c>
      <c r="AF42" s="126">
        <f aca="true" t="shared" si="61" ref="AF42:AF49">SQRT(((Q42*10^6)^2-S42^2*AD42^2)/(AE42^2))</f>
        <v>0.14338581858121302</v>
      </c>
      <c r="AG42" s="125">
        <f aca="true" t="shared" si="62" ref="AG42:AG49">(EXP($M42*$K42*10^6)-1)/AB42</f>
        <v>0.002805319733710284</v>
      </c>
      <c r="AH42" s="125">
        <f aca="true" t="shared" si="63" ref="AH42:AH49">(1-EXP($J42*$I42*10^6))/(AB42^2)</f>
        <v>-0.0005077422080862292</v>
      </c>
      <c r="AI42" s="126">
        <f aca="true" t="shared" si="64" ref="AI42:AI49">S42/ABS(AH42)</f>
        <v>0</v>
      </c>
      <c r="AJ42" s="125">
        <f aca="true" t="shared" si="65" ref="AJ42:AJ49">(1/$M42)*(-1/AB42+1/((EXP($M42*$K42*10^6)-1)*AC42+AB42))</f>
        <v>-12215275.067461327</v>
      </c>
      <c r="AK42" s="125">
        <f aca="true" t="shared" si="66" ref="AK42:AK49">AG42/($M42*(1+AG42*AC42))</f>
        <v>4945478.555958011</v>
      </c>
      <c r="AL42" s="127">
        <f aca="true" t="shared" si="67" ref="AL42:AL49">EXP($M42*$K42*10^6)*AC42/((EXP($M42*$K42*10^6)-1)*AC42+AB42)</f>
        <v>2.4156995320393015</v>
      </c>
      <c r="AM42" s="125">
        <f aca="true" t="shared" si="68" ref="AM42:AM49">(EXP($M42*$K42*10^6)*$M42*AC42*$K42*10^6)/((EXP($M42*$K42*10^6)-1)*AC42+AB42)</f>
        <v>0.037216765349410943</v>
      </c>
      <c r="AN42" s="125">
        <f aca="true" t="shared" si="69" ref="AN42:AN49">LN(1+(EXP($M42*$K42*10^6)-1)*AC42/AB42)</f>
        <v>0.03763078700480324</v>
      </c>
      <c r="AO42" s="125">
        <f aca="true" t="shared" si="70" ref="AO42:AO49">1/$M42^2*(AM42-AN42)</f>
        <v>-1387268919615276.2</v>
      </c>
      <c r="AP42" s="128">
        <f aca="true" t="shared" si="71" ref="AP42:AP49">-LN(1+AG42*AC42)/$M42^2</f>
        <v>-1.2609007416039934E+17</v>
      </c>
    </row>
    <row r="43" spans="1:42" s="68" customFormat="1" ht="12.75">
      <c r="A43" s="262"/>
      <c r="B43" s="68" t="s">
        <v>321</v>
      </c>
      <c r="D43" s="68" t="s">
        <v>317</v>
      </c>
      <c r="E43" s="68" t="s">
        <v>318</v>
      </c>
      <c r="F43" s="68" t="s">
        <v>107</v>
      </c>
      <c r="G43" s="242">
        <v>67.6</v>
      </c>
      <c r="H43" s="69" t="s">
        <v>319</v>
      </c>
      <c r="I43" s="147">
        <v>27.84</v>
      </c>
      <c r="J43" s="56">
        <f t="shared" si="31"/>
        <v>5.543E-10</v>
      </c>
      <c r="K43" s="56">
        <v>28.201</v>
      </c>
      <c r="L43" s="55">
        <f t="shared" si="32"/>
        <v>0.023</v>
      </c>
      <c r="M43" s="56">
        <f t="shared" si="33"/>
        <v>5.463000000000001E-10</v>
      </c>
      <c r="N43" s="57">
        <f t="shared" si="34"/>
        <v>1.0700000000000001E-11</v>
      </c>
      <c r="O43" s="29">
        <f t="shared" si="52"/>
        <v>68.47780101958956</v>
      </c>
      <c r="P43" s="100">
        <f t="shared" si="53"/>
        <v>0.012818767637390316</v>
      </c>
      <c r="Q43" s="53">
        <v>0.4</v>
      </c>
      <c r="R43" s="148">
        <v>0.004745</v>
      </c>
      <c r="S43" s="149"/>
      <c r="T43" s="117">
        <f t="shared" si="54"/>
        <v>0.40520642216942515</v>
      </c>
      <c r="U43" s="51">
        <f t="shared" si="55"/>
        <v>0.40895444497260947</v>
      </c>
      <c r="V43" s="51">
        <f t="shared" si="56"/>
        <v>1.4021891431624824</v>
      </c>
      <c r="W43" s="51"/>
      <c r="X43" s="51"/>
      <c r="Y43" s="51"/>
      <c r="Z43" s="51"/>
      <c r="AA43" s="51"/>
      <c r="AB43" s="131">
        <f t="shared" si="57"/>
        <v>3.277427969791495</v>
      </c>
      <c r="AC43" s="131">
        <f t="shared" si="58"/>
        <v>8.046692761290217</v>
      </c>
      <c r="AD43" s="131">
        <f t="shared" si="59"/>
        <v>13982963733.803183</v>
      </c>
      <c r="AE43" s="131">
        <f t="shared" si="60"/>
        <v>8245519.604784512</v>
      </c>
      <c r="AF43" s="132">
        <f t="shared" si="61"/>
        <v>0.048511193857073316</v>
      </c>
      <c r="AG43" s="131">
        <f t="shared" si="62"/>
        <v>0.004737096845713628</v>
      </c>
      <c r="AH43" s="131">
        <f t="shared" si="63"/>
        <v>-0.001447781627463767</v>
      </c>
      <c r="AI43" s="132">
        <f t="shared" si="64"/>
        <v>0</v>
      </c>
      <c r="AJ43" s="131">
        <f t="shared" si="65"/>
        <v>-20507778.635637134</v>
      </c>
      <c r="AK43" s="131">
        <f t="shared" si="66"/>
        <v>8352843.744956463</v>
      </c>
      <c r="AL43" s="133">
        <f t="shared" si="67"/>
        <v>2.40175325669925</v>
      </c>
      <c r="AM43" s="131">
        <f t="shared" si="68"/>
        <v>0.0370019061544055</v>
      </c>
      <c r="AN43" s="131">
        <f t="shared" si="69"/>
        <v>0.03740942269700179</v>
      </c>
      <c r="AO43" s="131">
        <f t="shared" si="70"/>
        <v>-1365472135116289.2</v>
      </c>
      <c r="AP43" s="134">
        <f t="shared" si="71"/>
        <v>-1.2534834526741638E+17</v>
      </c>
    </row>
    <row r="44" spans="1:42" s="68" customFormat="1" ht="12.75">
      <c r="A44" s="262"/>
      <c r="B44" s="68" t="s">
        <v>314</v>
      </c>
      <c r="D44" s="68" t="s">
        <v>317</v>
      </c>
      <c r="E44" s="68" t="s">
        <v>318</v>
      </c>
      <c r="F44" s="68" t="s">
        <v>107</v>
      </c>
      <c r="G44" s="242">
        <v>64.1</v>
      </c>
      <c r="H44" s="69" t="s">
        <v>319</v>
      </c>
      <c r="I44" s="147">
        <v>27.84</v>
      </c>
      <c r="J44" s="56">
        <f t="shared" si="31"/>
        <v>5.543E-10</v>
      </c>
      <c r="K44" s="56">
        <v>28.201</v>
      </c>
      <c r="L44" s="55">
        <f t="shared" si="32"/>
        <v>0.023</v>
      </c>
      <c r="M44" s="56">
        <f t="shared" si="33"/>
        <v>5.463000000000001E-10</v>
      </c>
      <c r="N44" s="57">
        <f t="shared" si="34"/>
        <v>1.0700000000000001E-11</v>
      </c>
      <c r="O44" s="29">
        <f t="shared" si="52"/>
        <v>64.93225034720557</v>
      </c>
      <c r="P44" s="100">
        <f t="shared" si="53"/>
        <v>0.012817210904525367</v>
      </c>
      <c r="Q44" s="53">
        <v>0.5</v>
      </c>
      <c r="R44" s="148">
        <v>0.004745</v>
      </c>
      <c r="S44" s="149"/>
      <c r="T44" s="117">
        <f t="shared" si="54"/>
        <v>0.5065064496035501</v>
      </c>
      <c r="U44" s="51">
        <f t="shared" si="55"/>
        <v>0.5092128753831806</v>
      </c>
      <c r="V44" s="51">
        <f t="shared" si="56"/>
        <v>1.3699379079869975</v>
      </c>
      <c r="W44" s="51"/>
      <c r="X44" s="51"/>
      <c r="Y44" s="51"/>
      <c r="Z44" s="51"/>
      <c r="AA44" s="51"/>
      <c r="AB44" s="131">
        <f t="shared" si="57"/>
        <v>3.277427969791495</v>
      </c>
      <c r="AC44" s="131">
        <f t="shared" si="58"/>
        <v>7.622631298268173</v>
      </c>
      <c r="AD44" s="131">
        <f t="shared" si="59"/>
        <v>13271783196.918375</v>
      </c>
      <c r="AE44" s="131">
        <f t="shared" si="60"/>
        <v>8261531.852351987</v>
      </c>
      <c r="AF44" s="132">
        <f t="shared" si="61"/>
        <v>0.06052146368686508</v>
      </c>
      <c r="AG44" s="131">
        <f t="shared" si="62"/>
        <v>0.004737096845713628</v>
      </c>
      <c r="AH44" s="131">
        <f t="shared" si="63"/>
        <v>-0.001447781627463767</v>
      </c>
      <c r="AI44" s="132">
        <f t="shared" si="64"/>
        <v>0</v>
      </c>
      <c r="AJ44" s="131">
        <f t="shared" si="65"/>
        <v>-19464682.10024192</v>
      </c>
      <c r="AK44" s="131">
        <f t="shared" si="66"/>
        <v>8369038.333642891</v>
      </c>
      <c r="AL44" s="133">
        <f t="shared" si="67"/>
        <v>2.2795917810246595</v>
      </c>
      <c r="AM44" s="131">
        <f t="shared" si="68"/>
        <v>0.03511986125825034</v>
      </c>
      <c r="AN44" s="131">
        <f t="shared" si="69"/>
        <v>0.03547248836467841</v>
      </c>
      <c r="AO44" s="131">
        <f t="shared" si="70"/>
        <v>-1181553231794141.5</v>
      </c>
      <c r="AP44" s="134">
        <f t="shared" si="71"/>
        <v>-1.1885822871536805E+17</v>
      </c>
    </row>
    <row r="45" spans="1:42" s="68" customFormat="1" ht="12.75">
      <c r="A45" s="262"/>
      <c r="B45" s="68" t="s">
        <v>315</v>
      </c>
      <c r="D45" s="68" t="s">
        <v>317</v>
      </c>
      <c r="E45" s="68" t="s">
        <v>318</v>
      </c>
      <c r="F45" s="68" t="s">
        <v>107</v>
      </c>
      <c r="G45" s="242">
        <v>71.1</v>
      </c>
      <c r="H45" s="69" t="s">
        <v>319</v>
      </c>
      <c r="I45" s="147">
        <v>27.84</v>
      </c>
      <c r="J45" s="56">
        <f t="shared" si="31"/>
        <v>5.543E-10</v>
      </c>
      <c r="K45" s="56">
        <v>28.201</v>
      </c>
      <c r="L45" s="55">
        <f t="shared" si="32"/>
        <v>0.023</v>
      </c>
      <c r="M45" s="56">
        <f t="shared" si="33"/>
        <v>5.463000000000001E-10</v>
      </c>
      <c r="N45" s="57">
        <f t="shared" si="34"/>
        <v>1.0700000000000001E-11</v>
      </c>
      <c r="O45" s="29">
        <f t="shared" si="52"/>
        <v>72.02336272805651</v>
      </c>
      <c r="P45" s="100">
        <f t="shared" si="53"/>
        <v>0.012820322365992842</v>
      </c>
      <c r="Q45" s="53">
        <v>0.5</v>
      </c>
      <c r="R45" s="148">
        <v>0.004725</v>
      </c>
      <c r="S45" s="149"/>
      <c r="T45" s="117">
        <f t="shared" si="54"/>
        <v>0.5065096027711773</v>
      </c>
      <c r="U45" s="51">
        <f t="shared" si="55"/>
        <v>0.509824631142127</v>
      </c>
      <c r="V45" s="51">
        <f t="shared" si="56"/>
        <v>1.4999719871645252</v>
      </c>
      <c r="W45" s="51"/>
      <c r="X45" s="51"/>
      <c r="Y45" s="51"/>
      <c r="Z45" s="51"/>
      <c r="AA45" s="51"/>
      <c r="AB45" s="131">
        <f t="shared" si="57"/>
        <v>3.2913006807747394</v>
      </c>
      <c r="AC45" s="131">
        <f t="shared" si="58"/>
        <v>8.507436253355706</v>
      </c>
      <c r="AD45" s="131">
        <f t="shared" si="59"/>
        <v>14754957484.00948</v>
      </c>
      <c r="AE45" s="131">
        <f t="shared" si="60"/>
        <v>8194851.19085615</v>
      </c>
      <c r="AF45" s="132">
        <f t="shared" si="61"/>
        <v>0.061013920613702186</v>
      </c>
      <c r="AG45" s="131">
        <f t="shared" si="62"/>
        <v>0.00471713015721747</v>
      </c>
      <c r="AH45" s="131">
        <f t="shared" si="63"/>
        <v>-0.0014356026562993272</v>
      </c>
      <c r="AI45" s="132">
        <f t="shared" si="64"/>
        <v>0</v>
      </c>
      <c r="AJ45" s="131">
        <f t="shared" si="65"/>
        <v>-21458032.30439463</v>
      </c>
      <c r="AK45" s="131">
        <f t="shared" si="66"/>
        <v>8301541.642898915</v>
      </c>
      <c r="AL45" s="133">
        <f t="shared" si="67"/>
        <v>2.523678721770692</v>
      </c>
      <c r="AM45" s="131">
        <f t="shared" si="68"/>
        <v>0.03888031502251959</v>
      </c>
      <c r="AN45" s="131">
        <f t="shared" si="69"/>
        <v>0.03934636305833728</v>
      </c>
      <c r="AO45" s="131">
        <f t="shared" si="70"/>
        <v>-1561594536703700</v>
      </c>
      <c r="AP45" s="134">
        <f t="shared" si="71"/>
        <v>-1.318384820209711E+17</v>
      </c>
    </row>
    <row r="46" spans="1:42" s="68" customFormat="1" ht="12.75">
      <c r="A46" s="262"/>
      <c r="B46" s="68" t="s">
        <v>316</v>
      </c>
      <c r="D46" s="68" t="s">
        <v>317</v>
      </c>
      <c r="E46" s="68" t="s">
        <v>318</v>
      </c>
      <c r="F46" s="68" t="s">
        <v>107</v>
      </c>
      <c r="G46" s="242">
        <v>67.6</v>
      </c>
      <c r="H46" s="69" t="s">
        <v>319</v>
      </c>
      <c r="I46" s="147">
        <v>27.84</v>
      </c>
      <c r="J46" s="56">
        <f t="shared" si="31"/>
        <v>5.543E-10</v>
      </c>
      <c r="K46" s="56">
        <v>28.201</v>
      </c>
      <c r="L46" s="55">
        <f t="shared" si="32"/>
        <v>0.023</v>
      </c>
      <c r="M46" s="56">
        <f t="shared" si="33"/>
        <v>5.463000000000001E-10</v>
      </c>
      <c r="N46" s="57">
        <f t="shared" si="34"/>
        <v>1.0700000000000001E-11</v>
      </c>
      <c r="O46" s="29">
        <f t="shared" si="52"/>
        <v>68.47780101958956</v>
      </c>
      <c r="P46" s="100">
        <f t="shared" si="53"/>
        <v>0.012818767637390316</v>
      </c>
      <c r="Q46" s="53">
        <v>0.4</v>
      </c>
      <c r="R46" s="148">
        <v>0.004745</v>
      </c>
      <c r="S46" s="149"/>
      <c r="T46" s="117">
        <f t="shared" si="54"/>
        <v>0.40520642216942515</v>
      </c>
      <c r="U46" s="51">
        <f t="shared" si="55"/>
        <v>0.40895444497260947</v>
      </c>
      <c r="V46" s="51">
        <f t="shared" si="56"/>
        <v>1.4021891431624824</v>
      </c>
      <c r="W46" s="51"/>
      <c r="X46" s="51"/>
      <c r="Y46" s="51"/>
      <c r="Z46" s="51"/>
      <c r="AA46" s="51"/>
      <c r="AB46" s="131">
        <f t="shared" si="57"/>
        <v>3.277427969791495</v>
      </c>
      <c r="AC46" s="131">
        <f t="shared" si="58"/>
        <v>8.046692761290217</v>
      </c>
      <c r="AD46" s="131">
        <f t="shared" si="59"/>
        <v>13982963733.803183</v>
      </c>
      <c r="AE46" s="131">
        <f t="shared" si="60"/>
        <v>8245519.604784512</v>
      </c>
      <c r="AF46" s="132">
        <f t="shared" si="61"/>
        <v>0.048511193857073316</v>
      </c>
      <c r="AG46" s="131">
        <f t="shared" si="62"/>
        <v>0.004737096845713628</v>
      </c>
      <c r="AH46" s="131">
        <f t="shared" si="63"/>
        <v>-0.001447781627463767</v>
      </c>
      <c r="AI46" s="132">
        <f t="shared" si="64"/>
        <v>0</v>
      </c>
      <c r="AJ46" s="131">
        <f t="shared" si="65"/>
        <v>-20507778.635637134</v>
      </c>
      <c r="AK46" s="131">
        <f t="shared" si="66"/>
        <v>8352843.744956463</v>
      </c>
      <c r="AL46" s="133">
        <f t="shared" si="67"/>
        <v>2.40175325669925</v>
      </c>
      <c r="AM46" s="131">
        <f t="shared" si="68"/>
        <v>0.0370019061544055</v>
      </c>
      <c r="AN46" s="131">
        <f t="shared" si="69"/>
        <v>0.03740942269700179</v>
      </c>
      <c r="AO46" s="131">
        <f t="shared" si="70"/>
        <v>-1365472135116289.2</v>
      </c>
      <c r="AP46" s="134">
        <f t="shared" si="71"/>
        <v>-1.2534834526741638E+17</v>
      </c>
    </row>
    <row r="47" spans="1:42" s="68" customFormat="1" ht="12.75">
      <c r="A47" s="262"/>
      <c r="B47" s="68" t="s">
        <v>322</v>
      </c>
      <c r="D47" s="68" t="s">
        <v>317</v>
      </c>
      <c r="E47" s="68" t="s">
        <v>318</v>
      </c>
      <c r="F47" s="68" t="s">
        <v>107</v>
      </c>
      <c r="G47" s="242">
        <v>67.5</v>
      </c>
      <c r="H47" s="69" t="s">
        <v>319</v>
      </c>
      <c r="I47" s="147">
        <v>27.84</v>
      </c>
      <c r="J47" s="56">
        <f t="shared" si="31"/>
        <v>5.543E-10</v>
      </c>
      <c r="K47" s="56">
        <v>28.201</v>
      </c>
      <c r="L47" s="55">
        <f t="shared" si="32"/>
        <v>0.023</v>
      </c>
      <c r="M47" s="56">
        <f t="shared" si="33"/>
        <v>5.463000000000001E-10</v>
      </c>
      <c r="N47" s="57">
        <f t="shared" si="34"/>
        <v>1.0700000000000001E-11</v>
      </c>
      <c r="O47" s="29">
        <f t="shared" si="52"/>
        <v>68.37649941855182</v>
      </c>
      <c r="P47" s="100">
        <f t="shared" si="53"/>
        <v>0.012818723187136505</v>
      </c>
      <c r="Q47" s="53">
        <v>1.5</v>
      </c>
      <c r="R47" s="148">
        <v>0.00281</v>
      </c>
      <c r="S47" s="149"/>
      <c r="T47" s="117">
        <f t="shared" si="54"/>
        <v>1.51952394799594</v>
      </c>
      <c r="U47" s="51">
        <f t="shared" si="55"/>
        <v>1.5205248000852338</v>
      </c>
      <c r="V47" s="51">
        <f t="shared" si="56"/>
        <v>2.0262201104773103</v>
      </c>
      <c r="W47" s="51"/>
      <c r="X47" s="51"/>
      <c r="Y47" s="51"/>
      <c r="Z47" s="51"/>
      <c r="AA47" s="51"/>
      <c r="AB47" s="131">
        <f t="shared" si="57"/>
        <v>5.534304525502008</v>
      </c>
      <c r="AC47" s="131">
        <f t="shared" si="58"/>
        <v>13.567264179173767</v>
      </c>
      <c r="AD47" s="131">
        <f t="shared" si="59"/>
        <v>23577522413.30098</v>
      </c>
      <c r="AE47" s="131">
        <f t="shared" si="60"/>
        <v>4883286.498030768</v>
      </c>
      <c r="AF47" s="132">
        <f t="shared" si="61"/>
        <v>0.30717018151707653</v>
      </c>
      <c r="AG47" s="131">
        <f t="shared" si="62"/>
        <v>0.002805319733710284</v>
      </c>
      <c r="AH47" s="131">
        <f t="shared" si="63"/>
        <v>-0.0005077422080862292</v>
      </c>
      <c r="AI47" s="132">
        <f t="shared" si="64"/>
        <v>0</v>
      </c>
      <c r="AJ47" s="131">
        <f t="shared" si="65"/>
        <v>-12127121.359934395</v>
      </c>
      <c r="AK47" s="131">
        <f t="shared" si="66"/>
        <v>4946847.185788654</v>
      </c>
      <c r="AL47" s="133">
        <f t="shared" si="67"/>
        <v>2.3982662062366247</v>
      </c>
      <c r="AM47" s="131">
        <f t="shared" si="68"/>
        <v>0.03694818393559979</v>
      </c>
      <c r="AN47" s="131">
        <f t="shared" si="69"/>
        <v>0.03735408163235487</v>
      </c>
      <c r="AO47" s="131">
        <f t="shared" si="70"/>
        <v>-1360047842710561</v>
      </c>
      <c r="AP47" s="134">
        <f t="shared" si="71"/>
        <v>-1.2516291308539597E+17</v>
      </c>
    </row>
    <row r="48" spans="1:42" s="68" customFormat="1" ht="12.75">
      <c r="A48" s="262"/>
      <c r="B48" s="68" t="s">
        <v>323</v>
      </c>
      <c r="D48" s="68" t="s">
        <v>317</v>
      </c>
      <c r="E48" s="68" t="s">
        <v>318</v>
      </c>
      <c r="F48" s="68" t="s">
        <v>107</v>
      </c>
      <c r="G48" s="242">
        <v>69</v>
      </c>
      <c r="H48" s="69" t="s">
        <v>319</v>
      </c>
      <c r="I48" s="147">
        <v>27.84</v>
      </c>
      <c r="J48" s="56">
        <f t="shared" si="31"/>
        <v>5.543E-10</v>
      </c>
      <c r="K48" s="56">
        <v>28.201</v>
      </c>
      <c r="L48" s="55">
        <f t="shared" si="32"/>
        <v>0.023</v>
      </c>
      <c r="M48" s="56">
        <f t="shared" si="33"/>
        <v>5.463000000000001E-10</v>
      </c>
      <c r="N48" s="57">
        <f t="shared" si="34"/>
        <v>1.0700000000000001E-11</v>
      </c>
      <c r="O48" s="29">
        <f t="shared" si="52"/>
        <v>69.89602437984148</v>
      </c>
      <c r="P48" s="100">
        <f t="shared" si="53"/>
        <v>0.01281938976918262</v>
      </c>
      <c r="Q48" s="53">
        <v>1</v>
      </c>
      <c r="R48" s="148">
        <v>0.00281</v>
      </c>
      <c r="S48" s="149"/>
      <c r="T48" s="117">
        <f t="shared" si="54"/>
        <v>1.0130173162021425</v>
      </c>
      <c r="U48" s="51">
        <f t="shared" si="55"/>
        <v>1.0145840703203792</v>
      </c>
      <c r="V48" s="51">
        <f t="shared" si="56"/>
        <v>1.703982298307207</v>
      </c>
      <c r="W48" s="51"/>
      <c r="X48" s="51"/>
      <c r="Y48" s="51"/>
      <c r="Z48" s="51"/>
      <c r="AA48" s="51"/>
      <c r="AB48" s="131">
        <f t="shared" si="57"/>
        <v>5.534304525502008</v>
      </c>
      <c r="AC48" s="131">
        <f t="shared" si="58"/>
        <v>13.87456209441352</v>
      </c>
      <c r="AD48" s="131">
        <f t="shared" si="59"/>
        <v>24091513003.123474</v>
      </c>
      <c r="AE48" s="131">
        <f t="shared" si="60"/>
        <v>4879227.97693447</v>
      </c>
      <c r="AF48" s="132">
        <f t="shared" si="61"/>
        <v>0.20495045624580177</v>
      </c>
      <c r="AG48" s="131">
        <f t="shared" si="62"/>
        <v>0.002805319733710284</v>
      </c>
      <c r="AH48" s="131">
        <f t="shared" si="63"/>
        <v>-0.0005077422080862292</v>
      </c>
      <c r="AI48" s="132">
        <f t="shared" si="64"/>
        <v>0</v>
      </c>
      <c r="AJ48" s="131">
        <f t="shared" si="65"/>
        <v>-12391509.439051133</v>
      </c>
      <c r="AK48" s="131">
        <f t="shared" si="66"/>
        <v>4942742.430332567</v>
      </c>
      <c r="AL48" s="133">
        <f t="shared" si="67"/>
        <v>2.450551738528927</v>
      </c>
      <c r="AM48" s="131">
        <f t="shared" si="68"/>
        <v>0.03775370563260031</v>
      </c>
      <c r="AN48" s="131">
        <f t="shared" si="69"/>
        <v>0.03818419811870741</v>
      </c>
      <c r="AO48" s="131">
        <f t="shared" si="70"/>
        <v>-1442457993020715.2</v>
      </c>
      <c r="AP48" s="134">
        <f t="shared" si="71"/>
        <v>-1.279443975468451E+17</v>
      </c>
    </row>
    <row r="49" spans="1:42" s="34" customFormat="1" ht="13.5" thickBot="1">
      <c r="A49" s="263"/>
      <c r="B49" s="34" t="s">
        <v>324</v>
      </c>
      <c r="D49" s="34" t="s">
        <v>317</v>
      </c>
      <c r="E49" s="34" t="s">
        <v>318</v>
      </c>
      <c r="F49" s="34" t="s">
        <v>107</v>
      </c>
      <c r="G49" s="243">
        <v>70.4</v>
      </c>
      <c r="H49" s="70" t="s">
        <v>319</v>
      </c>
      <c r="I49" s="150">
        <v>27.84</v>
      </c>
      <c r="J49" s="71">
        <f t="shared" si="31"/>
        <v>5.543E-10</v>
      </c>
      <c r="K49" s="71">
        <v>28.201</v>
      </c>
      <c r="L49" s="72">
        <f t="shared" si="32"/>
        <v>0.023</v>
      </c>
      <c r="M49" s="71">
        <f t="shared" si="33"/>
        <v>5.463000000000001E-10</v>
      </c>
      <c r="N49" s="73">
        <f t="shared" si="34"/>
        <v>1.0700000000000001E-11</v>
      </c>
      <c r="O49" s="30">
        <f t="shared" si="52"/>
        <v>71.31424950450045</v>
      </c>
      <c r="P49" s="103">
        <f t="shared" si="53"/>
        <v>0.01282001158047319</v>
      </c>
      <c r="Q49" s="74">
        <v>0.6</v>
      </c>
      <c r="R49" s="151">
        <v>0.00281</v>
      </c>
      <c r="S49" s="152"/>
      <c r="T49" s="114">
        <f t="shared" si="54"/>
        <v>0.6078111456035078</v>
      </c>
      <c r="U49" s="75">
        <f t="shared" si="55"/>
        <v>0.6105233988145424</v>
      </c>
      <c r="V49" s="75">
        <f t="shared" si="56"/>
        <v>1.5243822172037977</v>
      </c>
      <c r="W49" s="75"/>
      <c r="X49" s="75"/>
      <c r="Y49" s="75"/>
      <c r="Z49" s="75"/>
      <c r="AA49" s="75"/>
      <c r="AB49" s="140">
        <f t="shared" si="57"/>
        <v>5.534304525502008</v>
      </c>
      <c r="AC49" s="140">
        <f t="shared" si="58"/>
        <v>14.161604093918976</v>
      </c>
      <c r="AD49" s="140">
        <f t="shared" si="59"/>
        <v>24570852135.340378</v>
      </c>
      <c r="AE49" s="140">
        <f t="shared" si="60"/>
        <v>4875443.067212573</v>
      </c>
      <c r="AF49" s="141">
        <f t="shared" si="61"/>
        <v>0.12306573817567655</v>
      </c>
      <c r="AG49" s="140">
        <f t="shared" si="62"/>
        <v>0.002805319733710284</v>
      </c>
      <c r="AH49" s="140">
        <f t="shared" si="63"/>
        <v>-0.0005077422080862292</v>
      </c>
      <c r="AI49" s="141">
        <f t="shared" si="64"/>
        <v>0</v>
      </c>
      <c r="AJ49" s="140">
        <f t="shared" si="65"/>
        <v>-12638074.02899811</v>
      </c>
      <c r="AK49" s="140">
        <f t="shared" si="66"/>
        <v>4938914.393345256</v>
      </c>
      <c r="AL49" s="142">
        <f t="shared" si="67"/>
        <v>2.499312487776311</v>
      </c>
      <c r="AM49" s="140">
        <f t="shared" si="68"/>
        <v>0.03850492379484808</v>
      </c>
      <c r="AN49" s="140">
        <f t="shared" si="69"/>
        <v>0.03895897450430861</v>
      </c>
      <c r="AO49" s="140">
        <f t="shared" si="70"/>
        <v>-1521394905218232</v>
      </c>
      <c r="AP49" s="143">
        <f t="shared" si="71"/>
        <v>-1.3054045305601402E+17</v>
      </c>
    </row>
    <row r="50" spans="1:42" s="14" customFormat="1" ht="12.75">
      <c r="A50" s="60"/>
      <c r="B50" s="68"/>
      <c r="C50" s="68"/>
      <c r="D50" s="68"/>
      <c r="E50" s="68"/>
      <c r="F50" s="68"/>
      <c r="G50" s="93"/>
      <c r="H50" s="69"/>
      <c r="I50" s="56"/>
      <c r="J50" s="56"/>
      <c r="K50" s="56"/>
      <c r="L50" s="55"/>
      <c r="M50" s="56"/>
      <c r="N50" s="57"/>
      <c r="O50" s="52"/>
      <c r="P50" s="100"/>
      <c r="Q50" s="20"/>
      <c r="R50" s="95"/>
      <c r="S50" s="98"/>
      <c r="T50" s="116"/>
      <c r="U50" s="51"/>
      <c r="V50" s="51"/>
      <c r="W50" s="22"/>
      <c r="X50" s="22"/>
      <c r="Y50" s="22"/>
      <c r="Z50" s="22"/>
      <c r="AA50" s="22"/>
      <c r="AB50" s="24"/>
      <c r="AC50" s="24"/>
      <c r="AD50" s="24"/>
      <c r="AE50" s="24"/>
      <c r="AF50" s="25"/>
      <c r="AG50" s="24"/>
      <c r="AH50" s="24"/>
      <c r="AI50" s="25"/>
      <c r="AJ50" s="24"/>
      <c r="AK50" s="24"/>
      <c r="AL50" s="26"/>
      <c r="AM50" s="24"/>
      <c r="AN50" s="24"/>
      <c r="AO50" s="24"/>
      <c r="AP50" s="27"/>
    </row>
    <row r="51" spans="1:42" s="14" customFormat="1" ht="13.5" thickBot="1">
      <c r="A51" s="60"/>
      <c r="B51" s="68"/>
      <c r="C51" s="68"/>
      <c r="D51" s="68"/>
      <c r="E51" s="68"/>
      <c r="F51" s="68"/>
      <c r="G51" s="93"/>
      <c r="H51" s="69"/>
      <c r="I51" s="56"/>
      <c r="J51" s="56"/>
      <c r="K51" s="56"/>
      <c r="L51" s="55"/>
      <c r="M51" s="56"/>
      <c r="N51" s="57"/>
      <c r="O51" s="52"/>
      <c r="P51" s="100"/>
      <c r="Q51" s="20"/>
      <c r="R51" s="95"/>
      <c r="S51" s="98"/>
      <c r="T51" s="116"/>
      <c r="U51" s="51"/>
      <c r="V51" s="51"/>
      <c r="W51" s="22"/>
      <c r="X51" s="22"/>
      <c r="Y51" s="22"/>
      <c r="Z51" s="22"/>
      <c r="AA51" s="22"/>
      <c r="AB51" s="24"/>
      <c r="AC51" s="24"/>
      <c r="AD51" s="24"/>
      <c r="AE51" s="24"/>
      <c r="AF51" s="25"/>
      <c r="AG51" s="24"/>
      <c r="AH51" s="24"/>
      <c r="AI51" s="25"/>
      <c r="AJ51" s="24"/>
      <c r="AK51" s="24"/>
      <c r="AL51" s="26"/>
      <c r="AM51" s="24"/>
      <c r="AN51" s="24"/>
      <c r="AO51" s="24"/>
      <c r="AP51" s="27"/>
    </row>
    <row r="52" spans="1:42" s="61" customFormat="1" ht="12.75" customHeight="1">
      <c r="A52" s="261" t="s">
        <v>288</v>
      </c>
      <c r="B52" s="61" t="s">
        <v>290</v>
      </c>
      <c r="G52" s="77">
        <v>64.42</v>
      </c>
      <c r="H52" s="62" t="s">
        <v>291</v>
      </c>
      <c r="I52" s="145">
        <v>27.55</v>
      </c>
      <c r="J52" s="63">
        <f>5.543*10^-10</f>
        <v>5.543E-10</v>
      </c>
      <c r="K52" s="63">
        <v>28.201</v>
      </c>
      <c r="L52" s="64">
        <f>0.023</f>
        <v>0.023</v>
      </c>
      <c r="M52" s="63">
        <f>5.463*10^-10</f>
        <v>5.463000000000001E-10</v>
      </c>
      <c r="N52" s="65">
        <f>0.107*10^-10</f>
        <v>1.0700000000000001E-11</v>
      </c>
      <c r="O52" s="50">
        <f>IF(G52&gt;0,10^-6*(1/$M52)*LN(1+(EXP($J52*G52*10^6)-1)*((EXP($M52*$K52*10^6)-1)/(EXP($J52*$I52*10^6)-1))),"")</f>
        <v>65.9363183215336</v>
      </c>
      <c r="P52" s="102">
        <f>IF(G52&gt;0,1-(G52/O52),"")</f>
        <v>0.022996708947857658</v>
      </c>
      <c r="Q52" s="66">
        <v>0.07</v>
      </c>
      <c r="R52" s="146"/>
      <c r="S52" s="123"/>
      <c r="T52" s="249">
        <f>Q52*(1+P52)</f>
        <v>0.07160976962635004</v>
      </c>
      <c r="U52" s="67"/>
      <c r="V52" s="67"/>
      <c r="W52" s="67"/>
      <c r="X52" s="67"/>
      <c r="Y52" s="67"/>
      <c r="Z52" s="67"/>
      <c r="AA52" s="67"/>
      <c r="AB52" s="125"/>
      <c r="AC52" s="125"/>
      <c r="AD52" s="125"/>
      <c r="AE52" s="125"/>
      <c r="AF52" s="126"/>
      <c r="AG52" s="125"/>
      <c r="AH52" s="125"/>
      <c r="AI52" s="126"/>
      <c r="AJ52" s="125"/>
      <c r="AK52" s="125"/>
      <c r="AL52" s="127"/>
      <c r="AM52" s="125"/>
      <c r="AN52" s="125"/>
      <c r="AO52" s="125"/>
      <c r="AP52" s="128"/>
    </row>
    <row r="53" spans="1:42" s="34" customFormat="1" ht="13.5" thickBot="1">
      <c r="A53" s="263"/>
      <c r="B53" s="34" t="s">
        <v>289</v>
      </c>
      <c r="D53" s="34" t="s">
        <v>86</v>
      </c>
      <c r="E53" s="34" t="s">
        <v>78</v>
      </c>
      <c r="F53" s="34" t="s">
        <v>73</v>
      </c>
      <c r="G53" s="82">
        <v>64.77</v>
      </c>
      <c r="H53" s="70" t="s">
        <v>291</v>
      </c>
      <c r="I53" s="150">
        <v>27.55</v>
      </c>
      <c r="J53" s="71">
        <f>5.543*10^-10</f>
        <v>5.543E-10</v>
      </c>
      <c r="K53" s="71">
        <v>28.201</v>
      </c>
      <c r="L53" s="72">
        <f>0.023</f>
        <v>0.023</v>
      </c>
      <c r="M53" s="71">
        <f>5.463*10^-10</f>
        <v>5.463000000000001E-10</v>
      </c>
      <c r="N53" s="73">
        <f>0.107*10^-10</f>
        <v>1.0700000000000001E-11</v>
      </c>
      <c r="O53" s="30">
        <f>IF(G53&gt;0,10^-6*(1/$M53)*LN(1+(EXP($J53*G53*10^6)-1)*((EXP($M53*$K53*10^6)-1)/(EXP($J53*$I53*10^6)-1))),"")</f>
        <v>66.29450059872629</v>
      </c>
      <c r="P53" s="103">
        <f>IF(G53&gt;0,1-(G53/O53),"")</f>
        <v>0.02299588329285318</v>
      </c>
      <c r="Q53" s="74">
        <v>0.07</v>
      </c>
      <c r="R53" s="151"/>
      <c r="S53" s="152"/>
      <c r="T53" s="247">
        <f>Q53*(1+P53)</f>
        <v>0.07160971183049973</v>
      </c>
      <c r="U53" s="75"/>
      <c r="V53" s="75"/>
      <c r="W53" s="75"/>
      <c r="X53" s="75"/>
      <c r="Y53" s="75"/>
      <c r="Z53" s="75"/>
      <c r="AA53" s="75"/>
      <c r="AB53" s="140"/>
      <c r="AC53" s="140"/>
      <c r="AD53" s="140"/>
      <c r="AE53" s="140"/>
      <c r="AF53" s="141"/>
      <c r="AG53" s="140"/>
      <c r="AH53" s="140"/>
      <c r="AI53" s="141"/>
      <c r="AJ53" s="140"/>
      <c r="AK53" s="140"/>
      <c r="AL53" s="142"/>
      <c r="AM53" s="140"/>
      <c r="AN53" s="140"/>
      <c r="AO53" s="140"/>
      <c r="AP53" s="143"/>
    </row>
    <row r="54" spans="1:42" s="14" customFormat="1" ht="13.5" thickBot="1">
      <c r="A54" s="97"/>
      <c r="B54" s="68"/>
      <c r="C54" s="68"/>
      <c r="D54" s="68"/>
      <c r="E54" s="68"/>
      <c r="F54" s="68"/>
      <c r="G54" s="93"/>
      <c r="H54" s="69"/>
      <c r="I54" s="94"/>
      <c r="J54" s="56"/>
      <c r="K54" s="56"/>
      <c r="L54" s="55"/>
      <c r="M54" s="56"/>
      <c r="N54" s="57"/>
      <c r="O54" s="52"/>
      <c r="P54" s="100"/>
      <c r="Q54" s="20"/>
      <c r="R54" s="95"/>
      <c r="S54" s="98"/>
      <c r="T54" s="173"/>
      <c r="U54" s="51"/>
      <c r="V54" s="51"/>
      <c r="W54" s="22"/>
      <c r="X54" s="22"/>
      <c r="Y54" s="22"/>
      <c r="Z54" s="22"/>
      <c r="AA54" s="22"/>
      <c r="AB54" s="24" t="e">
        <f>(-1+EXP($J54*$I54*10^6))/R54</f>
        <v>#DIV/0!</v>
      </c>
      <c r="AC54" s="24" t="e">
        <f>(EXP($J54*G54*10^6)-1)/R54</f>
        <v>#DIV/0!</v>
      </c>
      <c r="AD54" s="24" t="e">
        <f>AC54/($J54+R54*$J54*AC54)</f>
        <v>#DIV/0!</v>
      </c>
      <c r="AE54" s="24" t="e">
        <f>R54/($J54+R54*$J54*AC54)</f>
        <v>#DIV/0!</v>
      </c>
      <c r="AF54" s="25" t="e">
        <f>SQRT(((Q54*10^6)^2-S54^2*AD54^2)/(AE54^2))</f>
        <v>#DIV/0!</v>
      </c>
      <c r="AG54" s="24" t="e">
        <f>(EXP($M54*$K54*10^6)-1)/AB54</f>
        <v>#DIV/0!</v>
      </c>
      <c r="AH54" s="24" t="e">
        <f>(1-EXP($J54*$I54*10^6))/(AB54^2)</f>
        <v>#DIV/0!</v>
      </c>
      <c r="AI54" s="25" t="e">
        <f>S54/ABS(AH54)</f>
        <v>#DIV/0!</v>
      </c>
      <c r="AJ54" s="24" t="e">
        <f>(1/$M54)*(-1/AB54+1/((EXP($M54*$K54*10^6)-1)*AC54+AB54))</f>
        <v>#DIV/0!</v>
      </c>
      <c r="AK54" s="24" t="e">
        <f>AG54/($M54*(1+AG54*AC54))</f>
        <v>#DIV/0!</v>
      </c>
      <c r="AL54" s="26" t="e">
        <f>EXP($M54*$K54*10^6)*AC54/((EXP($M54*$K54*10^6)-1)*AC54+AB54)</f>
        <v>#DIV/0!</v>
      </c>
      <c r="AM54" s="24" t="e">
        <f>(EXP($M54*$K54*10^6)*$M54*AC54*$K54*10^6)/((EXP($M54*$K54*10^6)-1)*AC54+AB54)</f>
        <v>#DIV/0!</v>
      </c>
      <c r="AN54" s="24" t="e">
        <f>LN(1+(EXP($M54*$K54*10^6)-1)*AC54/AB54)</f>
        <v>#DIV/0!</v>
      </c>
      <c r="AO54" s="24" t="e">
        <f>1/$M54^2*(AM54-AN54)</f>
        <v>#DIV/0!</v>
      </c>
      <c r="AP54" s="27" t="e">
        <f>-LN(1+AG54*AC54)/$M54^2</f>
        <v>#DIV/0!</v>
      </c>
    </row>
    <row r="55" spans="1:42" s="61" customFormat="1" ht="12.75" customHeight="1" thickBot="1">
      <c r="A55" s="261" t="s">
        <v>328</v>
      </c>
      <c r="B55" s="61" t="s">
        <v>331</v>
      </c>
      <c r="C55" s="61" t="s">
        <v>330</v>
      </c>
      <c r="D55" s="61" t="s">
        <v>329</v>
      </c>
      <c r="E55" s="61" t="s">
        <v>150</v>
      </c>
      <c r="F55" s="61" t="s">
        <v>107</v>
      </c>
      <c r="G55" s="80">
        <v>86.72</v>
      </c>
      <c r="H55" s="189" t="s">
        <v>107</v>
      </c>
      <c r="I55" s="63">
        <v>28.02</v>
      </c>
      <c r="J55" s="63">
        <f>5.463*10^-10</f>
        <v>5.463000000000001E-10</v>
      </c>
      <c r="K55" s="63">
        <v>28.201</v>
      </c>
      <c r="L55" s="64">
        <f>0.023</f>
        <v>0.023</v>
      </c>
      <c r="M55" s="63">
        <f>5.463*10^-10</f>
        <v>5.463000000000001E-10</v>
      </c>
      <c r="N55" s="65">
        <f>0.107*10^-10</f>
        <v>1.0700000000000001E-11</v>
      </c>
      <c r="O55" s="76">
        <f>IF(G55&gt;0,10^-6*(1/$M55)*LN(1+(EXP($J55*G55*10^6)-1)*((EXP($M55*$K55*10^6)-1)/(EXP($J55*$I55*10^6)-1))),"")</f>
        <v>87.27126284846915</v>
      </c>
      <c r="P55" s="102">
        <f>IF(G55&gt;0,1-(G55/O55),"")</f>
        <v>0.006316659464711938</v>
      </c>
      <c r="Q55" s="190">
        <v>0.58</v>
      </c>
      <c r="R55" s="146"/>
      <c r="S55" s="155"/>
      <c r="T55" s="116">
        <f>IF(AND(Q55&gt;0,R55&gt;0),SQRT(AI55^2*AJ55^2+AF55^2*AK55^2)/10^6,"")</f>
      </c>
      <c r="U55" s="67">
        <f>IF(AND(Q55&gt;0,R55&gt;0),SQRT((T55*10^6)^2+AL55^2*($L55*10^6)^2)/10^6,"")</f>
      </c>
      <c r="V55" s="67">
        <f>IF(AND(Q55&gt;0,R55&gt;0),SQRT((U55*10^6)^2+AP55^2*$N55^2)/10^6,"")</f>
      </c>
      <c r="W55" s="67"/>
      <c r="X55" s="67"/>
      <c r="Y55" s="67"/>
      <c r="Z55" s="67"/>
      <c r="AA55" s="67"/>
      <c r="AB55" s="125" t="e">
        <f>(-1+EXP($J55*$I55*10^6))/R55</f>
        <v>#DIV/0!</v>
      </c>
      <c r="AC55" s="125" t="e">
        <f>(EXP($J55*G55*10^6)-1)/R55</f>
        <v>#DIV/0!</v>
      </c>
      <c r="AD55" s="125" t="e">
        <f>AC55/($J55+R55*$J55*AC55)</f>
        <v>#DIV/0!</v>
      </c>
      <c r="AE55" s="125" t="e">
        <f>R55/($J55+R55*$J55*AC55)</f>
        <v>#DIV/0!</v>
      </c>
      <c r="AF55" s="126" t="e">
        <f>SQRT(((Q55*10^6)^2-S55^2*AD55^2)/(AE55^2))</f>
        <v>#DIV/0!</v>
      </c>
      <c r="AG55" s="125" t="e">
        <f>(EXP($M55*$K55*10^6)-1)/AB55</f>
        <v>#DIV/0!</v>
      </c>
      <c r="AH55" s="125" t="e">
        <f>(1-EXP($J55*$I55*10^6))/(AB55^2)</f>
        <v>#DIV/0!</v>
      </c>
      <c r="AI55" s="126" t="e">
        <f>S55/ABS(AH55)</f>
        <v>#DIV/0!</v>
      </c>
      <c r="AJ55" s="125" t="e">
        <f>(1/$M55)*(-1/AB55+1/((EXP($M55*$K55*10^6)-1)*AC55+AB55))</f>
        <v>#DIV/0!</v>
      </c>
      <c r="AK55" s="125" t="e">
        <f>AG55/($M55*(1+AG55*AC55))</f>
        <v>#DIV/0!</v>
      </c>
      <c r="AL55" s="127" t="e">
        <f>EXP($M55*$K55*10^6)*AC55/((EXP($M55*$K55*10^6)-1)*AC55+AB55)</f>
        <v>#DIV/0!</v>
      </c>
      <c r="AM55" s="125" t="e">
        <f>(EXP($M55*$K55*10^6)*$M55*AC55*$K55*10^6)/((EXP($M55*$K55*10^6)-1)*AC55+AB55)</f>
        <v>#DIV/0!</v>
      </c>
      <c r="AN55" s="125" t="e">
        <f>LN(1+(EXP($M55*$K55*10^6)-1)*AC55/AB55)</f>
        <v>#DIV/0!</v>
      </c>
      <c r="AO55" s="125" t="e">
        <f>1/$M55^2*(AM55-AN55)</f>
        <v>#DIV/0!</v>
      </c>
      <c r="AP55" s="128" t="e">
        <f>-LN(1+AG55*AC55)/$M55^2</f>
        <v>#DIV/0!</v>
      </c>
    </row>
    <row r="56" spans="1:42" s="34" customFormat="1" ht="12.75">
      <c r="A56" s="263"/>
      <c r="G56" s="188"/>
      <c r="H56" s="70"/>
      <c r="I56" s="150"/>
      <c r="J56" s="71"/>
      <c r="K56" s="71"/>
      <c r="L56" s="72"/>
      <c r="M56" s="71"/>
      <c r="N56" s="73"/>
      <c r="O56" s="52"/>
      <c r="P56" s="103"/>
      <c r="Q56" s="74"/>
      <c r="R56" s="151"/>
      <c r="S56" s="152"/>
      <c r="T56" s="173"/>
      <c r="U56" s="75"/>
      <c r="V56" s="75"/>
      <c r="W56" s="75"/>
      <c r="X56" s="75"/>
      <c r="Y56" s="75"/>
      <c r="Z56" s="75"/>
      <c r="AA56" s="75"/>
      <c r="AB56" s="140"/>
      <c r="AC56" s="140"/>
      <c r="AD56" s="140"/>
      <c r="AE56" s="140"/>
      <c r="AF56" s="141"/>
      <c r="AG56" s="140"/>
      <c r="AH56" s="140"/>
      <c r="AI56" s="141"/>
      <c r="AJ56" s="140"/>
      <c r="AK56" s="140"/>
      <c r="AL56" s="142"/>
      <c r="AM56" s="140"/>
      <c r="AN56" s="140"/>
      <c r="AO56" s="140"/>
      <c r="AP56" s="143"/>
    </row>
    <row r="57" spans="1:42" s="14" customFormat="1" ht="13.5" thickBot="1">
      <c r="A57" s="60"/>
      <c r="B57" s="68"/>
      <c r="C57" s="68"/>
      <c r="D57" s="68"/>
      <c r="E57" s="68"/>
      <c r="F57" s="68"/>
      <c r="G57" s="93"/>
      <c r="H57" s="69"/>
      <c r="I57" s="94"/>
      <c r="J57" s="56"/>
      <c r="K57" s="56"/>
      <c r="L57" s="55"/>
      <c r="M57" s="56"/>
      <c r="N57" s="57"/>
      <c r="O57" s="52"/>
      <c r="P57" s="100"/>
      <c r="Q57" s="20"/>
      <c r="R57" s="95"/>
      <c r="S57" s="98"/>
      <c r="T57" s="116"/>
      <c r="U57" s="51"/>
      <c r="V57" s="51"/>
      <c r="W57" s="22"/>
      <c r="X57" s="22"/>
      <c r="Y57" s="22"/>
      <c r="Z57" s="22"/>
      <c r="AA57" s="22"/>
      <c r="AB57" s="24"/>
      <c r="AC57" s="24"/>
      <c r="AD57" s="24"/>
      <c r="AE57" s="24"/>
      <c r="AF57" s="25"/>
      <c r="AG57" s="24"/>
      <c r="AH57" s="24"/>
      <c r="AI57" s="25"/>
      <c r="AJ57" s="24"/>
      <c r="AK57" s="24"/>
      <c r="AL57" s="26"/>
      <c r="AM57" s="24"/>
      <c r="AN57" s="24"/>
      <c r="AO57" s="24"/>
      <c r="AP57" s="27"/>
    </row>
    <row r="58" spans="1:42" s="175" customFormat="1" ht="13.5" thickBot="1">
      <c r="A58" s="174" t="s">
        <v>297</v>
      </c>
      <c r="D58" s="175" t="s">
        <v>298</v>
      </c>
      <c r="E58" s="175" t="s">
        <v>82</v>
      </c>
      <c r="G58" s="80">
        <v>79.14</v>
      </c>
      <c r="H58" s="176" t="s">
        <v>274</v>
      </c>
      <c r="I58" s="191">
        <v>27.84</v>
      </c>
      <c r="J58" s="166">
        <f>5.543*10^-10</f>
        <v>5.543E-10</v>
      </c>
      <c r="K58" s="166">
        <v>28.201</v>
      </c>
      <c r="L58" s="177">
        <f>0.023</f>
        <v>0.023</v>
      </c>
      <c r="M58" s="166">
        <f>5.463*10^-10</f>
        <v>5.463000000000001E-10</v>
      </c>
      <c r="N58" s="178">
        <f>0.107*10^-10</f>
        <v>1.0700000000000001E-11</v>
      </c>
      <c r="O58" s="76">
        <f>IF(G58&gt;0,10^-6*(1/$M58)*LN(1+(EXP($J58*G58*10^6)-1)*((EXP($M58*$K58*10^6)-1)/(EXP($J58*$I58*10^6)-1))),"")</f>
        <v>80.16806615932983</v>
      </c>
      <c r="P58" s="167">
        <f>IF(G58&gt;0,1-(G58/O58),"")</f>
        <v>0.012823886225303172</v>
      </c>
      <c r="Q58" s="179">
        <v>0.15</v>
      </c>
      <c r="R58" s="192"/>
      <c r="S58" s="181"/>
      <c r="T58" s="163">
        <f>Q58*(1+P58)</f>
        <v>0.15192358293379546</v>
      </c>
      <c r="U58" s="182">
        <f>IF(AND(Q58&gt;0,R58&gt;0),SQRT((T58*10^6)^2+AL58^2*($L58*10^6)^2)/10^6,"")</f>
      </c>
      <c r="V58" s="182">
        <f>IF(AND(Q58&gt;0,R58&gt;0),SQRT((U58*10^6)^2+AP58^2*$N58^2)/10^6,"")</f>
      </c>
      <c r="W58" s="182"/>
      <c r="X58" s="182"/>
      <c r="Y58" s="182"/>
      <c r="Z58" s="182"/>
      <c r="AA58" s="182"/>
      <c r="AB58" s="184" t="e">
        <f>(-1+EXP($J58*$I58*10^6))/R58</f>
        <v>#DIV/0!</v>
      </c>
      <c r="AC58" s="184" t="e">
        <f>(EXP($J58*G58*10^6)-1)/R58</f>
        <v>#DIV/0!</v>
      </c>
      <c r="AD58" s="184" t="e">
        <f>AC58/($J58+R58*$J58*AC58)</f>
        <v>#DIV/0!</v>
      </c>
      <c r="AE58" s="184" t="e">
        <f>R58/($J58+R58*$J58*AC58)</f>
        <v>#DIV/0!</v>
      </c>
      <c r="AF58" s="185" t="e">
        <f>SQRT(((Q58*10^6)^2-S58^2*AD58^2)/(AE58^2))</f>
        <v>#DIV/0!</v>
      </c>
      <c r="AG58" s="184" t="e">
        <f>(EXP($M58*$K58*10^6)-1)/AB58</f>
        <v>#DIV/0!</v>
      </c>
      <c r="AH58" s="184" t="e">
        <f>(1-EXP($J58*$I58*10^6))/(AB58^2)</f>
        <v>#DIV/0!</v>
      </c>
      <c r="AI58" s="185" t="e">
        <f>S58/ABS(AH58)</f>
        <v>#DIV/0!</v>
      </c>
      <c r="AJ58" s="184" t="e">
        <f>(1/$M58)*(-1/AB58+1/((EXP($M58*$K58*10^6)-1)*AC58+AB58))</f>
        <v>#DIV/0!</v>
      </c>
      <c r="AK58" s="184" t="e">
        <f>AG58/($M58*(1+AG58*AC58))</f>
        <v>#DIV/0!</v>
      </c>
      <c r="AL58" s="186" t="e">
        <f>EXP($M58*$K58*10^6)*AC58/((EXP($M58*$K58*10^6)-1)*AC58+AB58)</f>
        <v>#DIV/0!</v>
      </c>
      <c r="AM58" s="184" t="e">
        <f>(EXP($M58*$K58*10^6)*$M58*AC58*$K58*10^6)/((EXP($M58*$K58*10^6)-1)*AC58+AB58)</f>
        <v>#DIV/0!</v>
      </c>
      <c r="AN58" s="184" t="e">
        <f>LN(1+(EXP($M58*$K58*10^6)-1)*AC58/AB58)</f>
        <v>#DIV/0!</v>
      </c>
      <c r="AO58" s="184" t="e">
        <f>1/$M58^2*(AM58-AN58)</f>
        <v>#DIV/0!</v>
      </c>
      <c r="AP58" s="187" t="e">
        <f>-LN(1+AG58*AC58)/$M58^2</f>
        <v>#DIV/0!</v>
      </c>
    </row>
    <row r="59" spans="1:42" s="14" customFormat="1" ht="12.75" customHeight="1" thickBot="1">
      <c r="A59" s="60"/>
      <c r="B59" s="68"/>
      <c r="C59" s="68"/>
      <c r="D59" s="68"/>
      <c r="E59" s="68"/>
      <c r="F59" s="68"/>
      <c r="G59" s="93"/>
      <c r="H59" s="69"/>
      <c r="I59" s="147"/>
      <c r="J59" s="56"/>
      <c r="K59" s="56"/>
      <c r="L59" s="55"/>
      <c r="M59" s="56"/>
      <c r="N59" s="57"/>
      <c r="O59" s="52"/>
      <c r="P59" s="100"/>
      <c r="Q59" s="20"/>
      <c r="R59" s="95"/>
      <c r="S59" s="98"/>
      <c r="T59" s="116"/>
      <c r="U59" s="51"/>
      <c r="V59" s="51"/>
      <c r="W59" s="22"/>
      <c r="X59" s="22"/>
      <c r="Y59" s="22"/>
      <c r="Z59" s="22"/>
      <c r="AA59" s="22"/>
      <c r="AB59" s="24" t="e">
        <f>(-1+EXP($J59*$I59*10^6))/R59</f>
        <v>#DIV/0!</v>
      </c>
      <c r="AC59" s="24" t="e">
        <f>(EXP($J59*G59*10^6)-1)/R59</f>
        <v>#DIV/0!</v>
      </c>
      <c r="AD59" s="24" t="e">
        <f>AC59/($J59+R59*$J59*AC59)</f>
        <v>#DIV/0!</v>
      </c>
      <c r="AE59" s="24" t="e">
        <f>R59/($J59+R59*$J59*AC59)</f>
        <v>#DIV/0!</v>
      </c>
      <c r="AF59" s="25" t="e">
        <f>SQRT(((Q59*10^6)^2-S59^2*AD59^2)/(AE59^2))</f>
        <v>#DIV/0!</v>
      </c>
      <c r="AG59" s="24" t="e">
        <f>(EXP($M59*$K59*10^6)-1)/AB59</f>
        <v>#DIV/0!</v>
      </c>
      <c r="AH59" s="24" t="e">
        <f>(1-EXP($J59*$I59*10^6))/(AB59^2)</f>
        <v>#DIV/0!</v>
      </c>
      <c r="AI59" s="25" t="e">
        <f>S59/ABS(AH59)</f>
        <v>#DIV/0!</v>
      </c>
      <c r="AJ59" s="24" t="e">
        <f>(1/$M59)*(-1/AB59+1/((EXP($M59*$K59*10^6)-1)*AC59+AB59))</f>
        <v>#DIV/0!</v>
      </c>
      <c r="AK59" s="24" t="e">
        <f>AG59/($M59*(1+AG59*AC59))</f>
        <v>#DIV/0!</v>
      </c>
      <c r="AL59" s="26" t="e">
        <f>EXP($M59*$K59*10^6)*AC59/((EXP($M59*$K59*10^6)-1)*AC59+AB59)</f>
        <v>#DIV/0!</v>
      </c>
      <c r="AM59" s="24" t="e">
        <f>(EXP($M59*$K59*10^6)*$M59*AC59*$K59*10^6)/((EXP($M59*$K59*10^6)-1)*AC59+AB59)</f>
        <v>#DIV/0!</v>
      </c>
      <c r="AN59" s="24" t="e">
        <f>LN(1+(EXP($M59*$K59*10^6)-1)*AC59/AB59)</f>
        <v>#DIV/0!</v>
      </c>
      <c r="AO59" s="24" t="e">
        <f>1/$M59^2*(AM59-AN59)</f>
        <v>#DIV/0!</v>
      </c>
      <c r="AP59" s="27" t="e">
        <f>-LN(1+AG59*AC59)/$M59^2</f>
        <v>#DIV/0!</v>
      </c>
    </row>
    <row r="60" spans="1:42" s="61" customFormat="1" ht="12.75">
      <c r="A60" s="261" t="s">
        <v>210</v>
      </c>
      <c r="D60" s="61" t="s">
        <v>211</v>
      </c>
      <c r="E60" s="61" t="s">
        <v>82</v>
      </c>
      <c r="F60" s="61" t="s">
        <v>107</v>
      </c>
      <c r="G60" s="238">
        <v>64.9</v>
      </c>
      <c r="H60" s="144" t="s">
        <v>107</v>
      </c>
      <c r="I60" s="63">
        <v>28.02</v>
      </c>
      <c r="J60" s="63">
        <f>5.463*10^-10</f>
        <v>5.463000000000001E-10</v>
      </c>
      <c r="K60" s="63">
        <v>28.201</v>
      </c>
      <c r="L60" s="64">
        <f>0.023</f>
        <v>0.023</v>
      </c>
      <c r="M60" s="63">
        <f>5.463*10^-10</f>
        <v>5.463000000000001E-10</v>
      </c>
      <c r="N60" s="65">
        <f>0.107*10^-10</f>
        <v>1.0700000000000001E-11</v>
      </c>
      <c r="O60" s="50">
        <f>IF(G60&gt;0,10^-6*(1/$M60)*LN(1+(EXP($J60*G60*10^6)-1)*((EXP($M60*$K60*10^6)-1)/(EXP($J60*$I60*10^6)-1))),"")</f>
        <v>65.31502179239597</v>
      </c>
      <c r="P60" s="102">
        <f>IF(G60&gt;0,1-(G60/O60),"")</f>
        <v>0.0063541553077194335</v>
      </c>
      <c r="Q60" s="190"/>
      <c r="R60" s="146"/>
      <c r="S60" s="155"/>
      <c r="T60" s="248">
        <f>IF(AND(Q60&gt;0,R60&gt;0),SQRT(AI60^2*AJ60^2+AF60^2*AK60^2)/10^6,"")</f>
      </c>
      <c r="U60" s="67">
        <f>IF(AND(Q60&gt;0,R60&gt;0),SQRT((T60*10^6)^2+AL60^2*($L60*10^6)^2)/10^6,"")</f>
      </c>
      <c r="V60" s="67">
        <f>IF(AND(Q60&gt;0,R60&gt;0),SQRT((U60*10^6)^2+AP60^2*$N60^2)/10^6,"")</f>
      </c>
      <c r="W60" s="67"/>
      <c r="X60" s="67"/>
      <c r="Y60" s="67"/>
      <c r="Z60" s="67"/>
      <c r="AA60" s="67"/>
      <c r="AB60" s="125" t="e">
        <f aca="true" t="shared" si="72" ref="AB60:AB71">(-1+EXP($J60*$I60*10^6))/R60</f>
        <v>#DIV/0!</v>
      </c>
      <c r="AC60" s="125" t="e">
        <f aca="true" t="shared" si="73" ref="AC60:AC71">(EXP($J60*G60*10^6)-1)/R60</f>
        <v>#DIV/0!</v>
      </c>
      <c r="AD60" s="125" t="e">
        <f aca="true" t="shared" si="74" ref="AD60:AD71">AC60/($J60+R60*$J60*AC60)</f>
        <v>#DIV/0!</v>
      </c>
      <c r="AE60" s="125" t="e">
        <f aca="true" t="shared" si="75" ref="AE60:AE71">R60/($J60+R60*$J60*AC60)</f>
        <v>#DIV/0!</v>
      </c>
      <c r="AF60" s="126" t="e">
        <f aca="true" t="shared" si="76" ref="AF60:AF71">SQRT(((Q60*10^6)^2-S60^2*AD60^2)/(AE60^2))</f>
        <v>#DIV/0!</v>
      </c>
      <c r="AG60" s="125" t="e">
        <f aca="true" t="shared" si="77" ref="AG60:AG71">(EXP($M60*$K60*10^6)-1)/AB60</f>
        <v>#DIV/0!</v>
      </c>
      <c r="AH60" s="125" t="e">
        <f aca="true" t="shared" si="78" ref="AH60:AH71">(1-EXP($J60*$I60*10^6))/(AB60^2)</f>
        <v>#DIV/0!</v>
      </c>
      <c r="AI60" s="126" t="e">
        <f aca="true" t="shared" si="79" ref="AI60:AI71">S60/ABS(AH60)</f>
        <v>#DIV/0!</v>
      </c>
      <c r="AJ60" s="125" t="e">
        <f aca="true" t="shared" si="80" ref="AJ60:AJ71">(1/$M60)*(-1/AB60+1/((EXP($M60*$K60*10^6)-1)*AC60+AB60))</f>
        <v>#DIV/0!</v>
      </c>
      <c r="AK60" s="125" t="e">
        <f aca="true" t="shared" si="81" ref="AK60:AK71">AG60/($M60*(1+AG60*AC60))</f>
        <v>#DIV/0!</v>
      </c>
      <c r="AL60" s="127" t="e">
        <f aca="true" t="shared" si="82" ref="AL60:AL71">EXP($M60*$K60*10^6)*AC60/((EXP($M60*$K60*10^6)-1)*AC60+AB60)</f>
        <v>#DIV/0!</v>
      </c>
      <c r="AM60" s="125" t="e">
        <f aca="true" t="shared" si="83" ref="AM60:AM71">(EXP($M60*$K60*10^6)*$M60*AC60*$K60*10^6)/((EXP($M60*$K60*10^6)-1)*AC60+AB60)</f>
        <v>#DIV/0!</v>
      </c>
      <c r="AN60" s="125" t="e">
        <f aca="true" t="shared" si="84" ref="AN60:AN71">LN(1+(EXP($M60*$K60*10^6)-1)*AC60/AB60)</f>
        <v>#DIV/0!</v>
      </c>
      <c r="AO60" s="125" t="e">
        <f aca="true" t="shared" si="85" ref="AO60:AO71">1/$M60^2*(AM60-AN60)</f>
        <v>#DIV/0!</v>
      </c>
      <c r="AP60" s="128" t="e">
        <f aca="true" t="shared" si="86" ref="AP60:AP71">-LN(1+AG60*AC60)/$M60^2</f>
        <v>#DIV/0!</v>
      </c>
    </row>
    <row r="61" spans="1:42" s="68" customFormat="1" ht="12.75">
      <c r="A61" s="262"/>
      <c r="D61" s="68" t="s">
        <v>212</v>
      </c>
      <c r="E61" s="68" t="s">
        <v>82</v>
      </c>
      <c r="F61" s="68" t="s">
        <v>107</v>
      </c>
      <c r="G61" s="239">
        <v>70.44</v>
      </c>
      <c r="H61" s="93" t="s">
        <v>107</v>
      </c>
      <c r="I61" s="56">
        <v>28.02</v>
      </c>
      <c r="J61" s="56">
        <f>5.463*10^-10</f>
        <v>5.463000000000001E-10</v>
      </c>
      <c r="K61" s="56">
        <v>28.201</v>
      </c>
      <c r="L61" s="55">
        <f>0.023</f>
        <v>0.023</v>
      </c>
      <c r="M61" s="56">
        <f>5.463*10^-10</f>
        <v>5.463000000000001E-10</v>
      </c>
      <c r="N61" s="57">
        <f>0.107*10^-10</f>
        <v>1.0700000000000001E-11</v>
      </c>
      <c r="O61" s="29">
        <f>IF(G61&gt;0,10^-6*(1/$M61)*LN(1+(EXP($J61*G61*10^6)-1)*((EXP($M61*$K61*10^6)-1)/(EXP($J61*$I61*10^6)-1))),"")</f>
        <v>70.88976772003774</v>
      </c>
      <c r="P61" s="100">
        <f>IF(G61&gt;0,1-(G61/O61),"")</f>
        <v>0.006344607049835305</v>
      </c>
      <c r="Q61" s="170"/>
      <c r="R61" s="148"/>
      <c r="S61" s="156"/>
      <c r="T61" s="116">
        <f>IF(AND(Q61&gt;0,R61&gt;0),SQRT(AI61^2*AJ61^2+AF61^2*AK61^2)/10^6,"")</f>
      </c>
      <c r="U61" s="51">
        <f>IF(AND(Q61&gt;0,R61&gt;0),SQRT((T61*10^6)^2+AL61^2*($L61*10^6)^2)/10^6,"")</f>
      </c>
      <c r="V61" s="51">
        <f>IF(AND(Q61&gt;0,R61&gt;0),SQRT((U61*10^6)^2+AP61^2*$N61^2)/10^6,"")</f>
      </c>
      <c r="W61" s="51"/>
      <c r="X61" s="51"/>
      <c r="Y61" s="51"/>
      <c r="Z61" s="51"/>
      <c r="AA61" s="51"/>
      <c r="AB61" s="131" t="e">
        <f t="shared" si="72"/>
        <v>#DIV/0!</v>
      </c>
      <c r="AC61" s="131" t="e">
        <f t="shared" si="73"/>
        <v>#DIV/0!</v>
      </c>
      <c r="AD61" s="131" t="e">
        <f t="shared" si="74"/>
        <v>#DIV/0!</v>
      </c>
      <c r="AE61" s="131" t="e">
        <f t="shared" si="75"/>
        <v>#DIV/0!</v>
      </c>
      <c r="AF61" s="132" t="e">
        <f t="shared" si="76"/>
        <v>#DIV/0!</v>
      </c>
      <c r="AG61" s="131" t="e">
        <f t="shared" si="77"/>
        <v>#DIV/0!</v>
      </c>
      <c r="AH61" s="131" t="e">
        <f t="shared" si="78"/>
        <v>#DIV/0!</v>
      </c>
      <c r="AI61" s="132" t="e">
        <f t="shared" si="79"/>
        <v>#DIV/0!</v>
      </c>
      <c r="AJ61" s="131" t="e">
        <f t="shared" si="80"/>
        <v>#DIV/0!</v>
      </c>
      <c r="AK61" s="131" t="e">
        <f t="shared" si="81"/>
        <v>#DIV/0!</v>
      </c>
      <c r="AL61" s="133" t="e">
        <f t="shared" si="82"/>
        <v>#DIV/0!</v>
      </c>
      <c r="AM61" s="131" t="e">
        <f t="shared" si="83"/>
        <v>#DIV/0!</v>
      </c>
      <c r="AN61" s="131" t="e">
        <f t="shared" si="84"/>
        <v>#DIV/0!</v>
      </c>
      <c r="AO61" s="131" t="e">
        <f t="shared" si="85"/>
        <v>#DIV/0!</v>
      </c>
      <c r="AP61" s="134" t="e">
        <f t="shared" si="86"/>
        <v>#DIV/0!</v>
      </c>
    </row>
    <row r="62" spans="1:42" s="34" customFormat="1" ht="13.5" thickBot="1">
      <c r="A62" s="263"/>
      <c r="D62" s="34" t="s">
        <v>117</v>
      </c>
      <c r="E62" s="34" t="s">
        <v>82</v>
      </c>
      <c r="F62" s="34" t="s">
        <v>107</v>
      </c>
      <c r="G62" s="240">
        <v>74.98</v>
      </c>
      <c r="H62" s="188" t="s">
        <v>107</v>
      </c>
      <c r="I62" s="71">
        <v>28.02</v>
      </c>
      <c r="J62" s="71">
        <f>5.463*10^-10</f>
        <v>5.463000000000001E-10</v>
      </c>
      <c r="K62" s="71">
        <v>28.201</v>
      </c>
      <c r="L62" s="72">
        <f>0.023</f>
        <v>0.023</v>
      </c>
      <c r="M62" s="71">
        <f>5.463*10^-10</f>
        <v>5.463000000000001E-10</v>
      </c>
      <c r="N62" s="73">
        <f>0.107*10^-10</f>
        <v>1.0700000000000001E-11</v>
      </c>
      <c r="O62" s="30">
        <f>IF(G62&gt;0,10^-6*(1/$M62)*LN(1+(EXP($J62*G62*10^6)-1)*((EXP($M62*$K62*10^6)-1)/(EXP($J62*$I62*10^6)-1))),"")</f>
        <v>75.45816303489953</v>
      </c>
      <c r="P62" s="103">
        <f>IF(G62&gt;0,1-(G62/O62),"")</f>
        <v>0.006336796652184229</v>
      </c>
      <c r="Q62" s="193"/>
      <c r="R62" s="151"/>
      <c r="S62" s="160"/>
      <c r="T62" s="173">
        <f>IF(AND(Q62&gt;0,R62&gt;0),SQRT(AI62^2*AJ62^2+AF62^2*AK62^2)/10^6,"")</f>
      </c>
      <c r="U62" s="75">
        <f>IF(AND(Q62&gt;0,R62&gt;0),SQRT((T62*10^6)^2+AL62^2*($L62*10^6)^2)/10^6,"")</f>
      </c>
      <c r="V62" s="75">
        <f>IF(AND(Q62&gt;0,R62&gt;0),SQRT((U62*10^6)^2+AP62^2*$N62^2)/10^6,"")</f>
      </c>
      <c r="W62" s="75"/>
      <c r="X62" s="75"/>
      <c r="Y62" s="75"/>
      <c r="Z62" s="75"/>
      <c r="AA62" s="75"/>
      <c r="AB62" s="140" t="e">
        <f t="shared" si="72"/>
        <v>#DIV/0!</v>
      </c>
      <c r="AC62" s="140" t="e">
        <f t="shared" si="73"/>
        <v>#DIV/0!</v>
      </c>
      <c r="AD62" s="140" t="e">
        <f t="shared" si="74"/>
        <v>#DIV/0!</v>
      </c>
      <c r="AE62" s="140" t="e">
        <f t="shared" si="75"/>
        <v>#DIV/0!</v>
      </c>
      <c r="AF62" s="141" t="e">
        <f t="shared" si="76"/>
        <v>#DIV/0!</v>
      </c>
      <c r="AG62" s="140" t="e">
        <f t="shared" si="77"/>
        <v>#DIV/0!</v>
      </c>
      <c r="AH62" s="140" t="e">
        <f t="shared" si="78"/>
        <v>#DIV/0!</v>
      </c>
      <c r="AI62" s="141" t="e">
        <f t="shared" si="79"/>
        <v>#DIV/0!</v>
      </c>
      <c r="AJ62" s="140" t="e">
        <f t="shared" si="80"/>
        <v>#DIV/0!</v>
      </c>
      <c r="AK62" s="140" t="e">
        <f t="shared" si="81"/>
        <v>#DIV/0!</v>
      </c>
      <c r="AL62" s="142" t="e">
        <f t="shared" si="82"/>
        <v>#DIV/0!</v>
      </c>
      <c r="AM62" s="140" t="e">
        <f t="shared" si="83"/>
        <v>#DIV/0!</v>
      </c>
      <c r="AN62" s="140" t="e">
        <f t="shared" si="84"/>
        <v>#DIV/0!</v>
      </c>
      <c r="AO62" s="140" t="e">
        <f t="shared" si="85"/>
        <v>#DIV/0!</v>
      </c>
      <c r="AP62" s="143" t="e">
        <f t="shared" si="86"/>
        <v>#DIV/0!</v>
      </c>
    </row>
    <row r="63" spans="1:42" s="14" customFormat="1" ht="13.5" thickBot="1">
      <c r="A63" s="60"/>
      <c r="B63" s="68"/>
      <c r="C63" s="68"/>
      <c r="D63" s="68"/>
      <c r="E63" s="68"/>
      <c r="F63" s="68"/>
      <c r="G63" s="165"/>
      <c r="H63" s="15"/>
      <c r="I63" s="56"/>
      <c r="J63" s="56"/>
      <c r="K63" s="56"/>
      <c r="L63" s="55"/>
      <c r="M63" s="56"/>
      <c r="N63" s="57"/>
      <c r="O63" s="52"/>
      <c r="P63" s="100"/>
      <c r="Q63" s="162"/>
      <c r="R63" s="95"/>
      <c r="S63" s="99"/>
      <c r="T63" s="173"/>
      <c r="U63" s="51"/>
      <c r="V63" s="51"/>
      <c r="W63" s="22"/>
      <c r="X63" s="22"/>
      <c r="Y63" s="22"/>
      <c r="Z63" s="22"/>
      <c r="AA63" s="22"/>
      <c r="AB63" s="24"/>
      <c r="AC63" s="24"/>
      <c r="AD63" s="24"/>
      <c r="AE63" s="24"/>
      <c r="AF63" s="25"/>
      <c r="AG63" s="24"/>
      <c r="AH63" s="24"/>
      <c r="AI63" s="25"/>
      <c r="AJ63" s="24"/>
      <c r="AK63" s="24"/>
      <c r="AL63" s="26"/>
      <c r="AM63" s="24"/>
      <c r="AN63" s="24"/>
      <c r="AO63" s="24"/>
      <c r="AP63" s="27"/>
    </row>
    <row r="64" spans="1:42" s="61" customFormat="1" ht="12.75" customHeight="1" thickBot="1">
      <c r="A64" s="261" t="s">
        <v>326</v>
      </c>
      <c r="D64" s="61" t="s">
        <v>327</v>
      </c>
      <c r="E64" s="61" t="s">
        <v>82</v>
      </c>
      <c r="F64" s="61" t="s">
        <v>107</v>
      </c>
      <c r="G64" s="80">
        <v>73.25</v>
      </c>
      <c r="H64" s="144" t="s">
        <v>107</v>
      </c>
      <c r="I64" s="63">
        <v>28.02</v>
      </c>
      <c r="J64" s="63">
        <f>5.543*10^-10</f>
        <v>5.543E-10</v>
      </c>
      <c r="K64" s="63">
        <v>28.201</v>
      </c>
      <c r="L64" s="64">
        <f>0.023</f>
        <v>0.023</v>
      </c>
      <c r="M64" s="63">
        <f>5.463*10^-10</f>
        <v>5.463000000000001E-10</v>
      </c>
      <c r="N64" s="65">
        <f>0.107*10^-10</f>
        <v>1.0700000000000001E-11</v>
      </c>
      <c r="O64" s="76">
        <f>IF(G64&gt;0,10^-6*(1/$M64)*LN(1+(EXP($J64*G64*10^6)-1)*((EXP($M64*$K64*10^6)-1)/(EXP($J64*$I64*10^6)-1))),"")</f>
        <v>73.73054567847545</v>
      </c>
      <c r="P64" s="102">
        <f>IF(G64&gt;0,1-(G64/O64),"")</f>
        <v>0.006517592865391442</v>
      </c>
      <c r="Q64" s="190"/>
      <c r="R64" s="146"/>
      <c r="S64" s="155"/>
      <c r="T64" s="171">
        <f>IF(AND(Q64&gt;0,R64&gt;0),SQRT(AI64^2*AJ64^2+AF64^2*AK64^2)/10^6,"")</f>
      </c>
      <c r="U64" s="67">
        <f>IF(AND(Q64&gt;0,R64&gt;0),SQRT((T64*10^6)^2+AL64^2*($L64*10^6)^2)/10^6,"")</f>
      </c>
      <c r="V64" s="67">
        <f>IF(AND(Q64&gt;0,R64&gt;0),SQRT((U64*10^6)^2+AP64^2*$N64^2)/10^6,"")</f>
      </c>
      <c r="W64" s="67"/>
      <c r="X64" s="67"/>
      <c r="Y64" s="67"/>
      <c r="Z64" s="67"/>
      <c r="AA64" s="67"/>
      <c r="AB64" s="125" t="e">
        <f>(-1+EXP($J64*$I64*10^6))/R64</f>
        <v>#DIV/0!</v>
      </c>
      <c r="AC64" s="125" t="e">
        <f>(EXP($J64*G64*10^6)-1)/R64</f>
        <v>#DIV/0!</v>
      </c>
      <c r="AD64" s="125" t="e">
        <f>AC64/($J64+R64*$J64*AC64)</f>
        <v>#DIV/0!</v>
      </c>
      <c r="AE64" s="125" t="e">
        <f>R64/($J64+R64*$J64*AC64)</f>
        <v>#DIV/0!</v>
      </c>
      <c r="AF64" s="126" t="e">
        <f>SQRT(((Q64*10^6)^2-S64^2*AD64^2)/(AE64^2))</f>
        <v>#DIV/0!</v>
      </c>
      <c r="AG64" s="125" t="e">
        <f>(EXP($M64*$K64*10^6)-1)/AB64</f>
        <v>#DIV/0!</v>
      </c>
      <c r="AH64" s="125" t="e">
        <f>(1-EXP($J64*$I64*10^6))/(AB64^2)</f>
        <v>#DIV/0!</v>
      </c>
      <c r="AI64" s="126" t="e">
        <f>S64/ABS(AH64)</f>
        <v>#DIV/0!</v>
      </c>
      <c r="AJ64" s="125" t="e">
        <f>(1/$M64)*(-1/AB64+1/((EXP($M64*$K64*10^6)-1)*AC64+AB64))</f>
        <v>#DIV/0!</v>
      </c>
      <c r="AK64" s="125" t="e">
        <f>AG64/($M64*(1+AG64*AC64))</f>
        <v>#DIV/0!</v>
      </c>
      <c r="AL64" s="127" t="e">
        <f>EXP($M64*$K64*10^6)*AC64/((EXP($M64*$K64*10^6)-1)*AC64+AB64)</f>
        <v>#DIV/0!</v>
      </c>
      <c r="AM64" s="125" t="e">
        <f>(EXP($M64*$K64*10^6)*$M64*AC64*$K64*10^6)/((EXP($M64*$K64*10^6)-1)*AC64+AB64)</f>
        <v>#DIV/0!</v>
      </c>
      <c r="AN64" s="125" t="e">
        <f>LN(1+(EXP($M64*$K64*10^6)-1)*AC64/AB64)</f>
        <v>#DIV/0!</v>
      </c>
      <c r="AO64" s="125" t="e">
        <f>1/$M64^2*(AM64-AN64)</f>
        <v>#DIV/0!</v>
      </c>
      <c r="AP64" s="128" t="e">
        <f>-LN(1+AG64*AC64)/$M64^2</f>
        <v>#DIV/0!</v>
      </c>
    </row>
    <row r="65" spans="1:42" s="68" customFormat="1" ht="12.75" customHeight="1">
      <c r="A65" s="262"/>
      <c r="G65" s="93"/>
      <c r="H65" s="93"/>
      <c r="I65" s="56"/>
      <c r="J65" s="56"/>
      <c r="K65" s="56"/>
      <c r="L65" s="55"/>
      <c r="M65" s="56"/>
      <c r="N65" s="57"/>
      <c r="O65" s="52">
        <f>IF(G65&gt;0,10^-6*(1/$M65)*LN(1+(EXP($J65*G65*10^6)-1)*((EXP($M65*$K65*10^6)-1)/(EXP($J65*$I65*10^6)-1))),"")</f>
      </c>
      <c r="P65" s="100">
        <f>IF(G65&gt;0,1-(G65/O65),"")</f>
      </c>
      <c r="Q65" s="170"/>
      <c r="R65" s="148"/>
      <c r="S65" s="156"/>
      <c r="T65" s="171"/>
      <c r="U65" s="51">
        <f>IF(AND(Q65&gt;0,R65&gt;0),SQRT((T65*10^6)^2+AL65^2*($L65*10^6)^2)/10^6,"")</f>
      </c>
      <c r="V65" s="51">
        <f>IF(AND(Q65&gt;0,R65&gt;0),SQRT((U65*10^6)^2+AP65^2*$N65^2)/10^6,"")</f>
      </c>
      <c r="W65" s="51"/>
      <c r="X65" s="51"/>
      <c r="Y65" s="51"/>
      <c r="Z65" s="51"/>
      <c r="AA65" s="51"/>
      <c r="AB65" s="131" t="e">
        <f>(-1+EXP($J65*$I65*10^6))/R65</f>
        <v>#DIV/0!</v>
      </c>
      <c r="AC65" s="131" t="e">
        <f>(EXP($J65*G65*10^6)-1)/R65</f>
        <v>#DIV/0!</v>
      </c>
      <c r="AD65" s="131" t="e">
        <f>AC65/($J65+R65*$J65*AC65)</f>
        <v>#DIV/0!</v>
      </c>
      <c r="AE65" s="131" t="e">
        <f>R65/($J65+R65*$J65*AC65)</f>
        <v>#DIV/0!</v>
      </c>
      <c r="AF65" s="132" t="e">
        <f>SQRT(((Q65*10^6)^2-S65^2*AD65^2)/(AE65^2))</f>
        <v>#DIV/0!</v>
      </c>
      <c r="AG65" s="131" t="e">
        <f>(EXP($M65*$K65*10^6)-1)/AB65</f>
        <v>#DIV/0!</v>
      </c>
      <c r="AH65" s="131" t="e">
        <f>(1-EXP($J65*$I65*10^6))/(AB65^2)</f>
        <v>#DIV/0!</v>
      </c>
      <c r="AI65" s="132" t="e">
        <f>S65/ABS(AH65)</f>
        <v>#DIV/0!</v>
      </c>
      <c r="AJ65" s="131" t="e">
        <f>(1/$M65)*(-1/AB65+1/((EXP($M65*$K65*10^6)-1)*AC65+AB65))</f>
        <v>#DIV/0!</v>
      </c>
      <c r="AK65" s="131" t="e">
        <f>AG65/($M65*(1+AG65*AC65))</f>
        <v>#DIV/0!</v>
      </c>
      <c r="AL65" s="133" t="e">
        <f>EXP($M65*$K65*10^6)*AC65/((EXP($M65*$K65*10^6)-1)*AC65+AB65)</f>
        <v>#DIV/0!</v>
      </c>
      <c r="AM65" s="131" t="e">
        <f>(EXP($M65*$K65*10^6)*$M65*AC65*$K65*10^6)/((EXP($M65*$K65*10^6)-1)*AC65+AB65)</f>
        <v>#DIV/0!</v>
      </c>
      <c r="AN65" s="131" t="e">
        <f>LN(1+(EXP($M65*$K65*10^6)-1)*AC65/AB65)</f>
        <v>#DIV/0!</v>
      </c>
      <c r="AO65" s="131" t="e">
        <f>1/$M65^2*(AM65-AN65)</f>
        <v>#DIV/0!</v>
      </c>
      <c r="AP65" s="134" t="e">
        <f>-LN(1+AG65*AC65)/$M65^2</f>
        <v>#DIV/0!</v>
      </c>
    </row>
    <row r="66" spans="1:42" s="34" customFormat="1" ht="12.75">
      <c r="A66" s="263"/>
      <c r="G66" s="188"/>
      <c r="H66" s="188"/>
      <c r="I66" s="188"/>
      <c r="J66" s="188"/>
      <c r="K66" s="188"/>
      <c r="L66" s="188"/>
      <c r="M66" s="188"/>
      <c r="N66" s="188"/>
      <c r="O66" s="194"/>
      <c r="P66" s="195"/>
      <c r="Q66" s="74"/>
      <c r="R66" s="196"/>
      <c r="S66" s="74"/>
      <c r="T66" s="75"/>
      <c r="U66" s="75"/>
      <c r="V66" s="75"/>
      <c r="W66" s="75"/>
      <c r="X66" s="75"/>
      <c r="Y66" s="75"/>
      <c r="Z66" s="75"/>
      <c r="AA66" s="75"/>
      <c r="AB66" s="140" t="e">
        <f t="shared" si="72"/>
        <v>#DIV/0!</v>
      </c>
      <c r="AC66" s="140" t="e">
        <f t="shared" si="73"/>
        <v>#DIV/0!</v>
      </c>
      <c r="AD66" s="140" t="e">
        <f t="shared" si="74"/>
        <v>#DIV/0!</v>
      </c>
      <c r="AE66" s="140" t="e">
        <f t="shared" si="75"/>
        <v>#DIV/0!</v>
      </c>
      <c r="AF66" s="141" t="e">
        <f t="shared" si="76"/>
        <v>#DIV/0!</v>
      </c>
      <c r="AG66" s="140" t="e">
        <f t="shared" si="77"/>
        <v>#DIV/0!</v>
      </c>
      <c r="AH66" s="140" t="e">
        <f t="shared" si="78"/>
        <v>#DIV/0!</v>
      </c>
      <c r="AI66" s="141" t="e">
        <f t="shared" si="79"/>
        <v>#DIV/0!</v>
      </c>
      <c r="AJ66" s="140" t="e">
        <f t="shared" si="80"/>
        <v>#DIV/0!</v>
      </c>
      <c r="AK66" s="140" t="e">
        <f t="shared" si="81"/>
        <v>#DIV/0!</v>
      </c>
      <c r="AL66" s="142" t="e">
        <f t="shared" si="82"/>
        <v>#DIV/0!</v>
      </c>
      <c r="AM66" s="140" t="e">
        <f t="shared" si="83"/>
        <v>#DIV/0!</v>
      </c>
      <c r="AN66" s="140" t="e">
        <f t="shared" si="84"/>
        <v>#DIV/0!</v>
      </c>
      <c r="AO66" s="140" t="e">
        <f t="shared" si="85"/>
        <v>#DIV/0!</v>
      </c>
      <c r="AP66" s="143" t="e">
        <f t="shared" si="86"/>
        <v>#DIV/0!</v>
      </c>
    </row>
    <row r="67" spans="1:42" s="14" customFormat="1" ht="13.5" thickBot="1">
      <c r="A67" s="68"/>
      <c r="B67" s="68"/>
      <c r="C67" s="68"/>
      <c r="D67" s="68"/>
      <c r="E67" s="68"/>
      <c r="F67" s="68"/>
      <c r="G67" s="93"/>
      <c r="H67" s="15"/>
      <c r="I67" s="15"/>
      <c r="J67" s="15"/>
      <c r="K67" s="15"/>
      <c r="L67" s="15"/>
      <c r="M67" s="15"/>
      <c r="N67" s="15"/>
      <c r="O67" s="217"/>
      <c r="P67" s="161"/>
      <c r="Q67" s="20"/>
      <c r="R67" s="21"/>
      <c r="S67" s="20"/>
      <c r="T67" s="51"/>
      <c r="U67" s="22"/>
      <c r="V67" s="22"/>
      <c r="W67" s="22"/>
      <c r="X67" s="22"/>
      <c r="Y67" s="22"/>
      <c r="Z67" s="22"/>
      <c r="AA67" s="22"/>
      <c r="AB67" s="24"/>
      <c r="AC67" s="24"/>
      <c r="AD67" s="24"/>
      <c r="AE67" s="24"/>
      <c r="AF67" s="25"/>
      <c r="AG67" s="24"/>
      <c r="AH67" s="24"/>
      <c r="AI67" s="25"/>
      <c r="AJ67" s="24"/>
      <c r="AK67" s="24"/>
      <c r="AL67" s="26"/>
      <c r="AM67" s="24"/>
      <c r="AN67" s="24"/>
      <c r="AO67" s="24"/>
      <c r="AP67" s="27"/>
    </row>
    <row r="68" spans="1:42" s="61" customFormat="1" ht="13.5" customHeight="1" thickBot="1">
      <c r="A68" s="261" t="s">
        <v>32</v>
      </c>
      <c r="B68" s="197" t="s">
        <v>3</v>
      </c>
      <c r="C68" s="197"/>
      <c r="D68" s="120" t="s">
        <v>55</v>
      </c>
      <c r="E68" s="120" t="s">
        <v>76</v>
      </c>
      <c r="F68" s="120" t="s">
        <v>73</v>
      </c>
      <c r="G68" s="198">
        <v>73.04</v>
      </c>
      <c r="H68" s="62" t="s">
        <v>33</v>
      </c>
      <c r="I68" s="63">
        <v>28.03</v>
      </c>
      <c r="J68" s="63">
        <f aca="true" t="shared" si="87" ref="J68:J81">5.543*10^-10</f>
        <v>5.543E-10</v>
      </c>
      <c r="K68" s="63">
        <v>28.201</v>
      </c>
      <c r="L68" s="64">
        <f aca="true" t="shared" si="88" ref="L68:L81">0.023</f>
        <v>0.023</v>
      </c>
      <c r="M68" s="63">
        <f aca="true" t="shared" si="89" ref="M68:M81">5.463*10^-10</f>
        <v>5.463000000000001E-10</v>
      </c>
      <c r="N68" s="65">
        <f aca="true" t="shared" si="90" ref="N68:N81">0.107*10^-10</f>
        <v>1.0700000000000001E-11</v>
      </c>
      <c r="O68" s="76">
        <f aca="true" t="shared" si="91" ref="O68:O81">IF(G68&gt;0,10^-6*(1/$M68)*LN(1+(EXP($J68*G68*10^6)-1)*((EXP($M68*$K68*10^6)-1)/(EXP($J68*$I68*10^6)-1))),"")</f>
        <v>73.49322479727154</v>
      </c>
      <c r="P68" s="102">
        <f aca="true" t="shared" si="92" ref="P68:P81">IF(G68&gt;0,1-(G68/O68),"")</f>
        <v>0.006166892234239718</v>
      </c>
      <c r="Q68" s="66">
        <v>0.25</v>
      </c>
      <c r="R68" s="146">
        <v>0.006346</v>
      </c>
      <c r="S68" s="155"/>
      <c r="T68" s="111">
        <f aca="true" t="shared" si="93" ref="T68:T80">IF(AND(Q68&gt;0,R68&gt;0),SQRT(AI68^2*AJ68^2+AF68^2*AK68^2)/10^6,"")</f>
        <v>0.2515933602231039</v>
      </c>
      <c r="U68" s="67">
        <f aca="true" t="shared" si="94" ref="U68:U80">IF(AND(Q68&gt;0,R68&gt;0),SQRT((T68*10^6)^2+AL68^2*($L68*10^6)^2)/10^6,"")</f>
        <v>0.2584657017415869</v>
      </c>
      <c r="V68" s="67">
        <f aca="true" t="shared" si="95" ref="V68:V80">IF(AND(Q68&gt;0,R68&gt;0),SQRT((U68*10^6)^2+AP68^2*$N68^2)/10^6,"")</f>
        <v>1.462481550015506</v>
      </c>
      <c r="W68" s="67"/>
      <c r="X68" s="67"/>
      <c r="Y68" s="67"/>
      <c r="Z68" s="67"/>
      <c r="AA68" s="67"/>
      <c r="AB68" s="125">
        <f t="shared" si="72"/>
        <v>2.467437153369348</v>
      </c>
      <c r="AC68" s="125">
        <f t="shared" si="73"/>
        <v>6.510684863069484</v>
      </c>
      <c r="AD68" s="125">
        <f t="shared" si="74"/>
        <v>11279735564.638483</v>
      </c>
      <c r="AE68" s="125">
        <f t="shared" si="75"/>
        <v>10994419.696033118</v>
      </c>
      <c r="AF68" s="126">
        <f t="shared" si="76"/>
        <v>0.022738808132838715</v>
      </c>
      <c r="AG68" s="125">
        <f t="shared" si="77"/>
        <v>0.006292153652850877</v>
      </c>
      <c r="AH68" s="125">
        <f t="shared" si="78"/>
        <v>-0.0025718993455757836</v>
      </c>
      <c r="AI68" s="126">
        <f t="shared" si="79"/>
        <v>0</v>
      </c>
      <c r="AJ68" s="125">
        <f t="shared" si="80"/>
        <v>-29195240.23300915</v>
      </c>
      <c r="AK68" s="125">
        <f t="shared" si="81"/>
        <v>11064491.980112193</v>
      </c>
      <c r="AL68" s="127">
        <f t="shared" si="82"/>
        <v>2.5741554191178784</v>
      </c>
      <c r="AM68" s="125">
        <f t="shared" si="83"/>
        <v>0.039657969435193</v>
      </c>
      <c r="AN68" s="125">
        <f t="shared" si="84"/>
        <v>0.04014934870674945</v>
      </c>
      <c r="AO68" s="125">
        <f t="shared" si="85"/>
        <v>-1646472309588622.8</v>
      </c>
      <c r="AP68" s="128">
        <f t="shared" si="86"/>
        <v>-1.3452905875392923E+17</v>
      </c>
    </row>
    <row r="69" spans="1:42" s="68" customFormat="1" ht="12.75">
      <c r="A69" s="288"/>
      <c r="B69" s="129" t="s">
        <v>20</v>
      </c>
      <c r="C69" s="129"/>
      <c r="D69" s="129" t="s">
        <v>55</v>
      </c>
      <c r="E69" s="129" t="s">
        <v>76</v>
      </c>
      <c r="F69" s="129" t="s">
        <v>73</v>
      </c>
      <c r="G69" s="16">
        <v>73.31</v>
      </c>
      <c r="H69" s="69" t="s">
        <v>33</v>
      </c>
      <c r="I69" s="56">
        <v>28.03</v>
      </c>
      <c r="J69" s="56">
        <f t="shared" si="87"/>
        <v>5.543E-10</v>
      </c>
      <c r="K69" s="56">
        <v>28.201</v>
      </c>
      <c r="L69" s="55">
        <f t="shared" si="88"/>
        <v>0.023</v>
      </c>
      <c r="M69" s="56">
        <f t="shared" si="89"/>
        <v>5.463000000000001E-10</v>
      </c>
      <c r="N69" s="57">
        <f t="shared" si="90"/>
        <v>1.0700000000000001E-11</v>
      </c>
      <c r="O69" s="54">
        <f t="shared" si="91"/>
        <v>73.7649457920422</v>
      </c>
      <c r="P69" s="100">
        <f t="shared" si="92"/>
        <v>0.0061675066273996215</v>
      </c>
      <c r="Q69" s="53">
        <v>0.21</v>
      </c>
      <c r="R69" s="148">
        <v>0.006965</v>
      </c>
      <c r="S69" s="156"/>
      <c r="T69" s="112">
        <f t="shared" si="93"/>
        <v>0.21133868038251682</v>
      </c>
      <c r="U69" s="51">
        <f t="shared" si="94"/>
        <v>0.2195331067138193</v>
      </c>
      <c r="V69" s="51">
        <f t="shared" si="95"/>
        <v>1.4613666644207217</v>
      </c>
      <c r="W69" s="51"/>
      <c r="X69" s="51"/>
      <c r="Y69" s="51"/>
      <c r="Z69" s="51"/>
      <c r="AA69" s="51"/>
      <c r="AB69" s="131">
        <f t="shared" si="72"/>
        <v>2.248148768884693</v>
      </c>
      <c r="AC69" s="131">
        <f t="shared" si="73"/>
        <v>5.954438236621346</v>
      </c>
      <c r="AD69" s="131">
        <f t="shared" si="74"/>
        <v>10314496708.87654</v>
      </c>
      <c r="AE69" s="131">
        <f t="shared" si="75"/>
        <v>12065028.928419728</v>
      </c>
      <c r="AF69" s="132">
        <f t="shared" si="76"/>
        <v>0.01740567728812779</v>
      </c>
      <c r="AG69" s="131">
        <f t="shared" si="77"/>
        <v>0.006905901385456405</v>
      </c>
      <c r="AH69" s="131">
        <f t="shared" si="78"/>
        <v>-0.00309810458115516</v>
      </c>
      <c r="AI69" s="132">
        <f t="shared" si="79"/>
        <v>0</v>
      </c>
      <c r="AJ69" s="131">
        <f t="shared" si="80"/>
        <v>-32159094.52059202</v>
      </c>
      <c r="AK69" s="131">
        <f t="shared" si="81"/>
        <v>12141939.488138646</v>
      </c>
      <c r="AL69" s="133">
        <f t="shared" si="82"/>
        <v>2.5834821819579976</v>
      </c>
      <c r="AM69" s="131">
        <f t="shared" si="83"/>
        <v>0.03980165946761906</v>
      </c>
      <c r="AN69" s="131">
        <f t="shared" si="84"/>
        <v>0.04029778988619266</v>
      </c>
      <c r="AO69" s="131">
        <f t="shared" si="85"/>
        <v>-1662392053166222.5</v>
      </c>
      <c r="AP69" s="134">
        <f t="shared" si="86"/>
        <v>-1.3502644296548086E+17</v>
      </c>
    </row>
    <row r="70" spans="1:42" s="68" customFormat="1" ht="13.5" thickBot="1">
      <c r="A70" s="288"/>
      <c r="B70" s="129" t="s">
        <v>21</v>
      </c>
      <c r="C70" s="199"/>
      <c r="D70" s="129" t="s">
        <v>55</v>
      </c>
      <c r="E70" s="129" t="s">
        <v>76</v>
      </c>
      <c r="F70" s="129" t="s">
        <v>73</v>
      </c>
      <c r="G70" s="16">
        <v>73.51</v>
      </c>
      <c r="H70" s="69" t="s">
        <v>33</v>
      </c>
      <c r="I70" s="56">
        <v>28.03</v>
      </c>
      <c r="J70" s="56">
        <f t="shared" si="87"/>
        <v>5.543E-10</v>
      </c>
      <c r="K70" s="56">
        <v>28.201</v>
      </c>
      <c r="L70" s="55">
        <f t="shared" si="88"/>
        <v>0.023</v>
      </c>
      <c r="M70" s="56">
        <f t="shared" si="89"/>
        <v>5.463000000000001E-10</v>
      </c>
      <c r="N70" s="57">
        <f t="shared" si="90"/>
        <v>1.0700000000000001E-11</v>
      </c>
      <c r="O70" s="54">
        <f t="shared" si="91"/>
        <v>73.96622081666227</v>
      </c>
      <c r="P70" s="100">
        <f t="shared" si="92"/>
        <v>0.006167961694204749</v>
      </c>
      <c r="Q70" s="53">
        <v>0.34</v>
      </c>
      <c r="R70" s="148">
        <v>0.006997</v>
      </c>
      <c r="S70" s="156"/>
      <c r="T70" s="112">
        <f t="shared" si="93"/>
        <v>0.342167696418631</v>
      </c>
      <c r="U70" s="51">
        <f t="shared" si="94"/>
        <v>0.347315974533276</v>
      </c>
      <c r="V70" s="51">
        <f t="shared" si="95"/>
        <v>1.4897761633591382</v>
      </c>
      <c r="W70" s="51"/>
      <c r="X70" s="51"/>
      <c r="Y70" s="51"/>
      <c r="Z70" s="51"/>
      <c r="AA70" s="51"/>
      <c r="AB70" s="131">
        <f t="shared" si="72"/>
        <v>2.23786711094496</v>
      </c>
      <c r="AC70" s="131">
        <f t="shared" si="73"/>
        <v>5.943708214587205</v>
      </c>
      <c r="AD70" s="131">
        <f t="shared" si="74"/>
        <v>10294768429.143686</v>
      </c>
      <c r="AE70" s="131">
        <f t="shared" si="75"/>
        <v>12119116.904483017</v>
      </c>
      <c r="AF70" s="132">
        <f t="shared" si="76"/>
        <v>0.028054849431663594</v>
      </c>
      <c r="AG70" s="131">
        <f t="shared" si="77"/>
        <v>0.006937629862747806</v>
      </c>
      <c r="AH70" s="131">
        <f t="shared" si="78"/>
        <v>-0.003126637844481057</v>
      </c>
      <c r="AI70" s="132">
        <f t="shared" si="79"/>
        <v>0</v>
      </c>
      <c r="AJ70" s="131">
        <f t="shared" si="80"/>
        <v>-32393229.74594249</v>
      </c>
      <c r="AK70" s="131">
        <f t="shared" si="81"/>
        <v>12196383.275985423</v>
      </c>
      <c r="AL70" s="133">
        <f t="shared" si="82"/>
        <v>2.590390009963351</v>
      </c>
      <c r="AM70" s="131">
        <f t="shared" si="83"/>
        <v>0.03990808289095445</v>
      </c>
      <c r="AN70" s="131">
        <f t="shared" si="84"/>
        <v>0.04040774643214261</v>
      </c>
      <c r="AO70" s="131">
        <f t="shared" si="85"/>
        <v>-1674230543082217.8</v>
      </c>
      <c r="AP70" s="134">
        <f t="shared" si="86"/>
        <v>-1.3539487610591666E+17</v>
      </c>
    </row>
    <row r="71" spans="1:42" s="68" customFormat="1" ht="12.75">
      <c r="A71" s="288"/>
      <c r="B71" s="200" t="s">
        <v>22</v>
      </c>
      <c r="C71" s="200"/>
      <c r="D71" s="129" t="s">
        <v>55</v>
      </c>
      <c r="E71" s="129" t="s">
        <v>76</v>
      </c>
      <c r="F71" s="129" t="s">
        <v>73</v>
      </c>
      <c r="G71" s="81">
        <v>73.37</v>
      </c>
      <c r="H71" s="69" t="s">
        <v>33</v>
      </c>
      <c r="I71" s="56">
        <v>28.03</v>
      </c>
      <c r="J71" s="56">
        <f t="shared" si="87"/>
        <v>5.543E-10</v>
      </c>
      <c r="K71" s="56">
        <v>28.201</v>
      </c>
      <c r="L71" s="55">
        <f t="shared" si="88"/>
        <v>0.023</v>
      </c>
      <c r="M71" s="56">
        <f t="shared" si="89"/>
        <v>5.463000000000001E-10</v>
      </c>
      <c r="N71" s="57">
        <f t="shared" si="90"/>
        <v>1.0700000000000001E-11</v>
      </c>
      <c r="O71" s="50">
        <f t="shared" si="91"/>
        <v>73.8253282803341</v>
      </c>
      <c r="P71" s="100">
        <f t="shared" si="92"/>
        <v>0.006167643150939983</v>
      </c>
      <c r="Q71" s="53">
        <v>0.18</v>
      </c>
      <c r="R71" s="148">
        <v>0.0055</v>
      </c>
      <c r="S71" s="156"/>
      <c r="T71" s="113">
        <f t="shared" si="93"/>
        <v>0.1811474894272843</v>
      </c>
      <c r="U71" s="51">
        <f t="shared" si="94"/>
        <v>0.19065892827657221</v>
      </c>
      <c r="V71" s="51">
        <f t="shared" si="95"/>
        <v>1.4584811865344711</v>
      </c>
      <c r="W71" s="51"/>
      <c r="X71" s="51"/>
      <c r="Y71" s="51"/>
      <c r="Z71" s="51"/>
      <c r="AA71" s="51"/>
      <c r="AB71" s="131">
        <f t="shared" si="72"/>
        <v>2.846973850051252</v>
      </c>
      <c r="AC71" s="131">
        <f t="shared" si="73"/>
        <v>7.546781853065616</v>
      </c>
      <c r="AD71" s="131">
        <f t="shared" si="74"/>
        <v>13072378063.45262</v>
      </c>
      <c r="AE71" s="131">
        <f t="shared" si="75"/>
        <v>9526985.243356852</v>
      </c>
      <c r="AF71" s="132">
        <f t="shared" si="76"/>
        <v>0.01889369988533504</v>
      </c>
      <c r="AG71" s="131">
        <f t="shared" si="77"/>
        <v>0.0054533320344594734</v>
      </c>
      <c r="AH71" s="131">
        <f t="shared" si="78"/>
        <v>-0.0019318758406934396</v>
      </c>
      <c r="AI71" s="132">
        <f t="shared" si="79"/>
        <v>0</v>
      </c>
      <c r="AJ71" s="131">
        <f t="shared" si="80"/>
        <v>-25415205.47525808</v>
      </c>
      <c r="AK71" s="131">
        <f t="shared" si="81"/>
        <v>9587719.214693772</v>
      </c>
      <c r="AL71" s="133">
        <f t="shared" si="82"/>
        <v>2.5855546094587614</v>
      </c>
      <c r="AM71" s="131">
        <f t="shared" si="83"/>
        <v>0.03983358771323762</v>
      </c>
      <c r="AN71" s="131">
        <f t="shared" si="84"/>
        <v>0.04033077683954653</v>
      </c>
      <c r="AO71" s="131">
        <f t="shared" si="85"/>
        <v>-1665939481946861.5</v>
      </c>
      <c r="AP71" s="134">
        <f t="shared" si="86"/>
        <v>-1.351369728726599E+17</v>
      </c>
    </row>
    <row r="72" spans="1:42" s="68" customFormat="1" ht="13.5" thickBot="1">
      <c r="A72" s="288"/>
      <c r="B72" s="200">
        <v>4</v>
      </c>
      <c r="C72" s="200"/>
      <c r="D72" s="129" t="s">
        <v>55</v>
      </c>
      <c r="E72" s="129" t="s">
        <v>76</v>
      </c>
      <c r="F72" s="129" t="s">
        <v>73</v>
      </c>
      <c r="G72" s="79">
        <v>74.11</v>
      </c>
      <c r="H72" s="69" t="s">
        <v>33</v>
      </c>
      <c r="I72" s="56">
        <v>28.03</v>
      </c>
      <c r="J72" s="56">
        <f t="shared" si="87"/>
        <v>5.543E-10</v>
      </c>
      <c r="K72" s="56">
        <v>28.201</v>
      </c>
      <c r="L72" s="55">
        <f t="shared" si="88"/>
        <v>0.023</v>
      </c>
      <c r="M72" s="56">
        <f t="shared" si="89"/>
        <v>5.463000000000001E-10</v>
      </c>
      <c r="N72" s="57">
        <f t="shared" si="90"/>
        <v>1.0700000000000001E-11</v>
      </c>
      <c r="O72" s="30">
        <f t="shared" si="91"/>
        <v>74.57004698144212</v>
      </c>
      <c r="P72" s="100">
        <f t="shared" si="92"/>
        <v>0.0061693266943576575</v>
      </c>
      <c r="Q72" s="53">
        <v>0.62</v>
      </c>
      <c r="R72" s="148">
        <v>0.008133</v>
      </c>
      <c r="S72" s="156"/>
      <c r="T72" s="114">
        <f t="shared" si="93"/>
        <v>0.623954548943795</v>
      </c>
      <c r="U72" s="51">
        <f t="shared" si="94"/>
        <v>0.6268380516517655</v>
      </c>
      <c r="V72" s="51">
        <f t="shared" si="95"/>
        <v>1.589382834359341</v>
      </c>
      <c r="W72" s="51"/>
      <c r="X72" s="51"/>
      <c r="Y72" s="51"/>
      <c r="Z72" s="51"/>
      <c r="AA72" s="51"/>
      <c r="AB72" s="131">
        <f>(-1+EXP($J72*$I72*10^6))/R72</f>
        <v>1.9252866316589063</v>
      </c>
      <c r="AC72" s="131">
        <f>(EXP($J72*G72*10^6)-1)/R72</f>
        <v>5.156104188819893</v>
      </c>
      <c r="AD72" s="131">
        <f>AC72/($J72+R72*$J72*AC72)</f>
        <v>8927633388.907852</v>
      </c>
      <c r="AE72" s="131">
        <f>R72/($J72+R72*$J72*AC72)</f>
        <v>14082035.523918664</v>
      </c>
      <c r="AF72" s="132">
        <f>SQRT(((Q72*10^6)^2-S72^2*AD72^2)/(AE72^2))</f>
        <v>0.044027725888556066</v>
      </c>
      <c r="AG72" s="131">
        <f>(EXP($M72*$K72*10^6)-1)/AB72</f>
        <v>0.008063990806592527</v>
      </c>
      <c r="AH72" s="131">
        <f>(1-EXP($J72*$I72*10^6))/(AB72^2)</f>
        <v>-0.004224306067607331</v>
      </c>
      <c r="AI72" s="132">
        <f>S72/ABS(AH72)</f>
        <v>0</v>
      </c>
      <c r="AJ72" s="131">
        <f>(1/$M72)*(-1/AB72+1/((EXP($M72*$K72*10^6)-1)*AC72+AB72))</f>
        <v>-37953601.25761062</v>
      </c>
      <c r="AK72" s="131">
        <f>AG72/($M72*(1+AG72*AC72))</f>
        <v>14171855.037963174</v>
      </c>
      <c r="AL72" s="133">
        <f>EXP($M72*$K72*10^6)*AC72/((EXP($M72*$K72*10^6)-1)*AC72+AB72)</f>
        <v>2.6111089746248317</v>
      </c>
      <c r="AM72" s="131">
        <f>(EXP($M72*$K72*10^6)*$M72*AC72*$K72*10^6)/((EXP($M72*$K72*10^6)-1)*AC72+AB72)</f>
        <v>0.04022728353485163</v>
      </c>
      <c r="AN72" s="131">
        <f>LN(1+(EXP($M72*$K72*10^6)-1)*AC72/AB72)</f>
        <v>0.04073761666596184</v>
      </c>
      <c r="AO72" s="131">
        <f>1/$M72^2*(AM72-AN72)</f>
        <v>-1709981307060664</v>
      </c>
      <c r="AP72" s="134">
        <f>-LN(1+AG72*AC72)/$M72^2</f>
        <v>-1.3650017752414813E+17</v>
      </c>
    </row>
    <row r="73" spans="1:42" s="68" customFormat="1" ht="12.75">
      <c r="A73" s="288"/>
      <c r="B73" s="129" t="s">
        <v>16</v>
      </c>
      <c r="C73" s="129"/>
      <c r="D73" s="129" t="s">
        <v>55</v>
      </c>
      <c r="E73" s="129" t="s">
        <v>76</v>
      </c>
      <c r="F73" s="129" t="s">
        <v>73</v>
      </c>
      <c r="G73" s="16">
        <v>74.4</v>
      </c>
      <c r="H73" s="69" t="s">
        <v>33</v>
      </c>
      <c r="I73" s="56">
        <v>28.03</v>
      </c>
      <c r="J73" s="56">
        <f t="shared" si="87"/>
        <v>5.543E-10</v>
      </c>
      <c r="K73" s="56">
        <v>28.201</v>
      </c>
      <c r="L73" s="55">
        <f t="shared" si="88"/>
        <v>0.023</v>
      </c>
      <c r="M73" s="56">
        <f t="shared" si="89"/>
        <v>5.463000000000001E-10</v>
      </c>
      <c r="N73" s="57">
        <f t="shared" si="90"/>
        <v>1.0700000000000001E-11</v>
      </c>
      <c r="O73" s="54">
        <f t="shared" si="91"/>
        <v>74.86189688089823</v>
      </c>
      <c r="P73" s="100">
        <f t="shared" si="92"/>
        <v>0.00616998633674859</v>
      </c>
      <c r="Q73" s="53">
        <v>0.54</v>
      </c>
      <c r="R73" s="148">
        <v>0.008114</v>
      </c>
      <c r="S73" s="156"/>
      <c r="T73" s="112">
        <f t="shared" si="93"/>
        <v>0.5434449961503229</v>
      </c>
      <c r="U73" s="51">
        <f t="shared" si="94"/>
        <v>0.5467786011467713</v>
      </c>
      <c r="V73" s="51">
        <f t="shared" si="95"/>
        <v>1.5648990894274106</v>
      </c>
      <c r="W73" s="51"/>
      <c r="X73" s="51"/>
      <c r="Y73" s="51"/>
      <c r="Z73" s="51"/>
      <c r="AA73" s="51"/>
      <c r="AB73" s="131">
        <f>(-1+EXP($J73*$I73*10^6))/R73</f>
        <v>1.9297949439588225</v>
      </c>
      <c r="AC73" s="131">
        <f>(EXP($J73*G73*10^6)-1)/R73</f>
        <v>5.188821381609647</v>
      </c>
      <c r="AD73" s="131">
        <f>AC73/($J73+R73*$J73*AC73)</f>
        <v>8982838106.196075</v>
      </c>
      <c r="AE73" s="131">
        <f>R73/($J73+R73*$J73*AC73)</f>
        <v>14046879.44202551</v>
      </c>
      <c r="AF73" s="132">
        <f>SQRT(((Q73*10^6)^2-S73^2*AD73^2)/(AE73^2))</f>
        <v>0.038442701970120556</v>
      </c>
      <c r="AG73" s="131">
        <f>(EXP($M73*$K73*10^6)-1)/AB73</f>
        <v>0.008045152023200757</v>
      </c>
      <c r="AH73" s="131">
        <f>(1-EXP($J73*$I73*10^6))/(AB73^2)</f>
        <v>-0.004204591801528284</v>
      </c>
      <c r="AI73" s="132">
        <f>S73/ABS(AH73)</f>
        <v>0</v>
      </c>
      <c r="AJ73" s="131">
        <f>(1/$M73)*(-1/AB73+1/((EXP($M73*$K73*10^6)-1)*AC73+AB73))</f>
        <v>-38010120.486297466</v>
      </c>
      <c r="AK73" s="131">
        <f>AG73/($M73*(1+AG73*AC73))</f>
        <v>14136493.230177043</v>
      </c>
      <c r="AL73" s="133">
        <f>EXP($M73*$K73*10^6)*AC73/((EXP($M73*$K73*10^6)-1)*AC73+AB73)</f>
        <v>2.6211207112565935</v>
      </c>
      <c r="AM73" s="131">
        <f>(EXP($M73*$K73*10^6)*$M73*AC73*$K73*10^6)/((EXP($M73*$K73*10^6)-1)*AC73+AB73)</f>
        <v>0.04038152641482182</v>
      </c>
      <c r="AN73" s="131">
        <f>LN(1+(EXP($M73*$K73*10^6)-1)*AC73/AB73)</f>
        <v>0.04089705426603471</v>
      </c>
      <c r="AO73" s="131">
        <f>1/$M73^2*(AM73-AN73)</f>
        <v>-1727387338003003</v>
      </c>
      <c r="AP73" s="134">
        <f>-LN(1+AG73*AC73)/$M73^2</f>
        <v>-1.3703440761650784E+17</v>
      </c>
    </row>
    <row r="74" spans="1:42" s="68" customFormat="1" ht="12.75" customHeight="1">
      <c r="A74" s="288"/>
      <c r="B74" s="129" t="s">
        <v>17</v>
      </c>
      <c r="C74" s="129"/>
      <c r="D74" s="129" t="s">
        <v>55</v>
      </c>
      <c r="E74" s="129" t="s">
        <v>76</v>
      </c>
      <c r="F74" s="129" t="s">
        <v>73</v>
      </c>
      <c r="G74" s="16">
        <v>74.67</v>
      </c>
      <c r="H74" s="69" t="s">
        <v>33</v>
      </c>
      <c r="I74" s="56">
        <v>28.03</v>
      </c>
      <c r="J74" s="56">
        <f t="shared" si="87"/>
        <v>5.543E-10</v>
      </c>
      <c r="K74" s="56">
        <v>28.201</v>
      </c>
      <c r="L74" s="55">
        <f t="shared" si="88"/>
        <v>0.023</v>
      </c>
      <c r="M74" s="56">
        <f t="shared" si="89"/>
        <v>5.463000000000001E-10</v>
      </c>
      <c r="N74" s="57">
        <f t="shared" si="90"/>
        <v>1.0700000000000001E-11</v>
      </c>
      <c r="O74" s="54">
        <f t="shared" si="91"/>
        <v>75.13361954457984</v>
      </c>
      <c r="P74" s="100">
        <f t="shared" si="92"/>
        <v>0.006170600423486272</v>
      </c>
      <c r="Q74" s="53">
        <v>0.35</v>
      </c>
      <c r="R74" s="148">
        <v>0.007235</v>
      </c>
      <c r="S74" s="156"/>
      <c r="T74" s="112">
        <f t="shared" si="93"/>
        <v>0.35223329721522395</v>
      </c>
      <c r="U74" s="51">
        <f t="shared" si="94"/>
        <v>0.35739132858304457</v>
      </c>
      <c r="V74" s="51">
        <f t="shared" si="95"/>
        <v>1.5143666312780153</v>
      </c>
      <c r="W74" s="51"/>
      <c r="X74" s="51"/>
      <c r="Y74" s="51"/>
      <c r="Z74" s="51"/>
      <c r="AA74" s="51"/>
      <c r="AB74" s="131">
        <f aca="true" t="shared" si="96" ref="AB74:AB138">(-1+EXP($J74*$I74*10^6))/R74</f>
        <v>2.1642510263001915</v>
      </c>
      <c r="AC74" s="131">
        <f aca="true" t="shared" si="97" ref="AC74:AC138">(EXP($J74*G74*10^6)-1)/R74</f>
        <v>5.840783746174582</v>
      </c>
      <c r="AD74" s="131">
        <f aca="true" t="shared" si="98" ref="AD74:AD138">AC74/($J74+R74*$J74*AC74)</f>
        <v>10109995950.660583</v>
      </c>
      <c r="AE74" s="131">
        <f aca="true" t="shared" si="99" ref="AE74:AE138">R74/($J74+R74*$J74*AC74)</f>
        <v>12523288.634155672</v>
      </c>
      <c r="AF74" s="132">
        <f aca="true" t="shared" si="100" ref="AF74:AF138">SQRT(((Q74*10^6)^2-S74^2*AD74^2)/(AE74^2))</f>
        <v>0.027947930469750547</v>
      </c>
      <c r="AG74" s="131">
        <f aca="true" t="shared" si="101" ref="AG74:AG138">(EXP($M74*$K74*10^6)-1)/AB74</f>
        <v>0.0071736104126025975</v>
      </c>
      <c r="AH74" s="131">
        <f aca="true" t="shared" si="102" ref="AH74:AH138">(1-EXP($J74*$I74*10^6))/(AB74^2)</f>
        <v>-0.0033429578695260242</v>
      </c>
      <c r="AI74" s="132">
        <f aca="true" t="shared" si="103" ref="AI74:AI138">S74/ABS(AH74)</f>
        <v>0</v>
      </c>
      <c r="AJ74" s="131">
        <f aca="true" t="shared" si="104" ref="AJ74:AJ138">(1/$M74)*(-1/AB74+1/((EXP($M74*$K74*10^6)-1)*AC74+AB74))</f>
        <v>-34012945.93787904</v>
      </c>
      <c r="AK74" s="131">
        <f aca="true" t="shared" si="105" ref="AK74:AK138">AG74/($M74*(1+AG74*AC74))</f>
        <v>12603197.850247402</v>
      </c>
      <c r="AL74" s="133">
        <f aca="true" t="shared" si="106" ref="AL74:AL138">EXP($M74*$K74*10^6)*AC74/((EXP($M74*$K74*10^6)-1)*AC74+AB74)</f>
        <v>2.630440560268694</v>
      </c>
      <c r="AM74" s="131">
        <f aca="true" t="shared" si="107" ref="AM74:AM138">(EXP($M74*$K74*10^6)*$M74*AC74*$K74*10^6)/((EXP($M74*$K74*10^6)-1)*AC74+AB74)</f>
        <v>0.04052510993138709</v>
      </c>
      <c r="AN74" s="131">
        <f aca="true" t="shared" si="108" ref="AN74:AN138">LN(1+(EXP($M74*$K74*10^6)-1)*AC74/AB74)</f>
        <v>0.04104549635720398</v>
      </c>
      <c r="AO74" s="131">
        <f aca="true" t="shared" si="109" ref="AO74:AO138">1/$M74^2*(AM74-AN74)</f>
        <v>-1743667040897709.2</v>
      </c>
      <c r="AP74" s="134">
        <f aca="true" t="shared" si="110" ref="AP74:AP138">-LN(1+AG74*AC74)/$M74^2</f>
        <v>-1.3753179488299443E+17</v>
      </c>
    </row>
    <row r="75" spans="1:42" s="68" customFormat="1" ht="13.5" thickBot="1">
      <c r="A75" s="288"/>
      <c r="B75" s="129" t="s">
        <v>18</v>
      </c>
      <c r="C75" s="129"/>
      <c r="D75" s="129" t="s">
        <v>55</v>
      </c>
      <c r="E75" s="129" t="s">
        <v>76</v>
      </c>
      <c r="F75" s="129" t="s">
        <v>73</v>
      </c>
      <c r="G75" s="16">
        <v>74.55</v>
      </c>
      <c r="H75" s="69" t="s">
        <v>33</v>
      </c>
      <c r="I75" s="56">
        <v>28.03</v>
      </c>
      <c r="J75" s="56">
        <f t="shared" si="87"/>
        <v>5.543E-10</v>
      </c>
      <c r="K75" s="56">
        <v>28.201</v>
      </c>
      <c r="L75" s="55">
        <f t="shared" si="88"/>
        <v>0.023</v>
      </c>
      <c r="M75" s="56">
        <f t="shared" si="89"/>
        <v>5.463000000000001E-10</v>
      </c>
      <c r="N75" s="57">
        <f t="shared" si="90"/>
        <v>1.0700000000000001E-11</v>
      </c>
      <c r="O75" s="54">
        <f t="shared" si="91"/>
        <v>75.01285387538745</v>
      </c>
      <c r="P75" s="100">
        <f t="shared" si="92"/>
        <v>0.006170327503554951</v>
      </c>
      <c r="Q75" s="53">
        <v>0.16</v>
      </c>
      <c r="R75" s="148">
        <v>0.007248</v>
      </c>
      <c r="S75" s="156"/>
      <c r="T75" s="112">
        <f t="shared" si="93"/>
        <v>0.16102084864239688</v>
      </c>
      <c r="U75" s="51">
        <f t="shared" si="94"/>
        <v>0.1719780848850445</v>
      </c>
      <c r="V75" s="51">
        <f t="shared" si="95"/>
        <v>1.4792559367607179</v>
      </c>
      <c r="W75" s="51"/>
      <c r="X75" s="51"/>
      <c r="Y75" s="51"/>
      <c r="Z75" s="51"/>
      <c r="AA75" s="51"/>
      <c r="AB75" s="131">
        <f t="shared" si="96"/>
        <v>2.1603692294814962</v>
      </c>
      <c r="AC75" s="131">
        <f t="shared" si="97"/>
        <v>5.820743083800082</v>
      </c>
      <c r="AD75" s="131">
        <f t="shared" si="98"/>
        <v>10075977130.409313</v>
      </c>
      <c r="AE75" s="131">
        <f t="shared" si="99"/>
        <v>12546625.265846385</v>
      </c>
      <c r="AF75" s="132">
        <f t="shared" si="100"/>
        <v>0.012752433153123788</v>
      </c>
      <c r="AG75" s="131">
        <f t="shared" si="101"/>
        <v>0.00718650010650223</v>
      </c>
      <c r="AH75" s="131">
        <f t="shared" si="102"/>
        <v>-0.0033549820563494926</v>
      </c>
      <c r="AI75" s="132">
        <f t="shared" si="103"/>
        <v>0</v>
      </c>
      <c r="AJ75" s="131">
        <f t="shared" si="104"/>
        <v>-34020406.8792291</v>
      </c>
      <c r="AK75" s="131">
        <f t="shared" si="105"/>
        <v>12626676.54940452</v>
      </c>
      <c r="AL75" s="133">
        <f t="shared" si="106"/>
        <v>2.626298574546541</v>
      </c>
      <c r="AM75" s="131">
        <f t="shared" si="107"/>
        <v>0.04046129764485995</v>
      </c>
      <c r="AN75" s="131">
        <f t="shared" si="108"/>
        <v>0.04097952207212417</v>
      </c>
      <c r="AO75" s="131">
        <f t="shared" si="109"/>
        <v>-1736422798097093.5</v>
      </c>
      <c r="AP75" s="134">
        <f t="shared" si="110"/>
        <v>-1.3731073380081906E+17</v>
      </c>
    </row>
    <row r="76" spans="1:42" s="68" customFormat="1" ht="12.75">
      <c r="A76" s="288"/>
      <c r="B76" s="200" t="s">
        <v>19</v>
      </c>
      <c r="C76" s="200"/>
      <c r="D76" s="129" t="s">
        <v>55</v>
      </c>
      <c r="E76" s="129" t="s">
        <v>76</v>
      </c>
      <c r="F76" s="129" t="s">
        <v>73</v>
      </c>
      <c r="G76" s="81">
        <v>74.56</v>
      </c>
      <c r="H76" s="69" t="s">
        <v>33</v>
      </c>
      <c r="I76" s="56">
        <v>28.03</v>
      </c>
      <c r="J76" s="56">
        <f t="shared" si="87"/>
        <v>5.543E-10</v>
      </c>
      <c r="K76" s="56">
        <v>28.201</v>
      </c>
      <c r="L76" s="55">
        <f t="shared" si="88"/>
        <v>0.023</v>
      </c>
      <c r="M76" s="56">
        <f t="shared" si="89"/>
        <v>5.463000000000001E-10</v>
      </c>
      <c r="N76" s="57">
        <f t="shared" si="90"/>
        <v>1.0700000000000001E-11</v>
      </c>
      <c r="O76" s="50">
        <f t="shared" si="91"/>
        <v>75.02291767865516</v>
      </c>
      <c r="P76" s="100">
        <f t="shared" si="92"/>
        <v>0.00617035024734669</v>
      </c>
      <c r="Q76" s="53">
        <v>0.13</v>
      </c>
      <c r="R76" s="148">
        <v>0.0055</v>
      </c>
      <c r="S76" s="156"/>
      <c r="T76" s="113">
        <f t="shared" si="93"/>
        <v>0.13082944542814784</v>
      </c>
      <c r="U76" s="51">
        <f t="shared" si="94"/>
        <v>0.14410430580339648</v>
      </c>
      <c r="V76" s="51">
        <f t="shared" si="95"/>
        <v>1.4764711173827407</v>
      </c>
      <c r="W76" s="51"/>
      <c r="X76" s="51"/>
      <c r="Y76" s="51"/>
      <c r="Z76" s="51"/>
      <c r="AA76" s="51"/>
      <c r="AB76" s="131">
        <f t="shared" si="96"/>
        <v>2.846973850051252</v>
      </c>
      <c r="AC76" s="131">
        <f t="shared" si="97"/>
        <v>7.671731407202201</v>
      </c>
      <c r="AD76" s="131">
        <f t="shared" si="98"/>
        <v>13280050437.371326</v>
      </c>
      <c r="AE76" s="131">
        <f t="shared" si="99"/>
        <v>9520703.154045809</v>
      </c>
      <c r="AF76" s="132">
        <f t="shared" si="100"/>
        <v>0.013654453657107952</v>
      </c>
      <c r="AG76" s="131">
        <f t="shared" si="101"/>
        <v>0.0054533320344594734</v>
      </c>
      <c r="AH76" s="131">
        <f t="shared" si="102"/>
        <v>-0.0019318758406934396</v>
      </c>
      <c r="AI76" s="132">
        <f t="shared" si="103"/>
        <v>0</v>
      </c>
      <c r="AJ76" s="131">
        <f t="shared" si="104"/>
        <v>-25819099.075249083</v>
      </c>
      <c r="AK76" s="131">
        <f t="shared" si="105"/>
        <v>9581448.567152547</v>
      </c>
      <c r="AL76" s="133">
        <f t="shared" si="106"/>
        <v>2.6266437503749773</v>
      </c>
      <c r="AM76" s="131">
        <f t="shared" si="107"/>
        <v>0.04046661549488261</v>
      </c>
      <c r="AN76" s="131">
        <f t="shared" si="108"/>
        <v>0.04098501992784932</v>
      </c>
      <c r="AO76" s="131">
        <f t="shared" si="109"/>
        <v>-1737025946056058.8</v>
      </c>
      <c r="AP76" s="134">
        <f t="shared" si="110"/>
        <v>-1.3732915555309384E+17</v>
      </c>
    </row>
    <row r="77" spans="1:42" s="68" customFormat="1" ht="13.5" thickBot="1">
      <c r="A77" s="288"/>
      <c r="B77" s="200" t="s">
        <v>4</v>
      </c>
      <c r="C77" s="200"/>
      <c r="D77" s="129" t="s">
        <v>70</v>
      </c>
      <c r="E77" s="129" t="s">
        <v>76</v>
      </c>
      <c r="F77" s="129" t="s">
        <v>73</v>
      </c>
      <c r="G77" s="82">
        <v>75.56</v>
      </c>
      <c r="H77" s="69" t="s">
        <v>33</v>
      </c>
      <c r="I77" s="56">
        <v>28.03</v>
      </c>
      <c r="J77" s="56">
        <f t="shared" si="87"/>
        <v>5.543E-10</v>
      </c>
      <c r="K77" s="56">
        <v>28.201</v>
      </c>
      <c r="L77" s="55">
        <f t="shared" si="88"/>
        <v>0.023</v>
      </c>
      <c r="M77" s="56">
        <f t="shared" si="89"/>
        <v>5.463000000000001E-10</v>
      </c>
      <c r="N77" s="57">
        <f t="shared" si="90"/>
        <v>1.0700000000000001E-11</v>
      </c>
      <c r="O77" s="30">
        <f t="shared" si="91"/>
        <v>76.02930029929854</v>
      </c>
      <c r="P77" s="100">
        <f t="shared" si="92"/>
        <v>0.006172624204761612</v>
      </c>
      <c r="Q77" s="53">
        <v>0.41</v>
      </c>
      <c r="R77" s="148">
        <v>0.008068</v>
      </c>
      <c r="S77" s="156"/>
      <c r="T77" s="114">
        <f t="shared" si="93"/>
        <v>0.41261780548527993</v>
      </c>
      <c r="U77" s="51">
        <f t="shared" si="94"/>
        <v>0.41713269840390493</v>
      </c>
      <c r="V77" s="51">
        <f t="shared" si="95"/>
        <v>1.5464532409452492</v>
      </c>
      <c r="W77" s="51"/>
      <c r="X77" s="51"/>
      <c r="Y77" s="51"/>
      <c r="Z77" s="51"/>
      <c r="AA77" s="51"/>
      <c r="AB77" s="131">
        <f t="shared" si="96"/>
        <v>1.9407977411107937</v>
      </c>
      <c r="AC77" s="131">
        <f t="shared" si="97"/>
        <v>5.301483800136294</v>
      </c>
      <c r="AD77" s="131">
        <f t="shared" si="98"/>
        <v>9171978842.298172</v>
      </c>
      <c r="AE77" s="131">
        <f t="shared" si="99"/>
        <v>13958266.7965069</v>
      </c>
      <c r="AF77" s="132">
        <f t="shared" si="100"/>
        <v>0.029373274345393927</v>
      </c>
      <c r="AG77" s="131">
        <f t="shared" si="101"/>
        <v>0.00799954233709437</v>
      </c>
      <c r="AH77" s="131">
        <f t="shared" si="102"/>
        <v>-0.004157053478113784</v>
      </c>
      <c r="AI77" s="132">
        <f t="shared" si="103"/>
        <v>0</v>
      </c>
      <c r="AJ77" s="131">
        <f t="shared" si="104"/>
        <v>-38371852.28367175</v>
      </c>
      <c r="AK77" s="131">
        <f t="shared" si="105"/>
        <v>14047388.814518843</v>
      </c>
      <c r="AL77" s="133">
        <f t="shared" si="106"/>
        <v>2.661151830096445</v>
      </c>
      <c r="AM77" s="131">
        <f t="shared" si="107"/>
        <v>0.04099825409008839</v>
      </c>
      <c r="AN77" s="131">
        <f t="shared" si="108"/>
        <v>0.041534806753506806</v>
      </c>
      <c r="AO77" s="131">
        <f t="shared" si="109"/>
        <v>-1797835509333144.2</v>
      </c>
      <c r="AP77" s="134">
        <f t="shared" si="110"/>
        <v>-1.3917133497949579E+17</v>
      </c>
    </row>
    <row r="78" spans="1:42" s="68" customFormat="1" ht="12.75">
      <c r="A78" s="288"/>
      <c r="B78" s="129" t="s">
        <v>23</v>
      </c>
      <c r="C78" s="129"/>
      <c r="D78" s="129" t="s">
        <v>79</v>
      </c>
      <c r="E78" s="129" t="s">
        <v>80</v>
      </c>
      <c r="F78" s="129" t="s">
        <v>73</v>
      </c>
      <c r="G78" s="16">
        <v>74.34</v>
      </c>
      <c r="H78" s="69" t="s">
        <v>33</v>
      </c>
      <c r="I78" s="56">
        <v>28.03</v>
      </c>
      <c r="J78" s="56">
        <f t="shared" si="87"/>
        <v>5.543E-10</v>
      </c>
      <c r="K78" s="56">
        <v>28.201</v>
      </c>
      <c r="L78" s="55">
        <f t="shared" si="88"/>
        <v>0.023</v>
      </c>
      <c r="M78" s="56">
        <f t="shared" si="89"/>
        <v>5.463000000000001E-10</v>
      </c>
      <c r="N78" s="57">
        <f t="shared" si="90"/>
        <v>1.0700000000000001E-11</v>
      </c>
      <c r="O78" s="54">
        <f t="shared" si="91"/>
        <v>74.80151411172695</v>
      </c>
      <c r="P78" s="100">
        <f t="shared" si="92"/>
        <v>0.006169849864771537</v>
      </c>
      <c r="Q78" s="53">
        <v>0.34</v>
      </c>
      <c r="R78" s="148">
        <v>0.006346</v>
      </c>
      <c r="S78" s="156"/>
      <c r="T78" s="112">
        <f t="shared" si="93"/>
        <v>0.34216897895894055</v>
      </c>
      <c r="U78" s="51">
        <f t="shared" si="94"/>
        <v>0.34743091881103405</v>
      </c>
      <c r="V78" s="51">
        <f t="shared" si="95"/>
        <v>1.505717013452338</v>
      </c>
      <c r="W78" s="51"/>
      <c r="X78" s="51"/>
      <c r="Y78" s="51"/>
      <c r="Z78" s="51"/>
      <c r="AA78" s="51"/>
      <c r="AB78" s="131">
        <f t="shared" si="96"/>
        <v>2.467437153369348</v>
      </c>
      <c r="AC78" s="131">
        <f t="shared" si="97"/>
        <v>6.628969277525101</v>
      </c>
      <c r="AD78" s="131">
        <f t="shared" si="98"/>
        <v>11476390088.829538</v>
      </c>
      <c r="AE78" s="131">
        <f t="shared" si="99"/>
        <v>10986500.08088478</v>
      </c>
      <c r="AF78" s="132">
        <f t="shared" si="100"/>
        <v>0.030947071177977785</v>
      </c>
      <c r="AG78" s="131">
        <f t="shared" si="101"/>
        <v>0.006292153652850877</v>
      </c>
      <c r="AH78" s="131">
        <f t="shared" si="102"/>
        <v>-0.0025718993455757836</v>
      </c>
      <c r="AI78" s="132">
        <f t="shared" si="103"/>
        <v>0</v>
      </c>
      <c r="AJ78" s="131">
        <f t="shared" si="104"/>
        <v>-29704413.816605285</v>
      </c>
      <c r="AK78" s="131">
        <f t="shared" si="105"/>
        <v>11056586.808849009</v>
      </c>
      <c r="AL78" s="133">
        <f t="shared" si="106"/>
        <v>2.6190494473575794</v>
      </c>
      <c r="AM78" s="131">
        <f t="shared" si="107"/>
        <v>0.04034961609589187</v>
      </c>
      <c r="AN78" s="131">
        <f t="shared" si="108"/>
        <v>0.04086406715923644</v>
      </c>
      <c r="AO78" s="131">
        <f t="shared" si="109"/>
        <v>-1723779327834244.5</v>
      </c>
      <c r="AP78" s="134">
        <f t="shared" si="110"/>
        <v>-1.3692387719518021E+17</v>
      </c>
    </row>
    <row r="79" spans="1:42" s="68" customFormat="1" ht="13.5" thickBot="1">
      <c r="A79" s="288"/>
      <c r="B79" s="129" t="s">
        <v>24</v>
      </c>
      <c r="C79" s="129"/>
      <c r="D79" s="129" t="s">
        <v>79</v>
      </c>
      <c r="E79" s="129" t="s">
        <v>80</v>
      </c>
      <c r="F79" s="129" t="s">
        <v>73</v>
      </c>
      <c r="G79" s="16">
        <v>74.23</v>
      </c>
      <c r="H79" s="69" t="s">
        <v>33</v>
      </c>
      <c r="I79" s="56">
        <v>28.03</v>
      </c>
      <c r="J79" s="56">
        <f t="shared" si="87"/>
        <v>5.543E-10</v>
      </c>
      <c r="K79" s="56">
        <v>28.201</v>
      </c>
      <c r="L79" s="55">
        <f t="shared" si="88"/>
        <v>0.023</v>
      </c>
      <c r="M79" s="56">
        <f t="shared" si="89"/>
        <v>5.463000000000001E-10</v>
      </c>
      <c r="N79" s="57">
        <f t="shared" si="90"/>
        <v>1.0700000000000001E-11</v>
      </c>
      <c r="O79" s="54">
        <f t="shared" si="91"/>
        <v>74.6908124107303</v>
      </c>
      <c r="P79" s="100">
        <f t="shared" si="92"/>
        <v>0.0061695996583389645</v>
      </c>
      <c r="Q79" s="53">
        <v>0.19</v>
      </c>
      <c r="R79" s="148">
        <v>0.006346</v>
      </c>
      <c r="S79" s="156"/>
      <c r="T79" s="112">
        <f t="shared" si="93"/>
        <v>0.19121198150954613</v>
      </c>
      <c r="U79" s="51">
        <f t="shared" si="94"/>
        <v>0.20044984411451766</v>
      </c>
      <c r="V79" s="51">
        <f t="shared" si="95"/>
        <v>1.4765862709774398</v>
      </c>
      <c r="W79" s="51"/>
      <c r="X79" s="51"/>
      <c r="Y79" s="51"/>
      <c r="Z79" s="51"/>
      <c r="AA79" s="51"/>
      <c r="AB79" s="131">
        <f t="shared" si="96"/>
        <v>2.467437153369348</v>
      </c>
      <c r="AC79" s="131">
        <f t="shared" si="97"/>
        <v>6.618957295024454</v>
      </c>
      <c r="AD79" s="131">
        <f t="shared" si="98"/>
        <v>11459755578.094023</v>
      </c>
      <c r="AE79" s="131">
        <f t="shared" si="99"/>
        <v>10987169.98117692</v>
      </c>
      <c r="AF79" s="132">
        <f t="shared" si="100"/>
        <v>0.017292897108673624</v>
      </c>
      <c r="AG79" s="131">
        <f t="shared" si="101"/>
        <v>0.006292153652850877</v>
      </c>
      <c r="AH79" s="131">
        <f t="shared" si="102"/>
        <v>-0.0025718993455757836</v>
      </c>
      <c r="AI79" s="132">
        <f t="shared" si="103"/>
        <v>0</v>
      </c>
      <c r="AJ79" s="131">
        <f t="shared" si="104"/>
        <v>-29661343.874522608</v>
      </c>
      <c r="AK79" s="131">
        <f t="shared" si="105"/>
        <v>11057255.490963377</v>
      </c>
      <c r="AL79" s="133">
        <f t="shared" si="106"/>
        <v>2.615251954207044</v>
      </c>
      <c r="AM79" s="131">
        <f t="shared" si="107"/>
        <v>0.04029111113299188</v>
      </c>
      <c r="AN79" s="131">
        <f t="shared" si="108"/>
        <v>0.04080359081998197</v>
      </c>
      <c r="AO79" s="131">
        <f t="shared" si="109"/>
        <v>-1717173805852933</v>
      </c>
      <c r="AP79" s="134">
        <f t="shared" si="110"/>
        <v>-1.3672123816717976E+17</v>
      </c>
    </row>
    <row r="80" spans="1:42" s="68" customFormat="1" ht="13.5" thickBot="1">
      <c r="A80" s="288"/>
      <c r="B80" s="200" t="s">
        <v>25</v>
      </c>
      <c r="C80" s="200"/>
      <c r="D80" s="129" t="s">
        <v>79</v>
      </c>
      <c r="E80" s="129" t="s">
        <v>80</v>
      </c>
      <c r="F80" s="129" t="s">
        <v>73</v>
      </c>
      <c r="G80" s="81">
        <v>74.25</v>
      </c>
      <c r="H80" s="69" t="s">
        <v>33</v>
      </c>
      <c r="I80" s="56">
        <v>28.03</v>
      </c>
      <c r="J80" s="56">
        <f t="shared" si="87"/>
        <v>5.543E-10</v>
      </c>
      <c r="K80" s="56">
        <v>28.201</v>
      </c>
      <c r="L80" s="55">
        <f t="shared" si="88"/>
        <v>0.023</v>
      </c>
      <c r="M80" s="56">
        <f t="shared" si="89"/>
        <v>5.463000000000001E-10</v>
      </c>
      <c r="N80" s="57">
        <f t="shared" si="90"/>
        <v>1.0700000000000001E-11</v>
      </c>
      <c r="O80" s="50">
        <f t="shared" si="91"/>
        <v>74.71093998863994</v>
      </c>
      <c r="P80" s="100">
        <f t="shared" si="92"/>
        <v>0.006169645151165581</v>
      </c>
      <c r="Q80" s="53">
        <v>0.13</v>
      </c>
      <c r="R80" s="148">
        <v>0.0055</v>
      </c>
      <c r="S80" s="156"/>
      <c r="T80" s="111">
        <f t="shared" si="93"/>
        <v>0.13082926232096131</v>
      </c>
      <c r="U80" s="51">
        <f t="shared" si="94"/>
        <v>0.14400112760577907</v>
      </c>
      <c r="V80" s="51">
        <f t="shared" si="95"/>
        <v>1.4703798124027934</v>
      </c>
      <c r="W80" s="51"/>
      <c r="X80" s="51"/>
      <c r="Y80" s="51"/>
      <c r="Z80" s="51"/>
      <c r="AA80" s="51"/>
      <c r="AB80" s="131">
        <f t="shared" si="96"/>
        <v>2.846973850051252</v>
      </c>
      <c r="AC80" s="131">
        <f t="shared" si="97"/>
        <v>7.639173584277227</v>
      </c>
      <c r="AD80" s="131">
        <f t="shared" si="98"/>
        <v>13225964105.139183</v>
      </c>
      <c r="AE80" s="131">
        <f t="shared" si="99"/>
        <v>9522339.265595833</v>
      </c>
      <c r="AF80" s="132">
        <f t="shared" si="100"/>
        <v>0.013652107572945799</v>
      </c>
      <c r="AG80" s="131">
        <f t="shared" si="101"/>
        <v>0.0054533320344594734</v>
      </c>
      <c r="AH80" s="131">
        <f t="shared" si="102"/>
        <v>-0.0019318758406934396</v>
      </c>
      <c r="AI80" s="132">
        <f t="shared" si="103"/>
        <v>0</v>
      </c>
      <c r="AJ80" s="131">
        <f t="shared" si="104"/>
        <v>-25713908.337342564</v>
      </c>
      <c r="AK80" s="131">
        <f t="shared" si="105"/>
        <v>9583081.70529098</v>
      </c>
      <c r="AL80" s="133">
        <f t="shared" si="106"/>
        <v>2.6159424244489915</v>
      </c>
      <c r="AM80" s="131">
        <f t="shared" si="107"/>
        <v>0.04030174865998333</v>
      </c>
      <c r="AN80" s="131">
        <f t="shared" si="108"/>
        <v>0.040814586515794005</v>
      </c>
      <c r="AO80" s="131">
        <f t="shared" si="109"/>
        <v>-1718373927794132</v>
      </c>
      <c r="AP80" s="134">
        <f t="shared" si="110"/>
        <v>-1.3675808161932992E+17</v>
      </c>
    </row>
    <row r="81" spans="1:42" s="34" customFormat="1" ht="13.5" thickBot="1">
      <c r="A81" s="289"/>
      <c r="B81" s="135" t="s">
        <v>5</v>
      </c>
      <c r="C81" s="135"/>
      <c r="D81" s="135"/>
      <c r="E81" s="135"/>
      <c r="F81" s="135" t="s">
        <v>73</v>
      </c>
      <c r="G81" s="79">
        <v>75.76</v>
      </c>
      <c r="H81" s="70" t="s">
        <v>33</v>
      </c>
      <c r="I81" s="71">
        <v>28.03</v>
      </c>
      <c r="J81" s="71">
        <f t="shared" si="87"/>
        <v>5.543E-10</v>
      </c>
      <c r="K81" s="71">
        <v>28.201</v>
      </c>
      <c r="L81" s="72">
        <f t="shared" si="88"/>
        <v>0.023</v>
      </c>
      <c r="M81" s="71">
        <f t="shared" si="89"/>
        <v>5.463000000000001E-10</v>
      </c>
      <c r="N81" s="73">
        <f t="shared" si="90"/>
        <v>1.0700000000000001E-11</v>
      </c>
      <c r="O81" s="30">
        <f t="shared" si="91"/>
        <v>76.23057736839579</v>
      </c>
      <c r="P81" s="103">
        <f t="shared" si="92"/>
        <v>0.006173078896171025</v>
      </c>
      <c r="Q81" s="74">
        <v>0</v>
      </c>
      <c r="R81" s="151">
        <v>0.0055</v>
      </c>
      <c r="S81" s="160"/>
      <c r="T81" s="111">
        <f>IF(AND(Q81&gt;0,R81&gt;0),SQRT(AI81^2*AJ81^2+AF81^2*AK81^2)/10^6,"")</f>
      </c>
      <c r="U81" s="51">
        <f>IF(AND(Q81&gt;0,R81&gt;0),SQRT((T81*10^6)^2+AL81^2*($L81*10^6)^2)/10^6,"")</f>
      </c>
      <c r="V81" s="51">
        <f>IF(AND(Q81&gt;0,R81&gt;0),SQRT((U81*10^6)^2+AP81^2*$N81^2)/10^6,"")</f>
      </c>
      <c r="W81" s="75"/>
      <c r="X81" s="75"/>
      <c r="Y81" s="75"/>
      <c r="Z81" s="75"/>
      <c r="AA81" s="75"/>
      <c r="AB81" s="140">
        <f t="shared" si="96"/>
        <v>2.846973850051252</v>
      </c>
      <c r="AC81" s="140">
        <f t="shared" si="97"/>
        <v>7.797814445931559</v>
      </c>
      <c r="AD81" s="140">
        <f t="shared" si="98"/>
        <v>13489329287.528166</v>
      </c>
      <c r="AE81" s="140">
        <f t="shared" si="99"/>
        <v>9514372.468828566</v>
      </c>
      <c r="AF81" s="141">
        <f t="shared" si="100"/>
        <v>0</v>
      </c>
      <c r="AG81" s="140">
        <f t="shared" si="101"/>
        <v>0.0054533320344594734</v>
      </c>
      <c r="AH81" s="140">
        <f t="shared" si="102"/>
        <v>-0.0019318758406934396</v>
      </c>
      <c r="AI81" s="141">
        <f t="shared" si="103"/>
        <v>0</v>
      </c>
      <c r="AJ81" s="140">
        <f t="shared" si="104"/>
        <v>-26226121.437408786</v>
      </c>
      <c r="AK81" s="140">
        <f t="shared" si="105"/>
        <v>9575129.344033994</v>
      </c>
      <c r="AL81" s="142">
        <f t="shared" si="106"/>
        <v>2.668051188361629</v>
      </c>
      <c r="AM81" s="140">
        <f t="shared" si="107"/>
        <v>0.04110454702685943</v>
      </c>
      <c r="AN81" s="140">
        <f t="shared" si="108"/>
        <v>0.041644764416354625</v>
      </c>
      <c r="AO81" s="140">
        <f t="shared" si="109"/>
        <v>-1810114965054866.8</v>
      </c>
      <c r="AP81" s="143">
        <f t="shared" si="110"/>
        <v>-1.3953977186233898E+17</v>
      </c>
    </row>
    <row r="82" spans="1:42" s="14" customFormat="1" ht="13.5" thickBot="1">
      <c r="A82"/>
      <c r="B82" s="31"/>
      <c r="C82" s="31"/>
      <c r="D82" s="31"/>
      <c r="E82" s="31"/>
      <c r="F82" s="31"/>
      <c r="G82" s="16"/>
      <c r="H82" s="69"/>
      <c r="I82" s="56"/>
      <c r="J82" s="56"/>
      <c r="K82" s="56"/>
      <c r="L82" s="55"/>
      <c r="M82" s="56"/>
      <c r="N82" s="57"/>
      <c r="O82" s="52"/>
      <c r="P82" s="100"/>
      <c r="Q82" s="20"/>
      <c r="R82" s="95"/>
      <c r="S82" s="99"/>
      <c r="T82" s="116"/>
      <c r="U82" s="51"/>
      <c r="V82" s="51"/>
      <c r="W82" s="22"/>
      <c r="X82" s="22"/>
      <c r="Y82" s="22"/>
      <c r="Z82" s="22"/>
      <c r="AA82" s="22"/>
      <c r="AB82" s="24"/>
      <c r="AC82" s="24"/>
      <c r="AD82" s="24"/>
      <c r="AE82" s="24"/>
      <c r="AF82" s="25"/>
      <c r="AG82" s="24"/>
      <c r="AH82" s="24"/>
      <c r="AI82" s="25"/>
      <c r="AJ82" s="24"/>
      <c r="AK82" s="24"/>
      <c r="AL82" s="26"/>
      <c r="AM82" s="24"/>
      <c r="AN82" s="24"/>
      <c r="AO82" s="24"/>
      <c r="AP82" s="27"/>
    </row>
    <row r="83" spans="1:42" s="61" customFormat="1" ht="13.5" customHeight="1">
      <c r="A83" s="290" t="s">
        <v>299</v>
      </c>
      <c r="B83" s="120" t="s">
        <v>300</v>
      </c>
      <c r="C83" s="120"/>
      <c r="D83" s="120" t="s">
        <v>97</v>
      </c>
      <c r="E83" s="120" t="s">
        <v>78</v>
      </c>
      <c r="F83" s="120" t="s">
        <v>73</v>
      </c>
      <c r="G83" s="81">
        <v>77.52</v>
      </c>
      <c r="H83" s="62" t="s">
        <v>275</v>
      </c>
      <c r="I83" s="63">
        <v>28.02</v>
      </c>
      <c r="J83" s="63">
        <f>5.543*10^-10</f>
        <v>5.543E-10</v>
      </c>
      <c r="K83" s="63">
        <v>28.201</v>
      </c>
      <c r="L83" s="64">
        <f>0.023</f>
        <v>0.023</v>
      </c>
      <c r="M83" s="63">
        <f>5.463*10^-10</f>
        <v>5.463000000000001E-10</v>
      </c>
      <c r="N83" s="65">
        <f>0.107*10^-10</f>
        <v>1.0700000000000001E-11</v>
      </c>
      <c r="O83" s="50">
        <f>IF(G83&gt;0,10^-6*(1/$M83)*LN(1+(EXP($J83*G83*10^6)-1)*((EXP($M83*$K83*10^6)-1)/(EXP($J83*$I83*10^6)-1))),"")</f>
        <v>78.02928858953256</v>
      </c>
      <c r="P83" s="102">
        <f>IF(G83&gt;0,1-(G83/O83),"")</f>
        <v>0.006526890078565661</v>
      </c>
      <c r="Q83" s="66">
        <v>0.19</v>
      </c>
      <c r="R83" s="146">
        <v>0.005262</v>
      </c>
      <c r="S83" s="123">
        <v>1E-06</v>
      </c>
      <c r="T83" s="113">
        <f>IF(AND(Q83&gt;0,R83&gt;0),SQRT(AI83^2*AJ83^2+AF83^2*AK83^2)/10^6,"")</f>
        <v>0.19128072317550412</v>
      </c>
      <c r="U83" s="67">
        <f>IF(AND(Q83&gt;0,R83&gt;0),SQRT((T83*10^6)^2+AL83^2*($L83*10^6)^2)/10^6,"")</f>
        <v>0.20132053155501484</v>
      </c>
      <c r="V83" s="67">
        <f>IF(AND(Q83&gt;0,R83&gt;0),SQRT((U83*10^6)^2+AP83^2*$N83^2)/10^6,"")</f>
        <v>1.5415084104684746</v>
      </c>
      <c r="W83" s="67"/>
      <c r="X83" s="67"/>
      <c r="Y83" s="67"/>
      <c r="Z83" s="67"/>
      <c r="AA83" s="67"/>
      <c r="AB83" s="125">
        <f>(-1+EXP($J83*$I83*10^6))/R83</f>
        <v>2.974672443294643</v>
      </c>
      <c r="AC83" s="125">
        <f>(EXP($J83*G83*10^6)-1)/R83</f>
        <v>8.343953635461274</v>
      </c>
      <c r="AD83" s="125">
        <f>AC83/($J83+R83*$J83*AC83)</f>
        <v>14420013205.127539</v>
      </c>
      <c r="AE83" s="125">
        <f>R83/($J83+R83*$J83*AC83)</f>
        <v>9093783.690612081</v>
      </c>
      <c r="AF83" s="126">
        <f>SQRT(((Q83*10^6)^2-S83^2*AD83^2)/(AE83^2))</f>
        <v>0.0208331332852412</v>
      </c>
      <c r="AG83" s="125">
        <f>(EXP($M83*$K83*10^6)-1)/AB83</f>
        <v>0.005219227996934485</v>
      </c>
      <c r="AH83" s="125">
        <f>(1-EXP($J83*$I83*10^6))/(AB83^2)</f>
        <v>-0.0017689342609339509</v>
      </c>
      <c r="AI83" s="126">
        <f>S83/ABS(AH83)</f>
        <v>0.0005653121328952191</v>
      </c>
      <c r="AJ83" s="125">
        <f>(1/$M83)*(-1/AB83+1/((EXP($M83*$K83*10^6)-1)*AC83+AB83))</f>
        <v>-25679996.23174884</v>
      </c>
      <c r="AK83" s="125">
        <f>AG83/($M83*(1+AG83*AC83))</f>
        <v>9155081.688115178</v>
      </c>
      <c r="AL83" s="127">
        <f>EXP($M83*$K83*10^6)*AC83/((EXP($M83*$K83*10^6)-1)*AC83+AB83)</f>
        <v>2.7296735878351006</v>
      </c>
      <c r="AM83" s="125">
        <f>(EXP($M83*$K83*10^6)*$M83*AC83*$K83*10^6)/((EXP($M83*$K83*10^6)-1)*AC83+AB83)</f>
        <v>0.04205391442584873</v>
      </c>
      <c r="AN83" s="125">
        <f>LN(1+(EXP($M83*$K83*10^6)-1)*AC83/AB83)</f>
        <v>0.04262740035646165</v>
      </c>
      <c r="AO83" s="125">
        <f>1/$M83^2*(AM83-AN83)</f>
        <v>-1921588392815135.5</v>
      </c>
      <c r="AP83" s="128">
        <f>-LN(1+AG83*AC83)/$M83^2</f>
        <v>-1.4283230567368216E+17</v>
      </c>
    </row>
    <row r="84" spans="1:42" s="68" customFormat="1" ht="12.75">
      <c r="A84" s="291"/>
      <c r="B84" s="129" t="s">
        <v>300</v>
      </c>
      <c r="C84" s="129"/>
      <c r="D84" s="129" t="s">
        <v>97</v>
      </c>
      <c r="E84" s="129" t="s">
        <v>78</v>
      </c>
      <c r="F84" s="129" t="s">
        <v>73</v>
      </c>
      <c r="G84" s="78">
        <v>77.52</v>
      </c>
      <c r="H84" s="69" t="s">
        <v>275</v>
      </c>
      <c r="I84" s="56">
        <v>28.02</v>
      </c>
      <c r="J84" s="56">
        <f>5.463*10^-10</f>
        <v>5.463000000000001E-10</v>
      </c>
      <c r="K84" s="56">
        <v>28.201</v>
      </c>
      <c r="L84" s="55">
        <f>0.023</f>
        <v>0.023</v>
      </c>
      <c r="M84" s="56">
        <f>5.463*10^-10</f>
        <v>5.463000000000001E-10</v>
      </c>
      <c r="N84" s="57">
        <f>0.107*10^-10</f>
        <v>1.0700000000000001E-11</v>
      </c>
      <c r="O84" s="29">
        <f>IF(G84&gt;0,10^-6*(1/$M84)*LN(1+(EXP($J84*G84*10^6)-1)*((EXP($M84*$K84*10^6)-1)/(EXP($J84*$I84*10^6)-1))),"")</f>
        <v>78.01401851305751</v>
      </c>
      <c r="P84" s="100">
        <f>IF(G84&gt;0,1-(G84/O84),"")</f>
        <v>0.00633243258677707</v>
      </c>
      <c r="Q84" s="53">
        <v>0.19</v>
      </c>
      <c r="R84" s="148">
        <v>0.005262</v>
      </c>
      <c r="S84" s="149">
        <v>1E-06</v>
      </c>
      <c r="T84" s="117">
        <f>IF(AND(Q84&gt;0,R84&gt;0),SQRT(AI84^2*AJ84^2+AF84^2*AK84^2)/10^6,"")</f>
        <v>0.1911852118864162</v>
      </c>
      <c r="U84" s="51">
        <f>IF(AND(Q84&gt;0,R84&gt;0),SQRT((T84*10^6)^2+AL84^2*($L84*10^6)^2)/10^6,"")</f>
        <v>0.20122603376437423</v>
      </c>
      <c r="V84" s="51">
        <f>IF(AND(Q84&gt;0,R84&gt;0),SQRT((U84*10^6)^2+AP84^2*$N84^2)/10^6,"")</f>
        <v>1.5411995472382214</v>
      </c>
      <c r="W84" s="51"/>
      <c r="X84" s="51"/>
      <c r="Y84" s="51"/>
      <c r="Z84" s="51"/>
      <c r="AA84" s="51"/>
      <c r="AB84" s="131">
        <f>(-1+EXP($J84*$I84*10^6))/R84</f>
        <v>2.9314107177252877</v>
      </c>
      <c r="AC84" s="131">
        <f>(EXP($J84*G84*10^6)-1)/R84</f>
        <v>8.220960862323462</v>
      </c>
      <c r="AD84" s="131">
        <f>AC84/($J84+R84*$J84*AC84)</f>
        <v>14424453456.474749</v>
      </c>
      <c r="AE84" s="131">
        <f>R84/($J84+R84*$J84*AC84)</f>
        <v>9232676.734397974</v>
      </c>
      <c r="AF84" s="132">
        <f>SQRT(((Q84*10^6)^2-S84^2*AD84^2)/(AE84^2))</f>
        <v>0.02051969056478856</v>
      </c>
      <c r="AG84" s="131">
        <f>(EXP($M84*$K84*10^6)-1)/AB84</f>
        <v>0.0052962533035290135</v>
      </c>
      <c r="AH84" s="131">
        <f>(1-EXP($J84*$I84*10^6))/(AB84^2)</f>
        <v>-0.0017950401723587886</v>
      </c>
      <c r="AI84" s="132">
        <f>S84/ABS(AH84)</f>
        <v>0.0005570905962989903</v>
      </c>
      <c r="AJ84" s="131">
        <f>(1/$M84)*(-1/AB84+1/((EXP($M84*$K84*10^6)-1)*AC84+AB84))</f>
        <v>-26053989.562189292</v>
      </c>
      <c r="AK84" s="131">
        <f>AG84/($M84*(1+AG84*AC84))</f>
        <v>9290269.777603485</v>
      </c>
      <c r="AL84" s="133">
        <f>EXP($M84*$K84*10^6)*AC84/((EXP($M84*$K84*10^6)-1)*AC84+AB84)</f>
        <v>2.7291507021042754</v>
      </c>
      <c r="AM84" s="131">
        <f>(EXP($M84*$K84*10^6)*$M84*AC84*$K84*10^6)/((EXP($M84*$K84*10^6)-1)*AC84+AB84)</f>
        <v>0.04204585874040831</v>
      </c>
      <c r="AN84" s="131">
        <f>LN(1+(EXP($M84*$K84*10^6)-1)*AC84/AB84)</f>
        <v>0.042619058313683324</v>
      </c>
      <c r="AO84" s="131">
        <f>1/$M84^2*(AM84-AN84)</f>
        <v>-1920628890746573</v>
      </c>
      <c r="AP84" s="134">
        <f>-LN(1+AG84*AC84)/$M84^2</f>
        <v>-1.4280435385879098E+17</v>
      </c>
    </row>
    <row r="85" spans="1:42" s="68" customFormat="1" ht="12.75">
      <c r="A85" s="291"/>
      <c r="B85" s="129" t="s">
        <v>300</v>
      </c>
      <c r="C85" s="129"/>
      <c r="D85" s="129" t="s">
        <v>97</v>
      </c>
      <c r="E85" s="129" t="s">
        <v>78</v>
      </c>
      <c r="F85" s="129" t="s">
        <v>91</v>
      </c>
      <c r="G85" s="78">
        <v>75.8</v>
      </c>
      <c r="H85" s="69" t="s">
        <v>275</v>
      </c>
      <c r="I85" s="56">
        <v>28.02</v>
      </c>
      <c r="J85" s="56">
        <f>5.543*10^-10</f>
        <v>5.543E-10</v>
      </c>
      <c r="K85" s="56">
        <v>28.201</v>
      </c>
      <c r="L85" s="55">
        <f>0.023</f>
        <v>0.023</v>
      </c>
      <c r="M85" s="56">
        <f>5.463*10^-10</f>
        <v>5.463000000000001E-10</v>
      </c>
      <c r="N85" s="57">
        <f>0.107*10^-10</f>
        <v>1.0700000000000001E-11</v>
      </c>
      <c r="O85" s="29">
        <f>IF(G85&gt;0,10^-6*(1/$M85)*LN(1+(EXP($J85*G85*10^6)-1)*((EXP($M85*$K85*10^6)-1)/(EXP($J85*$I85*10^6)-1))),"")</f>
        <v>76.29770110610205</v>
      </c>
      <c r="P85" s="100">
        <f>IF(G85&gt;0,1-(G85/O85),"")</f>
        <v>0.006523146816834413</v>
      </c>
      <c r="Q85" s="53">
        <v>0.7</v>
      </c>
      <c r="R85" s="148">
        <v>0.005262</v>
      </c>
      <c r="S85" s="149">
        <v>1E-06</v>
      </c>
      <c r="T85" s="117">
        <f>IF(AND(Q85&gt;0,R85&gt;0),SQRT(AI85^2*AJ85^2+AF85^2*AK85^2)/10^6,"")</f>
        <v>0.7047132179365093</v>
      </c>
      <c r="U85" s="51">
        <f>IF(AND(Q85&gt;0,R85&gt;0),SQRT((T85*10^6)^2+AL85^2*($L85*10^6)^2)/10^6,"")</f>
        <v>0.7073845500968939</v>
      </c>
      <c r="V85" s="51">
        <f>IF(AND(Q85&gt;0,R85&gt;0),SQRT((U85*10^6)^2+AP85^2*$N85^2)/10^6,"")</f>
        <v>1.6533587530244307</v>
      </c>
      <c r="W85" s="51"/>
      <c r="X85" s="51"/>
      <c r="Y85" s="51"/>
      <c r="Z85" s="51"/>
      <c r="AA85" s="51"/>
      <c r="AB85" s="131">
        <f>(-1+EXP($J85*$I85*10^6))/R85</f>
        <v>2.974672443294643</v>
      </c>
      <c r="AC85" s="131">
        <f>(EXP($J85*G85*10^6)-1)/R85</f>
        <v>8.154903576823742</v>
      </c>
      <c r="AD85" s="131">
        <f>AC85/($J85+R85*$J85*AC85)</f>
        <v>14106739963.218348</v>
      </c>
      <c r="AE85" s="131">
        <f>R85/($J85+R85*$J85*AC85)</f>
        <v>9102457.80188203</v>
      </c>
      <c r="AF85" s="132">
        <f>SQRT(((Q85*10^6)^2-S85^2*AD85^2)/(AE85^2))</f>
        <v>0.07688668905260694</v>
      </c>
      <c r="AG85" s="131">
        <f>(EXP($M85*$K85*10^6)-1)/AB85</f>
        <v>0.005219227996934485</v>
      </c>
      <c r="AH85" s="131">
        <f>(1-EXP($J85*$I85*10^6))/(AB85^2)</f>
        <v>-0.0017689342609339509</v>
      </c>
      <c r="AI85" s="132">
        <f>S85/ABS(AH85)</f>
        <v>0.0005653121328952191</v>
      </c>
      <c r="AJ85" s="131">
        <f>(1/$M85)*(-1/AB85+1/((EXP($M85*$K85*10^6)-1)*AC85+AB85))</f>
        <v>-25121914.414557297</v>
      </c>
      <c r="AK85" s="131">
        <f>AG85/($M85*(1+AG85*AC85))</f>
        <v>9163746.183850816</v>
      </c>
      <c r="AL85" s="133">
        <f>EXP($M85*$K85*10^6)*AC85/((EXP($M85*$K85*10^6)-1)*AC85+AB85)</f>
        <v>2.670351881457452</v>
      </c>
      <c r="AM85" s="131">
        <f>(EXP($M85*$K85*10^6)*$M85*AC85*$K85*10^6)/((EXP($M85*$K85*10^6)-1)*AC85+AB85)</f>
        <v>0.041139991979326655</v>
      </c>
      <c r="AN85" s="131">
        <f>LN(1+(EXP($M85*$K85*10^6)-1)*AC85/AB85)</f>
        <v>0.04168143411426356</v>
      </c>
      <c r="AO85" s="131">
        <f>1/$M85^2*(AM85-AN85)</f>
        <v>-1814218739008705.2</v>
      </c>
      <c r="AP85" s="134">
        <f>-LN(1+AG85*AC85)/$M85^2</f>
        <v>-1.3966264160004037E+17</v>
      </c>
    </row>
    <row r="86" spans="1:42" s="34" customFormat="1" ht="13.5" thickBot="1">
      <c r="A86" s="292"/>
      <c r="B86" s="135" t="s">
        <v>300</v>
      </c>
      <c r="C86" s="135"/>
      <c r="D86" s="135" t="s">
        <v>97</v>
      </c>
      <c r="E86" s="135" t="s">
        <v>78</v>
      </c>
      <c r="F86" s="135" t="s">
        <v>91</v>
      </c>
      <c r="G86" s="79">
        <v>75.8</v>
      </c>
      <c r="H86" s="70" t="s">
        <v>275</v>
      </c>
      <c r="I86" s="71">
        <v>28.02</v>
      </c>
      <c r="J86" s="71">
        <f>5.463*10^-10</f>
        <v>5.463000000000001E-10</v>
      </c>
      <c r="K86" s="71">
        <v>28.201</v>
      </c>
      <c r="L86" s="72">
        <f>0.023</f>
        <v>0.023</v>
      </c>
      <c r="M86" s="71">
        <f>5.463*10^-10</f>
        <v>5.463000000000001E-10</v>
      </c>
      <c r="N86" s="73">
        <f>0.107*10^-10</f>
        <v>1.0700000000000001E-11</v>
      </c>
      <c r="O86" s="30">
        <f>IF(G86&gt;0,10^-6*(1/$M86)*LN(1+(EXP($J86*G86*10^6)-1)*((EXP($M86*$K86*10^6)-1)/(EXP($J86*$I86*10^6)-1))),"")</f>
        <v>76.28328415264183</v>
      </c>
      <c r="P86" s="103">
        <f>IF(G86&gt;0,1-(G86/O86),"")</f>
        <v>0.006335387339574727</v>
      </c>
      <c r="Q86" s="74">
        <v>0.7</v>
      </c>
      <c r="R86" s="151">
        <v>0.005262</v>
      </c>
      <c r="S86" s="152">
        <v>1E-06</v>
      </c>
      <c r="T86" s="114">
        <f>IF(AND(Q86&gt;0,R86&gt;0),SQRT(AI86^2*AJ86^2+AF86^2*AK86^2)/10^6,"")</f>
        <v>0.7043707006530852</v>
      </c>
      <c r="U86" s="75">
        <f>IF(AND(Q86&gt;0,R86&gt;0),SQRT((T86*10^6)^2+AL86^2*($L86*10^6)^2)/10^6,"")</f>
        <v>0.7070423397431231</v>
      </c>
      <c r="V86" s="75">
        <f>IF(AND(Q86&gt;0,R86&gt;0),SQRT((U86*10^6)^2+AP86^2*$N86^2)/10^6,"")</f>
        <v>1.6529571252274984</v>
      </c>
      <c r="W86" s="75"/>
      <c r="X86" s="75"/>
      <c r="Y86" s="75"/>
      <c r="Z86" s="75"/>
      <c r="AA86" s="75"/>
      <c r="AB86" s="140">
        <f>(-1+EXP($J86*$I86*10^6))/R86</f>
        <v>2.9314107177252877</v>
      </c>
      <c r="AC86" s="140">
        <f>(EXP($J86*G86*10^6)-1)/R86</f>
        <v>8.034753523375079</v>
      </c>
      <c r="AD86" s="140">
        <f>AC86/($J86+R86*$J86*AC86)</f>
        <v>14110988031.766937</v>
      </c>
      <c r="AE86" s="140">
        <f>R86/($J86+R86*$J86*AC86)</f>
        <v>9241356.166949017</v>
      </c>
      <c r="AF86" s="141">
        <f>SQRT(((Q86*10^6)^2-S86^2*AD86^2)/(AE86^2))</f>
        <v>0.0757310663440652</v>
      </c>
      <c r="AG86" s="140">
        <f>(EXP($M86*$K86*10^6)-1)/AB86</f>
        <v>0.0052962533035290135</v>
      </c>
      <c r="AH86" s="140">
        <f>(1-EXP($J86*$I86*10^6))/(AB86^2)</f>
        <v>-0.0017950401723587886</v>
      </c>
      <c r="AI86" s="141">
        <f>S86/ABS(AH86)</f>
        <v>0.0005570905962989903</v>
      </c>
      <c r="AJ86" s="140">
        <f>(1/$M86)*(-1/AB86+1/((EXP($M86*$K86*10^6)-1)*AC86+AB86))</f>
        <v>-25487946.00497339</v>
      </c>
      <c r="AK86" s="140">
        <f>AG86/($M86*(1+AG86*AC86))</f>
        <v>9299057.883283697</v>
      </c>
      <c r="AL86" s="142">
        <f>EXP($M86*$K86*10^6)*AC86/((EXP($M86*$K86*10^6)-1)*AC86+AB86)</f>
        <v>2.669857741695651</v>
      </c>
      <c r="AM86" s="140">
        <f>(EXP($M86*$K86*10^6)*$M86*AC86*$K86*10^6)/((EXP($M86*$K86*10^6)-1)*AC86+AB86)</f>
        <v>0.04113237916021532</v>
      </c>
      <c r="AN86" s="140">
        <f>LN(1+(EXP($M86*$K86*10^6)-1)*AC86/AB86)</f>
        <v>0.04167355813258824</v>
      </c>
      <c r="AO86" s="140">
        <f>1/$M86^2*(AM86-AN86)</f>
        <v>-1813336956036569.2</v>
      </c>
      <c r="AP86" s="143">
        <f>-LN(1+AG86*AC86)/$M86^2</f>
        <v>-1.396362514234703E+17</v>
      </c>
    </row>
    <row r="87" spans="7:42" s="14" customFormat="1" ht="12.75">
      <c r="G87" s="15"/>
      <c r="I87" s="15"/>
      <c r="J87" s="56"/>
      <c r="K87" s="56"/>
      <c r="L87" s="15"/>
      <c r="M87" s="15"/>
      <c r="N87" s="15"/>
      <c r="O87" s="217"/>
      <c r="P87" s="101"/>
      <c r="Q87" s="20"/>
      <c r="R87" s="21"/>
      <c r="S87" s="98"/>
      <c r="T87" s="221"/>
      <c r="U87" s="51"/>
      <c r="V87" s="51"/>
      <c r="W87" s="22"/>
      <c r="X87" s="22"/>
      <c r="Y87" s="22"/>
      <c r="Z87" s="22"/>
      <c r="AA87" s="22"/>
      <c r="AB87" s="24"/>
      <c r="AC87" s="24"/>
      <c r="AD87" s="24"/>
      <c r="AE87" s="24"/>
      <c r="AF87" s="25"/>
      <c r="AG87" s="24"/>
      <c r="AH87" s="24"/>
      <c r="AI87" s="25"/>
      <c r="AJ87" s="24"/>
      <c r="AK87" s="24"/>
      <c r="AL87" s="26"/>
      <c r="AM87" s="24"/>
      <c r="AN87" s="24"/>
      <c r="AO87" s="24"/>
      <c r="AP87" s="27"/>
    </row>
    <row r="88" spans="1:42" s="61" customFormat="1" ht="13.5" thickBot="1">
      <c r="A88" s="261" t="s">
        <v>51</v>
      </c>
      <c r="B88" s="61" t="s">
        <v>52</v>
      </c>
      <c r="D88" s="61" t="s">
        <v>56</v>
      </c>
      <c r="E88" s="61" t="s">
        <v>78</v>
      </c>
      <c r="F88" s="61" t="s">
        <v>74</v>
      </c>
      <c r="G88" s="144">
        <v>78.2</v>
      </c>
      <c r="H88" s="62" t="s">
        <v>54</v>
      </c>
      <c r="I88" s="145">
        <v>27.84</v>
      </c>
      <c r="J88" s="63">
        <f>5.543*10^-10</f>
        <v>5.543E-10</v>
      </c>
      <c r="K88" s="63">
        <v>28.201</v>
      </c>
      <c r="L88" s="64">
        <f>0.023</f>
        <v>0.023</v>
      </c>
      <c r="M88" s="63">
        <f>5.463*10^-10</f>
        <v>5.463000000000001E-10</v>
      </c>
      <c r="N88" s="65">
        <f>0.107*10^-10</f>
        <v>1.0700000000000001E-11</v>
      </c>
      <c r="O88" s="54">
        <f>IF(G88&gt;0,10^-6*(1/$M88)*LN(1+(EXP($J88*G88*10^6)-1)*((EXP($M88*$K88*10^6)-1)/(EXP($J88*$I88*10^6)-1))),"")</f>
        <v>79.2158217212282</v>
      </c>
      <c r="P88" s="102">
        <f>IF(G88&gt;0,1-(G88/O88),"")</f>
        <v>0.012823470099231127</v>
      </c>
      <c r="Q88" s="66">
        <v>0.2</v>
      </c>
      <c r="R88" s="146">
        <v>0.002823</v>
      </c>
      <c r="S88" s="123">
        <v>1E-05</v>
      </c>
      <c r="T88" s="116"/>
      <c r="U88" s="67"/>
      <c r="V88" s="67"/>
      <c r="W88" s="67"/>
      <c r="X88" s="67"/>
      <c r="Y88" s="67"/>
      <c r="Z88" s="67"/>
      <c r="AA88" s="67"/>
      <c r="AB88" s="125">
        <f t="shared" si="96"/>
        <v>5.5088188865252015</v>
      </c>
      <c r="AC88" s="125">
        <f t="shared" si="97"/>
        <v>15.692324256213178</v>
      </c>
      <c r="AD88" s="125">
        <f t="shared" si="98"/>
        <v>27109240685.8556</v>
      </c>
      <c r="AE88" s="125">
        <f t="shared" si="99"/>
        <v>4876867.5185812265</v>
      </c>
      <c r="AF88" s="126" t="e">
        <f t="shared" si="100"/>
        <v>#NUM!</v>
      </c>
      <c r="AG88" s="125">
        <f t="shared" si="101"/>
        <v>0.002818298081232787</v>
      </c>
      <c r="AH88" s="125">
        <f t="shared" si="102"/>
        <v>-0.0005124510458866554</v>
      </c>
      <c r="AI88" s="126">
        <f t="shared" si="103"/>
        <v>0.019514059109193065</v>
      </c>
      <c r="AJ88" s="125">
        <f t="shared" si="104"/>
        <v>-14073112.127457397</v>
      </c>
      <c r="AK88" s="125">
        <f t="shared" si="105"/>
        <v>4940391.532454382</v>
      </c>
      <c r="AL88" s="127">
        <f t="shared" si="106"/>
        <v>2.770290124480995</v>
      </c>
      <c r="AM88" s="125">
        <f t="shared" si="107"/>
        <v>0.0426796611686069</v>
      </c>
      <c r="AN88" s="125">
        <f t="shared" si="108"/>
        <v>0.04327560340630697</v>
      </c>
      <c r="AO88" s="125">
        <f t="shared" si="109"/>
        <v>-1996833096722768.5</v>
      </c>
      <c r="AP88" s="128">
        <f t="shared" si="110"/>
        <v>-1.450042499015709E+17</v>
      </c>
    </row>
    <row r="89" spans="1:42" s="68" customFormat="1" ht="13.5" thickBot="1">
      <c r="A89" s="262"/>
      <c r="B89" s="68" t="s">
        <v>52</v>
      </c>
      <c r="D89" s="68" t="s">
        <v>56</v>
      </c>
      <c r="E89" s="68" t="s">
        <v>78</v>
      </c>
      <c r="F89" s="129" t="s">
        <v>73</v>
      </c>
      <c r="G89" s="80">
        <v>78.2</v>
      </c>
      <c r="H89" s="69" t="s">
        <v>54</v>
      </c>
      <c r="I89" s="147">
        <v>27.84</v>
      </c>
      <c r="J89" s="56">
        <f>5.543*10^-10</f>
        <v>5.543E-10</v>
      </c>
      <c r="K89" s="56">
        <v>28.201</v>
      </c>
      <c r="L89" s="55">
        <f>0.023</f>
        <v>0.023</v>
      </c>
      <c r="M89" s="56">
        <f>5.463*10^-10</f>
        <v>5.463000000000001E-10</v>
      </c>
      <c r="N89" s="57">
        <f>0.107*10^-10</f>
        <v>1.0700000000000001E-11</v>
      </c>
      <c r="O89" s="76">
        <f>IF(G89&gt;0,10^-6*(1/$M89)*LN(1+(EXP($J89*G89*10^6)-1)*((EXP($M89*$K89*10^6)-1)/(EXP($J89*$I89*10^6)-1))),"")</f>
        <v>79.2158217212282</v>
      </c>
      <c r="P89" s="100">
        <f>IF(G89&gt;0,1-(G89/O89),"")</f>
        <v>0.012823470099231127</v>
      </c>
      <c r="Q89" s="53">
        <v>0.2</v>
      </c>
      <c r="R89" s="148">
        <v>0.002914</v>
      </c>
      <c r="S89" s="149">
        <v>7E-06</v>
      </c>
      <c r="T89" s="111">
        <f>IF(AND(Q89&gt;0,R89&gt;0),SQRT(AI89^2*AJ89^2+AF89^2*AK89^2)/10^6,"")</f>
        <v>0.20260511542013845</v>
      </c>
      <c r="U89" s="51">
        <f>IF(AND(Q89&gt;0,R89&gt;0),SQRT((T89*10^6)^2+AL89^2*($L89*10^6)^2)/10^6,"")</f>
        <v>0.2123879638660021</v>
      </c>
      <c r="V89" s="51">
        <f>IF(AND(Q89&gt;0,R89&gt;0),SQRT((U89*10^6)^2+AP89^2*$N89^2)/10^6,"")</f>
        <v>1.5660146886028794</v>
      </c>
      <c r="W89" s="51"/>
      <c r="X89" s="51"/>
      <c r="Y89" s="51"/>
      <c r="Z89" s="51"/>
      <c r="AA89" s="51"/>
      <c r="AB89" s="131">
        <f t="shared" si="96"/>
        <v>5.336786450466933</v>
      </c>
      <c r="AC89" s="131">
        <f t="shared" si="97"/>
        <v>15.202275695020521</v>
      </c>
      <c r="AD89" s="131">
        <f t="shared" si="98"/>
        <v>26262658358.328876</v>
      </c>
      <c r="AE89" s="131">
        <f t="shared" si="99"/>
        <v>5034074.37093365</v>
      </c>
      <c r="AF89" s="132">
        <f t="shared" si="100"/>
        <v>0.015645666769243213</v>
      </c>
      <c r="AG89" s="131">
        <f t="shared" si="101"/>
        <v>0.0029091465138903084</v>
      </c>
      <c r="AH89" s="131">
        <f t="shared" si="102"/>
        <v>-0.0005460214732304015</v>
      </c>
      <c r="AI89" s="132">
        <f t="shared" si="103"/>
        <v>0.012820008631869776</v>
      </c>
      <c r="AJ89" s="131">
        <f t="shared" si="104"/>
        <v>-14526761.863057274</v>
      </c>
      <c r="AK89" s="131">
        <f t="shared" si="105"/>
        <v>5099646.09478288</v>
      </c>
      <c r="AL89" s="133">
        <f t="shared" si="106"/>
        <v>2.7702901244809954</v>
      </c>
      <c r="AM89" s="131">
        <f t="shared" si="107"/>
        <v>0.04267966116860691</v>
      </c>
      <c r="AN89" s="131">
        <f t="shared" si="108"/>
        <v>0.04327560340630697</v>
      </c>
      <c r="AO89" s="131">
        <f t="shared" si="109"/>
        <v>-1996833096722745.2</v>
      </c>
      <c r="AP89" s="134">
        <f t="shared" si="110"/>
        <v>-1.450042499015709E+17</v>
      </c>
    </row>
    <row r="90" spans="1:42" s="68" customFormat="1" ht="13.5" thickBot="1">
      <c r="A90" s="262"/>
      <c r="B90" s="68" t="s">
        <v>53</v>
      </c>
      <c r="D90" s="68" t="s">
        <v>56</v>
      </c>
      <c r="E90" s="68" t="s">
        <v>78</v>
      </c>
      <c r="F90" s="68" t="s">
        <v>74</v>
      </c>
      <c r="G90" s="93">
        <v>79.5</v>
      </c>
      <c r="H90" s="69" t="s">
        <v>54</v>
      </c>
      <c r="I90" s="147">
        <v>27.84</v>
      </c>
      <c r="J90" s="56">
        <f>5.543*10^-10</f>
        <v>5.543E-10</v>
      </c>
      <c r="K90" s="56">
        <v>28.201</v>
      </c>
      <c r="L90" s="55">
        <f>0.023</f>
        <v>0.023</v>
      </c>
      <c r="M90" s="56">
        <f>5.463*10^-10</f>
        <v>5.463000000000001E-10</v>
      </c>
      <c r="N90" s="57">
        <f>0.107*10^-10</f>
        <v>1.0700000000000001E-11</v>
      </c>
      <c r="O90" s="54">
        <f>IF(G90&gt;0,10^-6*(1/$M90)*LN(1+(EXP($J90*G90*10^6)-1)*((EXP($M90*$K90*10^6)-1)/(EXP($J90*$I90*10^6)-1))),"")</f>
        <v>80.532755728097</v>
      </c>
      <c r="P90" s="100">
        <f>IF(G90&gt;0,1-(G90/O90),"")</f>
        <v>0.012824045554629904</v>
      </c>
      <c r="Q90" s="53">
        <v>0.2</v>
      </c>
      <c r="R90" s="148">
        <v>0.002823</v>
      </c>
      <c r="S90" s="149">
        <v>1E-05</v>
      </c>
      <c r="T90" s="116"/>
      <c r="U90" s="51"/>
      <c r="V90" s="51"/>
      <c r="W90" s="51"/>
      <c r="X90" s="51"/>
      <c r="Y90" s="51"/>
      <c r="Z90" s="51"/>
      <c r="AA90" s="51"/>
      <c r="AB90" s="131">
        <f t="shared" si="96"/>
        <v>5.5088188865252015</v>
      </c>
      <c r="AC90" s="131">
        <f t="shared" si="97"/>
        <v>15.958984872083855</v>
      </c>
      <c r="AD90" s="131">
        <f t="shared" si="98"/>
        <v>27550050208.54988</v>
      </c>
      <c r="AE90" s="131">
        <f t="shared" si="99"/>
        <v>4873354.562468544</v>
      </c>
      <c r="AF90" s="132" t="e">
        <f t="shared" si="100"/>
        <v>#NUM!</v>
      </c>
      <c r="AG90" s="131">
        <f t="shared" si="101"/>
        <v>0.002818298081232787</v>
      </c>
      <c r="AH90" s="131">
        <f t="shared" si="102"/>
        <v>-0.0005124510458866554</v>
      </c>
      <c r="AI90" s="132">
        <f t="shared" si="103"/>
        <v>0.019514059109193065</v>
      </c>
      <c r="AJ90" s="131">
        <f t="shared" si="104"/>
        <v>-14301964.25126849</v>
      </c>
      <c r="AK90" s="131">
        <f t="shared" si="105"/>
        <v>4936838.490248435</v>
      </c>
      <c r="AL90" s="133">
        <f t="shared" si="106"/>
        <v>2.8153396325655256</v>
      </c>
      <c r="AM90" s="131">
        <f t="shared" si="107"/>
        <v>0.04337370318387068</v>
      </c>
      <c r="AN90" s="131">
        <f t="shared" si="108"/>
        <v>0.043995044454259405</v>
      </c>
      <c r="AO90" s="131">
        <f t="shared" si="109"/>
        <v>-2081938037921735.5</v>
      </c>
      <c r="AP90" s="134">
        <f t="shared" si="110"/>
        <v>-1.4741489241826288E+17</v>
      </c>
    </row>
    <row r="91" spans="1:42" s="34" customFormat="1" ht="13.5" thickBot="1">
      <c r="A91" s="263"/>
      <c r="B91" s="34" t="s">
        <v>53</v>
      </c>
      <c r="D91" s="34" t="s">
        <v>56</v>
      </c>
      <c r="E91" s="34" t="s">
        <v>78</v>
      </c>
      <c r="F91" s="34" t="s">
        <v>73</v>
      </c>
      <c r="G91" s="80">
        <v>78.5</v>
      </c>
      <c r="H91" s="70" t="s">
        <v>54</v>
      </c>
      <c r="I91" s="150">
        <v>27.84</v>
      </c>
      <c r="J91" s="71">
        <f>5.543*10^-10</f>
        <v>5.543E-10</v>
      </c>
      <c r="K91" s="71">
        <v>28.201</v>
      </c>
      <c r="L91" s="72">
        <f>0.023</f>
        <v>0.023</v>
      </c>
      <c r="M91" s="71">
        <f>5.463*10^-10</f>
        <v>5.463000000000001E-10</v>
      </c>
      <c r="N91" s="73">
        <f>0.107*10^-10</f>
        <v>1.0700000000000001E-11</v>
      </c>
      <c r="O91" s="76">
        <f>IF(G91&gt;0,10^-6*(1/$M91)*LN(1+(EXP($J91*G91*10^6)-1)*((EXP($M91*$K91*10^6)-1)/(EXP($J91*$I91*10^6)-1))),"")</f>
        <v>79.51972943466026</v>
      </c>
      <c r="P91" s="103">
        <f>IF(G91&gt;0,1-(G91/O91),"")</f>
        <v>0.012823602921060662</v>
      </c>
      <c r="Q91" s="74">
        <v>0.2</v>
      </c>
      <c r="R91" s="151">
        <v>0.002914</v>
      </c>
      <c r="S91" s="152">
        <v>7E-06</v>
      </c>
      <c r="T91" s="111">
        <f>IF(AND(Q91&gt;0,R91&gt;0),SQRT(AI91^2*AJ91^2+AF91^2*AK91^2)/10^6,"")</f>
        <v>0.20260516915429488</v>
      </c>
      <c r="U91" s="75">
        <f>IF(AND(Q91&gt;0,R91&gt;0),SQRT((T91*10^6)^2+AL91^2*($L91*10^6)^2)/10^6,"")</f>
        <v>0.21245989043247274</v>
      </c>
      <c r="V91" s="75">
        <f>IF(AND(Q91&gt;0,R91&gt;0),SQRT((U91*10^6)^2+AP91^2*$N91^2)/10^6,"")</f>
        <v>1.57192204831609</v>
      </c>
      <c r="W91" s="75"/>
      <c r="X91" s="75"/>
      <c r="Y91" s="75"/>
      <c r="Z91" s="75"/>
      <c r="AA91" s="75"/>
      <c r="AB91" s="140">
        <f t="shared" si="96"/>
        <v>5.336786450466933</v>
      </c>
      <c r="AC91" s="140">
        <f t="shared" si="97"/>
        <v>15.261874525465883</v>
      </c>
      <c r="AD91" s="140">
        <f t="shared" si="98"/>
        <v>26361234214.286083</v>
      </c>
      <c r="AE91" s="140">
        <f t="shared" si="99"/>
        <v>5033237.324304679</v>
      </c>
      <c r="AF91" s="141">
        <f t="shared" si="100"/>
        <v>0.01532431921763175</v>
      </c>
      <c r="AG91" s="140">
        <f t="shared" si="101"/>
        <v>0.0029091465138903084</v>
      </c>
      <c r="AH91" s="140">
        <f t="shared" si="102"/>
        <v>-0.0005460214732304015</v>
      </c>
      <c r="AI91" s="141">
        <f t="shared" si="103"/>
        <v>0.012820008631869776</v>
      </c>
      <c r="AJ91" s="140">
        <f t="shared" si="104"/>
        <v>-14581291.359964225</v>
      </c>
      <c r="AK91" s="140">
        <f t="shared" si="105"/>
        <v>5098799.497422309</v>
      </c>
      <c r="AL91" s="142">
        <f t="shared" si="106"/>
        <v>2.7806890370671757</v>
      </c>
      <c r="AM91" s="140">
        <f t="shared" si="107"/>
        <v>0.042839868961205264</v>
      </c>
      <c r="AN91" s="140">
        <f t="shared" si="108"/>
        <v>0.04344162819015491</v>
      </c>
      <c r="AO91" s="140">
        <f t="shared" si="109"/>
        <v>-2016324181454947.8</v>
      </c>
      <c r="AP91" s="143">
        <f t="shared" si="110"/>
        <v>-1.455605517749593E+17</v>
      </c>
    </row>
    <row r="92" spans="1:42" s="14" customFormat="1" ht="13.5" thickBot="1">
      <c r="A92" s="60"/>
      <c r="G92" s="93"/>
      <c r="H92" s="58"/>
      <c r="I92" s="94"/>
      <c r="J92" s="56"/>
      <c r="K92" s="56"/>
      <c r="L92" s="55"/>
      <c r="M92" s="56"/>
      <c r="N92" s="57"/>
      <c r="O92" s="52"/>
      <c r="P92" s="100"/>
      <c r="Q92" s="20"/>
      <c r="R92" s="95"/>
      <c r="S92" s="98"/>
      <c r="T92" s="116"/>
      <c r="U92" s="51"/>
      <c r="V92" s="51"/>
      <c r="W92" s="22"/>
      <c r="X92" s="22"/>
      <c r="Y92" s="22"/>
      <c r="Z92" s="22"/>
      <c r="AA92" s="22"/>
      <c r="AB92" s="24"/>
      <c r="AC92" s="24"/>
      <c r="AD92" s="24"/>
      <c r="AE92" s="24"/>
      <c r="AF92" s="25"/>
      <c r="AG92" s="24"/>
      <c r="AH92" s="24"/>
      <c r="AI92" s="25"/>
      <c r="AJ92" s="24"/>
      <c r="AK92" s="24"/>
      <c r="AL92" s="26"/>
      <c r="AM92" s="24"/>
      <c r="AN92" s="24"/>
      <c r="AO92" s="24"/>
      <c r="AP92" s="27"/>
    </row>
    <row r="93" spans="1:42" s="61" customFormat="1" ht="12.75" customHeight="1">
      <c r="A93" s="261" t="s">
        <v>99</v>
      </c>
      <c r="B93" s="61" t="s">
        <v>102</v>
      </c>
      <c r="D93" s="61" t="s">
        <v>56</v>
      </c>
      <c r="E93" s="61" t="s">
        <v>100</v>
      </c>
      <c r="F93" s="120" t="s">
        <v>73</v>
      </c>
      <c r="G93" s="121">
        <v>79.52</v>
      </c>
      <c r="H93" s="62" t="s">
        <v>33</v>
      </c>
      <c r="I93" s="63">
        <v>28.03</v>
      </c>
      <c r="J93" s="63">
        <f>5.543*10^-10</f>
        <v>5.543E-10</v>
      </c>
      <c r="K93" s="63">
        <v>28.201</v>
      </c>
      <c r="L93" s="64">
        <f>0.023</f>
        <v>0.023</v>
      </c>
      <c r="M93" s="63">
        <f>5.463*10^-10</f>
        <v>5.463000000000001E-10</v>
      </c>
      <c r="N93" s="65">
        <f>0.107*10^-10</f>
        <v>1.0700000000000001E-11</v>
      </c>
      <c r="O93" s="50">
        <f>IF(G93&gt;0,10^-6*(1/$M93)*LN(1+(EXP($J93*G93*10^6)-1)*((EXP($M93*$K93*10^6)-1)/(EXP($J93*$I93*10^6)-1))),"")</f>
        <v>80.01462004678957</v>
      </c>
      <c r="P93" s="102">
        <f>IF(G93&gt;0,1-(G93/O93),"")</f>
        <v>0.006181620890036599</v>
      </c>
      <c r="Q93" s="66">
        <v>0.051</v>
      </c>
      <c r="R93" s="122">
        <v>0.007032</v>
      </c>
      <c r="S93" s="123">
        <v>5.4E-07</v>
      </c>
      <c r="T93" s="113">
        <f>IF(AND(Q93&gt;0,R93&gt;0),SQRT(AI93^2*AJ93^2+AF93^2*AK93^2)/10^6,"")</f>
        <v>0.05132654552167381</v>
      </c>
      <c r="U93" s="67">
        <f>IF(AND(Q93&gt;0,R93&gt;0),SQRT((T93*10^6)^2+AL93^2*($L93*10^6)^2)/10^6,"")</f>
        <v>0.08230871361400001</v>
      </c>
      <c r="V93" s="67">
        <f>IF(AND(Q93&gt;0,R93&gt;0),SQRT((U93*10^6)^2+AP93^2*$N93^2)/10^6,"")</f>
        <v>1.5693509181606713</v>
      </c>
      <c r="W93" s="124"/>
      <c r="X93" s="124"/>
      <c r="Y93" s="124"/>
      <c r="Z93" s="124"/>
      <c r="AA93" s="124"/>
      <c r="AB93" s="125">
        <f t="shared" si="96"/>
        <v>2.2267286938682997</v>
      </c>
      <c r="AC93" s="125">
        <f t="shared" si="97"/>
        <v>6.408390188702892</v>
      </c>
      <c r="AD93" s="125">
        <f t="shared" si="98"/>
        <v>11062703275.369827</v>
      </c>
      <c r="AE93" s="125">
        <f t="shared" si="99"/>
        <v>12139231.092628976</v>
      </c>
      <c r="AF93" s="126">
        <f t="shared" si="100"/>
        <v>0.004172333375072432</v>
      </c>
      <c r="AG93" s="125">
        <f t="shared" si="101"/>
        <v>0.006972332884785276</v>
      </c>
      <c r="AH93" s="125">
        <f t="shared" si="102"/>
        <v>-0.003157995861536201</v>
      </c>
      <c r="AI93" s="126">
        <f t="shared" si="103"/>
        <v>0.00017099452427316294</v>
      </c>
      <c r="AJ93" s="125">
        <f t="shared" si="104"/>
        <v>-35159661.0615691</v>
      </c>
      <c r="AK93" s="125">
        <f t="shared" si="105"/>
        <v>12216956.809292927</v>
      </c>
      <c r="AL93" s="127">
        <f t="shared" si="106"/>
        <v>2.7976191814319042</v>
      </c>
      <c r="AM93" s="125">
        <f t="shared" si="107"/>
        <v>0.04310069825797705</v>
      </c>
      <c r="AN93" s="125">
        <f t="shared" si="108"/>
        <v>0.043711986931561156</v>
      </c>
      <c r="AO93" s="125">
        <f t="shared" si="109"/>
        <v>-2048254642556210.8</v>
      </c>
      <c r="AP93" s="128">
        <f t="shared" si="110"/>
        <v>-1.4646644709278707E+17</v>
      </c>
    </row>
    <row r="94" spans="1:42" s="68" customFormat="1" ht="12.75">
      <c r="A94" s="262"/>
      <c r="B94" s="68" t="s">
        <v>103</v>
      </c>
      <c r="D94" s="68" t="s">
        <v>108</v>
      </c>
      <c r="E94" s="68" t="s">
        <v>100</v>
      </c>
      <c r="F94" s="129" t="s">
        <v>73</v>
      </c>
      <c r="G94" s="78">
        <v>80.71</v>
      </c>
      <c r="H94" s="69" t="s">
        <v>33</v>
      </c>
      <c r="I94" s="56">
        <v>28.03</v>
      </c>
      <c r="J94" s="56">
        <f>5.543*10^-10</f>
        <v>5.543E-10</v>
      </c>
      <c r="K94" s="56">
        <v>28.201</v>
      </c>
      <c r="L94" s="55">
        <f>0.023</f>
        <v>0.023</v>
      </c>
      <c r="M94" s="56">
        <f>5.463*10^-10</f>
        <v>5.463000000000001E-10</v>
      </c>
      <c r="N94" s="57">
        <f>0.107*10^-10</f>
        <v>1.0700000000000001E-11</v>
      </c>
      <c r="O94" s="29">
        <f>IF(G94&gt;0,10^-6*(1/$M94)*LN(1+(EXP($J94*G94*10^6)-1)*((EXP($M94*$K94*10^6)-1)/(EXP($J94*$I94*10^6)-1))),"")</f>
        <v>81.21224264973868</v>
      </c>
      <c r="P94" s="100">
        <f>IF(G94&gt;0,1-(G94/O94),"")</f>
        <v>0.006184321887339306</v>
      </c>
      <c r="Q94" s="53">
        <v>0.164</v>
      </c>
      <c r="R94" s="59">
        <v>0.006927</v>
      </c>
      <c r="S94" s="130">
        <v>3E-07</v>
      </c>
      <c r="T94" s="117">
        <f>IF(AND(Q94&gt;0,R94&gt;0),SQRT(AI94^2*AJ94^2+AF94^2*AK94^2)/10^6,"")</f>
        <v>0.16505095192495028</v>
      </c>
      <c r="U94" s="51">
        <f>IF(AND(Q94&gt;0,R94&gt;0),SQRT((T94*10^6)^2+AL94^2*($L94*10^6)^2)/10^6,"")</f>
        <v>0.1774942977924748</v>
      </c>
      <c r="V94" s="51">
        <f>IF(AND(Q94&gt;0,R94&gt;0),SQRT((U94*10^6)^2+AP94^2*$N94^2)/10^6,"")</f>
        <v>1.600520306161222</v>
      </c>
      <c r="W94" s="23"/>
      <c r="X94" s="23"/>
      <c r="Y94" s="23"/>
      <c r="Z94" s="23"/>
      <c r="AA94" s="23"/>
      <c r="AB94" s="131">
        <f t="shared" si="96"/>
        <v>2.2604816190676895</v>
      </c>
      <c r="AC94" s="131">
        <f t="shared" si="97"/>
        <v>6.605077097761415</v>
      </c>
      <c r="AD94" s="131">
        <f t="shared" si="98"/>
        <v>11394722163.671486</v>
      </c>
      <c r="AE94" s="131">
        <f t="shared" si="99"/>
        <v>11950086.162431575</v>
      </c>
      <c r="AF94" s="132">
        <f t="shared" si="100"/>
        <v>0.013720768800800339</v>
      </c>
      <c r="AG94" s="131">
        <f t="shared" si="101"/>
        <v>0.006868223818672867</v>
      </c>
      <c r="AH94" s="131">
        <f t="shared" si="102"/>
        <v>-0.00306439120830231</v>
      </c>
      <c r="AI94" s="132">
        <f t="shared" si="103"/>
        <v>9.789872754732308E-05</v>
      </c>
      <c r="AJ94" s="131">
        <f t="shared" si="104"/>
        <v>-35141648.7361564</v>
      </c>
      <c r="AK94" s="131">
        <f t="shared" si="105"/>
        <v>12026665.223746998</v>
      </c>
      <c r="AL94" s="133">
        <f t="shared" si="106"/>
        <v>2.8385707609728588</v>
      </c>
      <c r="AM94" s="131">
        <f t="shared" si="107"/>
        <v>0.04373160674069586</v>
      </c>
      <c r="AN94" s="131">
        <f t="shared" si="108"/>
        <v>0.04436624815955225</v>
      </c>
      <c r="AO94" s="131">
        <f t="shared" si="109"/>
        <v>-2126503056092062.8</v>
      </c>
      <c r="AP94" s="134">
        <f t="shared" si="110"/>
        <v>-1.4865869055416195E+17</v>
      </c>
    </row>
    <row r="95" spans="1:42" s="68" customFormat="1" ht="12.75">
      <c r="A95" s="262"/>
      <c r="B95" s="68" t="s">
        <v>104</v>
      </c>
      <c r="D95" s="68" t="s">
        <v>101</v>
      </c>
      <c r="E95" s="68" t="s">
        <v>100</v>
      </c>
      <c r="F95" s="129" t="s">
        <v>73</v>
      </c>
      <c r="G95" s="78">
        <v>81.14</v>
      </c>
      <c r="H95" s="69" t="s">
        <v>33</v>
      </c>
      <c r="I95" s="56">
        <v>28.03</v>
      </c>
      <c r="J95" s="56">
        <f>5.543*10^-10</f>
        <v>5.543E-10</v>
      </c>
      <c r="K95" s="56">
        <v>28.201</v>
      </c>
      <c r="L95" s="55">
        <f>0.023</f>
        <v>0.023</v>
      </c>
      <c r="M95" s="56">
        <f>5.463*10^-10</f>
        <v>5.463000000000001E-10</v>
      </c>
      <c r="N95" s="57">
        <f>0.107*10^-10</f>
        <v>1.0700000000000001E-11</v>
      </c>
      <c r="O95" s="29">
        <f>IF(G95&gt;0,10^-6*(1/$M95)*LN(1+(EXP($J95*G95*10^6)-1)*((EXP($M95*$K95*10^6)-1)/(EXP($J95*$I95*10^6)-1))),"")</f>
        <v>81.64499861300162</v>
      </c>
      <c r="P95" s="100">
        <f>IF(G95&gt;0,1-(G95/O95),"")</f>
        <v>0.006185297588102379</v>
      </c>
      <c r="Q95" s="53">
        <v>0.216</v>
      </c>
      <c r="R95" s="59">
        <v>0.007036</v>
      </c>
      <c r="S95" s="130">
        <v>4.3E-07</v>
      </c>
      <c r="T95" s="117">
        <f>IF(AND(Q95&gt;0,R95&gt;0),SQRT(AI95^2*AJ95^2+AF95^2*AK95^2)/10^6,"")</f>
        <v>0.21738460109620067</v>
      </c>
      <c r="U95" s="51">
        <f>IF(AND(Q95&gt;0,R95&gt;0),SQRT((T95*10^6)^2+AL95^2*($L95*10^6)^2)/10^6,"")</f>
        <v>0.22707490014578843</v>
      </c>
      <c r="V95" s="51">
        <f>IF(AND(Q95&gt;0,R95&gt;0),SQRT((U95*10^6)^2+AP95^2*$N95^2)/10^6,"")</f>
        <v>1.6151658846711754</v>
      </c>
      <c r="W95" s="23"/>
      <c r="X95" s="23"/>
      <c r="Y95" s="23"/>
      <c r="Z95" s="23"/>
      <c r="AA95" s="23"/>
      <c r="AB95" s="131">
        <f t="shared" si="96"/>
        <v>2.225462787845635</v>
      </c>
      <c r="AC95" s="131">
        <f t="shared" si="97"/>
        <v>6.538182636877163</v>
      </c>
      <c r="AD95" s="131">
        <f t="shared" si="98"/>
        <v>11276631359.641478</v>
      </c>
      <c r="AE95" s="131">
        <f t="shared" si="99"/>
        <v>12135234.307913702</v>
      </c>
      <c r="AF95" s="132">
        <f t="shared" si="100"/>
        <v>0.017794923523592823</v>
      </c>
      <c r="AG95" s="131">
        <f t="shared" si="101"/>
        <v>0.0069762989444467</v>
      </c>
      <c r="AH95" s="131">
        <f t="shared" si="102"/>
        <v>-0.0031615895976455383</v>
      </c>
      <c r="AI95" s="132">
        <f t="shared" si="103"/>
        <v>0.00013600753251472757</v>
      </c>
      <c r="AJ95" s="131">
        <f t="shared" si="104"/>
        <v>-35880617.0216814</v>
      </c>
      <c r="AK95" s="131">
        <f t="shared" si="105"/>
        <v>12213023.468679393</v>
      </c>
      <c r="AL95" s="133">
        <f t="shared" si="106"/>
        <v>2.8533618557583953</v>
      </c>
      <c r="AM95" s="131">
        <f t="shared" si="107"/>
        <v>0.04395948139836468</v>
      </c>
      <c r="AN95" s="131">
        <f t="shared" si="108"/>
        <v>0.04460266274228279</v>
      </c>
      <c r="AO95" s="131">
        <f t="shared" si="109"/>
        <v>-2155117918285050</v>
      </c>
      <c r="AP95" s="134">
        <f t="shared" si="110"/>
        <v>-1.4945084864177488E+17</v>
      </c>
    </row>
    <row r="96" spans="1:42" s="34" customFormat="1" ht="13.5" thickBot="1">
      <c r="A96" s="263"/>
      <c r="B96" s="34" t="s">
        <v>105</v>
      </c>
      <c r="C96" s="157" t="s">
        <v>106</v>
      </c>
      <c r="E96" s="34" t="s">
        <v>107</v>
      </c>
      <c r="F96" s="135" t="s">
        <v>73</v>
      </c>
      <c r="G96" s="136">
        <v>81.88</v>
      </c>
      <c r="H96" s="70" t="s">
        <v>33</v>
      </c>
      <c r="I96" s="71">
        <v>28.03</v>
      </c>
      <c r="J96" s="71">
        <f>5.543*10^-10</f>
        <v>5.543E-10</v>
      </c>
      <c r="K96" s="71">
        <v>28.201</v>
      </c>
      <c r="L96" s="72">
        <f>0.023</f>
        <v>0.023</v>
      </c>
      <c r="M96" s="71">
        <f>5.463*10^-10</f>
        <v>5.463000000000001E-10</v>
      </c>
      <c r="N96" s="73">
        <f>0.107*10^-10</f>
        <v>1.0700000000000001E-11</v>
      </c>
      <c r="O96" s="30">
        <f>IF(G96&gt;0,10^-6*(1/$M96)*LN(1+(EXP($J96*G96*10^6)-1)*((EXP($M96*$K96*10^6)-1)/(EXP($J96*$I96*10^6)-1))),"")</f>
        <v>82.38974339310535</v>
      </c>
      <c r="P96" s="103">
        <f>IF(G96&gt;0,1-(G96/O96),"")</f>
        <v>0.006186976340892603</v>
      </c>
      <c r="Q96" s="74">
        <v>0.154</v>
      </c>
      <c r="R96" s="137">
        <v>0.007041</v>
      </c>
      <c r="S96" s="138">
        <v>2.7E-07</v>
      </c>
      <c r="T96" s="114">
        <f>IF(AND(Q96&gt;0,R96&gt;0),SQRT(AI96^2*AJ96^2+AF96^2*AK96^2)/10^6,"")</f>
        <v>0.15498768508685518</v>
      </c>
      <c r="U96" s="75">
        <f>IF(AND(Q96&gt;0,R96&gt;0),SQRT((T96*10^6)^2+AL96^2*($L96*10^6)^2)/10^6,"")</f>
        <v>0.1685386880057149</v>
      </c>
      <c r="V96" s="75">
        <f>IF(AND(Q96&gt;0,R96&gt;0),SQRT((U96*10^6)^2+AP96^2*$N96^2)/10^6,"")</f>
        <v>1.6224882424555742</v>
      </c>
      <c r="W96" s="139"/>
      <c r="X96" s="139"/>
      <c r="Y96" s="139"/>
      <c r="Z96" s="139"/>
      <c r="AA96" s="139"/>
      <c r="AB96" s="140">
        <f t="shared" si="96"/>
        <v>2.223882427962205</v>
      </c>
      <c r="AC96" s="140">
        <f t="shared" si="97"/>
        <v>6.594488353915577</v>
      </c>
      <c r="AD96" s="140">
        <f t="shared" si="98"/>
        <v>11369079443.003586</v>
      </c>
      <c r="AE96" s="140">
        <f t="shared" si="99"/>
        <v>12138877.811598158</v>
      </c>
      <c r="AF96" s="141">
        <f t="shared" si="100"/>
        <v>0.012683989901997051</v>
      </c>
      <c r="AG96" s="140">
        <f t="shared" si="101"/>
        <v>0.006981256519023482</v>
      </c>
      <c r="AH96" s="140">
        <f t="shared" si="102"/>
        <v>-0.0031660846416470996</v>
      </c>
      <c r="AI96" s="141">
        <f t="shared" si="103"/>
        <v>8.527883192015274E-05</v>
      </c>
      <c r="AJ96" s="140">
        <f t="shared" si="104"/>
        <v>-36226326.16970748</v>
      </c>
      <c r="AK96" s="140">
        <f t="shared" si="105"/>
        <v>12216730.984232394</v>
      </c>
      <c r="AL96" s="142">
        <f t="shared" si="106"/>
        <v>2.878808179313227</v>
      </c>
      <c r="AM96" s="140">
        <f t="shared" si="107"/>
        <v>0.04435151270862698</v>
      </c>
      <c r="AN96" s="140">
        <f t="shared" si="108"/>
        <v>0.04500951681565346</v>
      </c>
      <c r="AO96" s="140">
        <f t="shared" si="109"/>
        <v>-2204784785453100.2</v>
      </c>
      <c r="AP96" s="143">
        <f t="shared" si="110"/>
        <v>-1.508141010307621E+17</v>
      </c>
    </row>
    <row r="97" spans="1:42" s="14" customFormat="1" ht="13.5" thickBot="1">
      <c r="A97" s="60"/>
      <c r="B97" s="68"/>
      <c r="C97" s="119"/>
      <c r="E97" s="68"/>
      <c r="F97" s="31"/>
      <c r="G97" s="16"/>
      <c r="H97" s="69"/>
      <c r="I97" s="56"/>
      <c r="J97" s="56"/>
      <c r="K97" s="56"/>
      <c r="L97" s="55"/>
      <c r="M97" s="56"/>
      <c r="N97" s="57"/>
      <c r="O97" s="52"/>
      <c r="P97" s="100"/>
      <c r="Q97" s="53"/>
      <c r="R97" s="92"/>
      <c r="S97" s="91"/>
      <c r="T97" s="116"/>
      <c r="U97" s="51"/>
      <c r="V97" s="51"/>
      <c r="W97" s="23"/>
      <c r="X97" s="23"/>
      <c r="Y97" s="23"/>
      <c r="Z97" s="23"/>
      <c r="AA97" s="23"/>
      <c r="AB97" s="24"/>
      <c r="AC97" s="24"/>
      <c r="AD97" s="24"/>
      <c r="AE97" s="24"/>
      <c r="AF97" s="25"/>
      <c r="AG97" s="24"/>
      <c r="AH97" s="24"/>
      <c r="AI97" s="25"/>
      <c r="AJ97" s="24"/>
      <c r="AK97" s="24"/>
      <c r="AL97" s="26"/>
      <c r="AM97" s="24"/>
      <c r="AN97" s="24"/>
      <c r="AO97" s="24"/>
      <c r="AP97" s="27"/>
    </row>
    <row r="98" spans="1:42" s="61" customFormat="1" ht="12.75" customHeight="1">
      <c r="A98" s="261" t="s">
        <v>213</v>
      </c>
      <c r="B98" s="61" t="s">
        <v>218</v>
      </c>
      <c r="C98" s="164" t="s">
        <v>133</v>
      </c>
      <c r="D98" s="61" t="s">
        <v>225</v>
      </c>
      <c r="E98" s="61" t="s">
        <v>100</v>
      </c>
      <c r="F98" s="226" t="s">
        <v>73</v>
      </c>
      <c r="G98" s="202">
        <v>69.57</v>
      </c>
      <c r="H98" s="62" t="s">
        <v>33</v>
      </c>
      <c r="I98" s="63">
        <v>28.03</v>
      </c>
      <c r="J98" s="63">
        <f aca="true" t="shared" si="111" ref="J98:J104">5.543*10^-10</f>
        <v>5.543E-10</v>
      </c>
      <c r="K98" s="63">
        <v>28.201</v>
      </c>
      <c r="L98" s="64">
        <f aca="true" t="shared" si="112" ref="L98:L104">0.023</f>
        <v>0.023</v>
      </c>
      <c r="M98" s="63">
        <f aca="true" t="shared" si="113" ref="M98:M104">5.463*10^-10</f>
        <v>5.463000000000001E-10</v>
      </c>
      <c r="N98" s="65">
        <f aca="true" t="shared" si="114" ref="N98:N104">0.107*10^-10</f>
        <v>1.0700000000000001E-11</v>
      </c>
      <c r="O98" s="50">
        <f aca="true" t="shared" si="115" ref="O98:O104">IF(G98&gt;0,10^-6*(1/$M98)*LN(1+(EXP($J98*G98*10^6)-1)*((EXP($M98*$K98*10^6)-1)/(EXP($J98*$I98*10^6)-1))),"")</f>
        <v>70.0011363495476</v>
      </c>
      <c r="P98" s="102">
        <f aca="true" t="shared" si="116" ref="P98:P104">IF(G98&gt;0,1-(G98/O98),"")</f>
        <v>0.006158990725446789</v>
      </c>
      <c r="Q98" s="66">
        <v>0.37</v>
      </c>
      <c r="R98" s="122">
        <v>0.006951</v>
      </c>
      <c r="S98" s="155"/>
      <c r="T98" s="113">
        <f aca="true" t="shared" si="117" ref="T98:T104">IF(AND(Q98&gt;0,R98&gt;0),SQRT(AI98^2*AJ98^2+AF98^2*AK98^2)/10^6,"")</f>
        <v>0.37235232972906923</v>
      </c>
      <c r="U98" s="67">
        <f aca="true" t="shared" si="118" ref="U98:U104">IF(AND(Q98&gt;0,R98&gt;0),SQRT((T98*10^6)^2+AL98^2*($L98*10^6)^2)/10^6,"")</f>
        <v>0.3766064129546782</v>
      </c>
      <c r="V98" s="67">
        <f aca="true" t="shared" si="119" ref="V98:V104">IF(AND(Q98&gt;0,R98&gt;0),SQRT((U98*10^6)^2+AP98^2*$N98^2)/10^6,"")</f>
        <v>1.421846812792116</v>
      </c>
      <c r="W98" s="124"/>
      <c r="X98" s="124"/>
      <c r="Y98" s="124"/>
      <c r="Z98" s="124"/>
      <c r="AA98" s="124"/>
      <c r="AB98" s="125">
        <f t="shared" si="96"/>
        <v>2.2526767623769075</v>
      </c>
      <c r="AC98" s="125">
        <f t="shared" si="97"/>
        <v>5.656141633580112</v>
      </c>
      <c r="AD98" s="125">
        <f t="shared" si="98"/>
        <v>9818109034.394793</v>
      </c>
      <c r="AE98" s="125">
        <f t="shared" si="99"/>
        <v>12065765.024855187</v>
      </c>
      <c r="AF98" s="126">
        <f t="shared" si="100"/>
        <v>0.03066527478678798</v>
      </c>
      <c r="AG98" s="125">
        <f t="shared" si="101"/>
        <v>0.006892020176641418</v>
      </c>
      <c r="AH98" s="125">
        <f t="shared" si="102"/>
        <v>-0.0030856624066497966</v>
      </c>
      <c r="AI98" s="126">
        <f t="shared" si="103"/>
        <v>0</v>
      </c>
      <c r="AJ98" s="125">
        <f t="shared" si="104"/>
        <v>-30487977.24747155</v>
      </c>
      <c r="AK98" s="125">
        <f t="shared" si="105"/>
        <v>12142474.91072527</v>
      </c>
      <c r="AL98" s="127">
        <f t="shared" si="106"/>
        <v>2.4541669452059645</v>
      </c>
      <c r="AM98" s="125">
        <f t="shared" si="107"/>
        <v>0.037809402252483894</v>
      </c>
      <c r="AN98" s="125">
        <f t="shared" si="108"/>
        <v>0.03824162078775786</v>
      </c>
      <c r="AO98" s="125">
        <f t="shared" si="109"/>
        <v>-1448241493308064.2</v>
      </c>
      <c r="AP98" s="128">
        <f t="shared" si="110"/>
        <v>-1.2813680459371701E+17</v>
      </c>
    </row>
    <row r="99" spans="1:42" s="68" customFormat="1" ht="12.75">
      <c r="A99" s="262"/>
      <c r="B99" s="68" t="s">
        <v>219</v>
      </c>
      <c r="C99" s="119" t="s">
        <v>215</v>
      </c>
      <c r="D99" s="68" t="s">
        <v>225</v>
      </c>
      <c r="E99" s="68" t="s">
        <v>100</v>
      </c>
      <c r="F99" s="227" t="s">
        <v>73</v>
      </c>
      <c r="G99" s="78">
        <v>70.15</v>
      </c>
      <c r="H99" s="69" t="s">
        <v>33</v>
      </c>
      <c r="I99" s="56">
        <v>28.03</v>
      </c>
      <c r="J99" s="56">
        <f t="shared" si="111"/>
        <v>5.543E-10</v>
      </c>
      <c r="K99" s="56">
        <v>28.201</v>
      </c>
      <c r="L99" s="55">
        <f t="shared" si="112"/>
        <v>0.023</v>
      </c>
      <c r="M99" s="56">
        <f t="shared" si="113"/>
        <v>5.463000000000001E-10</v>
      </c>
      <c r="N99" s="57">
        <f t="shared" si="114"/>
        <v>1.0700000000000001E-11</v>
      </c>
      <c r="O99" s="29">
        <f t="shared" si="115"/>
        <v>70.58482455150971</v>
      </c>
      <c r="P99" s="100">
        <f t="shared" si="116"/>
        <v>0.006160312138941304</v>
      </c>
      <c r="Q99" s="53">
        <v>0.65</v>
      </c>
      <c r="R99" s="59">
        <v>0.007064</v>
      </c>
      <c r="S99" s="156"/>
      <c r="T99" s="117">
        <f t="shared" si="117"/>
        <v>0.6541341883341362</v>
      </c>
      <c r="U99" s="51">
        <f t="shared" si="118"/>
        <v>0.6566049026242998</v>
      </c>
      <c r="V99" s="51">
        <f t="shared" si="119"/>
        <v>1.5304984420840788</v>
      </c>
      <c r="W99" s="23"/>
      <c r="X99" s="23"/>
      <c r="Y99" s="23"/>
      <c r="Z99" s="23"/>
      <c r="AA99" s="23"/>
      <c r="AB99" s="131">
        <f t="shared" si="96"/>
        <v>2.216641587667311</v>
      </c>
      <c r="AC99" s="131">
        <f t="shared" si="97"/>
        <v>5.612971123811291</v>
      </c>
      <c r="AD99" s="131">
        <f t="shared" si="98"/>
        <v>9740040434.02964</v>
      </c>
      <c r="AE99" s="131">
        <f t="shared" si="99"/>
        <v>12257972.490559809</v>
      </c>
      <c r="AF99" s="132">
        <f t="shared" si="100"/>
        <v>0.05302671387952472</v>
      </c>
      <c r="AG99" s="131">
        <f t="shared" si="101"/>
        <v>0.007004061362076677</v>
      </c>
      <c r="AH99" s="131">
        <f t="shared" si="102"/>
        <v>-0.0031868029722539946</v>
      </c>
      <c r="AI99" s="132">
        <f t="shared" si="103"/>
        <v>0</v>
      </c>
      <c r="AJ99" s="131">
        <f t="shared" si="104"/>
        <v>-31237010.58976037</v>
      </c>
      <c r="AK99" s="131">
        <f t="shared" si="105"/>
        <v>12335936.747283861</v>
      </c>
      <c r="AL99" s="133">
        <f t="shared" si="106"/>
        <v>2.4742384605670225</v>
      </c>
      <c r="AM99" s="131">
        <f t="shared" si="107"/>
        <v>0.038118628158889965</v>
      </c>
      <c r="AN99" s="131">
        <f t="shared" si="108"/>
        <v>0.03856048965248977</v>
      </c>
      <c r="AO99" s="131">
        <f t="shared" si="109"/>
        <v>-1480552306533274.5</v>
      </c>
      <c r="AP99" s="134">
        <f t="shared" si="110"/>
        <v>-1.2920524355026491E+17</v>
      </c>
    </row>
    <row r="100" spans="1:42" s="68" customFormat="1" ht="12.75">
      <c r="A100" s="262"/>
      <c r="B100" s="68" t="s">
        <v>220</v>
      </c>
      <c r="C100" s="119" t="s">
        <v>216</v>
      </c>
      <c r="D100" s="68" t="s">
        <v>225</v>
      </c>
      <c r="E100" s="68" t="s">
        <v>100</v>
      </c>
      <c r="F100" s="227" t="s">
        <v>73</v>
      </c>
      <c r="G100" s="78">
        <v>72.02</v>
      </c>
      <c r="H100" s="69" t="s">
        <v>33</v>
      </c>
      <c r="I100" s="56">
        <v>28.03</v>
      </c>
      <c r="J100" s="56">
        <f t="shared" si="111"/>
        <v>5.543E-10</v>
      </c>
      <c r="K100" s="56">
        <v>28.201</v>
      </c>
      <c r="L100" s="55">
        <f t="shared" si="112"/>
        <v>0.023</v>
      </c>
      <c r="M100" s="56">
        <f t="shared" si="113"/>
        <v>5.463000000000001E-10</v>
      </c>
      <c r="N100" s="57">
        <f t="shared" si="114"/>
        <v>1.0700000000000001E-11</v>
      </c>
      <c r="O100" s="29">
        <f t="shared" si="115"/>
        <v>72.46672625334176</v>
      </c>
      <c r="P100" s="100">
        <f t="shared" si="116"/>
        <v>0.006164570644188072</v>
      </c>
      <c r="Q100" s="116"/>
      <c r="R100" s="59">
        <v>0.008022</v>
      </c>
      <c r="S100" s="156"/>
      <c r="T100" s="117">
        <f t="shared" si="117"/>
      </c>
      <c r="U100" s="51">
        <f t="shared" si="118"/>
      </c>
      <c r="V100" s="51">
        <f t="shared" si="119"/>
      </c>
      <c r="W100" s="23"/>
      <c r="X100" s="23"/>
      <c r="Y100" s="23"/>
      <c r="Z100" s="23"/>
      <c r="AA100" s="23"/>
      <c r="AB100" s="131">
        <f t="shared" si="96"/>
        <v>1.9519267234208284</v>
      </c>
      <c r="AC100" s="131">
        <f t="shared" si="97"/>
        <v>5.077066392455383</v>
      </c>
      <c r="AD100" s="131">
        <f t="shared" si="98"/>
        <v>8800971820.546858</v>
      </c>
      <c r="AE100" s="131">
        <f t="shared" si="99"/>
        <v>13905943.016491156</v>
      </c>
      <c r="AF100" s="132">
        <f t="shared" si="100"/>
        <v>0</v>
      </c>
      <c r="AG100" s="131">
        <f t="shared" si="101"/>
        <v>0.007953932650987981</v>
      </c>
      <c r="AH100" s="131">
        <f t="shared" si="102"/>
        <v>-0.004109785425725986</v>
      </c>
      <c r="AI100" s="132">
        <f t="shared" si="103"/>
        <v>0</v>
      </c>
      <c r="AJ100" s="131">
        <f t="shared" si="104"/>
        <v>-36400465.95028034</v>
      </c>
      <c r="AK100" s="131">
        <f t="shared" si="105"/>
        <v>13994507.20969596</v>
      </c>
      <c r="AL100" s="133">
        <f t="shared" si="106"/>
        <v>2.5389085873716537</v>
      </c>
      <c r="AM100" s="131">
        <f t="shared" si="107"/>
        <v>0.03911494947388928</v>
      </c>
      <c r="AN100" s="131">
        <f t="shared" si="108"/>
        <v>0.039588572552200614</v>
      </c>
      <c r="AO100" s="131">
        <f t="shared" si="109"/>
        <v>-1586976351590264.5</v>
      </c>
      <c r="AP100" s="134">
        <f t="shared" si="110"/>
        <v>-1.326500572091191E+17</v>
      </c>
    </row>
    <row r="101" spans="1:42" s="68" customFormat="1" ht="12.75">
      <c r="A101" s="262"/>
      <c r="B101" s="68" t="s">
        <v>221</v>
      </c>
      <c r="C101" s="119" t="s">
        <v>115</v>
      </c>
      <c r="D101" s="68" t="s">
        <v>225</v>
      </c>
      <c r="E101" s="68" t="s">
        <v>100</v>
      </c>
      <c r="F101" s="227" t="s">
        <v>73</v>
      </c>
      <c r="G101" s="78">
        <v>73.52</v>
      </c>
      <c r="H101" s="69" t="s">
        <v>33</v>
      </c>
      <c r="I101" s="56">
        <v>28.03</v>
      </c>
      <c r="J101" s="56">
        <f t="shared" si="111"/>
        <v>5.543E-10</v>
      </c>
      <c r="K101" s="56">
        <v>28.201</v>
      </c>
      <c r="L101" s="55">
        <f t="shared" si="112"/>
        <v>0.023</v>
      </c>
      <c r="M101" s="56">
        <f t="shared" si="113"/>
        <v>5.463000000000001E-10</v>
      </c>
      <c r="N101" s="57">
        <f t="shared" si="114"/>
        <v>1.0700000000000001E-11</v>
      </c>
      <c r="O101" s="29">
        <f t="shared" si="115"/>
        <v>73.97628457266703</v>
      </c>
      <c r="P101" s="100">
        <f t="shared" si="116"/>
        <v>0.006167984446675212</v>
      </c>
      <c r="Q101" s="53">
        <v>0.39</v>
      </c>
      <c r="R101" s="59">
        <v>0.006915</v>
      </c>
      <c r="S101" s="156"/>
      <c r="T101" s="117">
        <f t="shared" si="117"/>
        <v>0.3924864930323754</v>
      </c>
      <c r="U101" s="51">
        <f t="shared" si="118"/>
        <v>0.39698393859987274</v>
      </c>
      <c r="V101" s="51">
        <f t="shared" si="119"/>
        <v>1.5023222153814162</v>
      </c>
      <c r="W101" s="23"/>
      <c r="X101" s="23"/>
      <c r="Y101" s="23"/>
      <c r="Z101" s="23"/>
      <c r="AA101" s="23"/>
      <c r="AB101" s="131">
        <f t="shared" si="96"/>
        <v>2.264404363742861</v>
      </c>
      <c r="AC101" s="131">
        <f t="shared" si="97"/>
        <v>6.015025295220923</v>
      </c>
      <c r="AD101" s="131">
        <f t="shared" si="98"/>
        <v>10418235053.650347</v>
      </c>
      <c r="AE101" s="131">
        <f t="shared" si="99"/>
        <v>11977022.848637274</v>
      </c>
      <c r="AF101" s="132">
        <f t="shared" si="100"/>
        <v>0.03256234916879812</v>
      </c>
      <c r="AG101" s="131">
        <f t="shared" si="101"/>
        <v>0.006856325639688593</v>
      </c>
      <c r="AH101" s="131">
        <f t="shared" si="102"/>
        <v>-0.003053783198231483</v>
      </c>
      <c r="AI101" s="132">
        <f t="shared" si="103"/>
        <v>0</v>
      </c>
      <c r="AJ101" s="131">
        <f t="shared" si="104"/>
        <v>-32017871.811574697</v>
      </c>
      <c r="AK101" s="131">
        <f t="shared" si="105"/>
        <v>12053383.83289814</v>
      </c>
      <c r="AL101" s="133">
        <f t="shared" si="106"/>
        <v>2.590735381589367</v>
      </c>
      <c r="AM101" s="131">
        <f t="shared" si="107"/>
        <v>0.03991340375747501</v>
      </c>
      <c r="AN101" s="131">
        <f t="shared" si="108"/>
        <v>0.04041324426204801</v>
      </c>
      <c r="AO101" s="131">
        <f t="shared" si="109"/>
        <v>-1674823497099221</v>
      </c>
      <c r="AP101" s="134">
        <f t="shared" si="110"/>
        <v>-1.354132977716768E+17</v>
      </c>
    </row>
    <row r="102" spans="1:42" s="68" customFormat="1" ht="12.75">
      <c r="A102" s="262"/>
      <c r="B102" s="68" t="s">
        <v>222</v>
      </c>
      <c r="C102" s="119" t="s">
        <v>135</v>
      </c>
      <c r="D102" s="68" t="s">
        <v>225</v>
      </c>
      <c r="E102" s="68" t="s">
        <v>100</v>
      </c>
      <c r="F102" s="227" t="s">
        <v>73</v>
      </c>
      <c r="G102" s="78">
        <v>74.31</v>
      </c>
      <c r="H102" s="69" t="s">
        <v>33</v>
      </c>
      <c r="I102" s="56">
        <v>28.03</v>
      </c>
      <c r="J102" s="56">
        <f t="shared" si="111"/>
        <v>5.543E-10</v>
      </c>
      <c r="K102" s="56">
        <v>28.201</v>
      </c>
      <c r="L102" s="55">
        <f t="shared" si="112"/>
        <v>0.023</v>
      </c>
      <c r="M102" s="56">
        <f t="shared" si="113"/>
        <v>5.463000000000001E-10</v>
      </c>
      <c r="N102" s="57">
        <f t="shared" si="114"/>
        <v>1.0700000000000001E-11</v>
      </c>
      <c r="O102" s="29">
        <f t="shared" si="115"/>
        <v>74.77132273327521</v>
      </c>
      <c r="P102" s="100">
        <f t="shared" si="116"/>
        <v>0.006169781627654802</v>
      </c>
      <c r="Q102" s="53">
        <v>0.43</v>
      </c>
      <c r="R102" s="59">
        <v>0.007078</v>
      </c>
      <c r="S102" s="156"/>
      <c r="T102" s="117">
        <f t="shared" si="117"/>
        <v>0.43274306183304095</v>
      </c>
      <c r="U102" s="51">
        <f t="shared" si="118"/>
        <v>0.4369122584190953</v>
      </c>
      <c r="V102" s="51">
        <f t="shared" si="119"/>
        <v>1.528278584591614</v>
      </c>
      <c r="W102" s="23"/>
      <c r="X102" s="23"/>
      <c r="Y102" s="23"/>
      <c r="Z102" s="23"/>
      <c r="AA102" s="23"/>
      <c r="AB102" s="131">
        <f t="shared" si="96"/>
        <v>2.212257159548161</v>
      </c>
      <c r="AC102" s="131">
        <f t="shared" si="97"/>
        <v>5.9409594009335835</v>
      </c>
      <c r="AD102" s="131">
        <f t="shared" si="98"/>
        <v>10285445371.664074</v>
      </c>
      <c r="AE102" s="131">
        <f t="shared" si="99"/>
        <v>12253977.4180578</v>
      </c>
      <c r="AF102" s="132">
        <f t="shared" si="100"/>
        <v>0.03509064733270523</v>
      </c>
      <c r="AG102" s="131">
        <f t="shared" si="101"/>
        <v>0.007017942570891665</v>
      </c>
      <c r="AH102" s="131">
        <f t="shared" si="102"/>
        <v>-0.0031994472113927456</v>
      </c>
      <c r="AI102" s="132">
        <f t="shared" si="103"/>
        <v>0</v>
      </c>
      <c r="AJ102" s="131">
        <f t="shared" si="104"/>
        <v>-33117665.010600362</v>
      </c>
      <c r="AK102" s="131">
        <f t="shared" si="105"/>
        <v>12332148.157030871</v>
      </c>
      <c r="AL102" s="133">
        <f t="shared" si="106"/>
        <v>2.6180137899963323</v>
      </c>
      <c r="AM102" s="131">
        <f t="shared" si="107"/>
        <v>0.040333660544928374</v>
      </c>
      <c r="AN102" s="131">
        <f t="shared" si="108"/>
        <v>0.04084757360918826</v>
      </c>
      <c r="AO102" s="131">
        <f t="shared" si="109"/>
        <v>-1721976645778259.8</v>
      </c>
      <c r="AP102" s="134">
        <f t="shared" si="110"/>
        <v>-1.368686119957445E+17</v>
      </c>
    </row>
    <row r="103" spans="1:42" s="68" customFormat="1" ht="12.75">
      <c r="A103" s="262"/>
      <c r="B103" s="68" t="s">
        <v>223</v>
      </c>
      <c r="C103" s="119" t="s">
        <v>217</v>
      </c>
      <c r="D103" s="68" t="s">
        <v>225</v>
      </c>
      <c r="E103" s="68" t="s">
        <v>100</v>
      </c>
      <c r="F103" s="227" t="s">
        <v>73</v>
      </c>
      <c r="G103" s="78">
        <v>76.07</v>
      </c>
      <c r="H103" s="69" t="s">
        <v>33</v>
      </c>
      <c r="I103" s="56">
        <v>28.03</v>
      </c>
      <c r="J103" s="56">
        <f t="shared" si="111"/>
        <v>5.543E-10</v>
      </c>
      <c r="K103" s="56">
        <v>28.201</v>
      </c>
      <c r="L103" s="55">
        <f t="shared" si="112"/>
        <v>0.023</v>
      </c>
      <c r="M103" s="56">
        <f t="shared" si="113"/>
        <v>5.463000000000001E-10</v>
      </c>
      <c r="N103" s="57">
        <f t="shared" si="114"/>
        <v>1.0700000000000001E-11</v>
      </c>
      <c r="O103" s="29">
        <f t="shared" si="115"/>
        <v>76.54255718439525</v>
      </c>
      <c r="P103" s="100">
        <f t="shared" si="116"/>
        <v>0.006173783601935878</v>
      </c>
      <c r="Q103" s="53">
        <v>0.51</v>
      </c>
      <c r="R103" s="59">
        <v>0.008049</v>
      </c>
      <c r="S103" s="156"/>
      <c r="T103" s="117">
        <f t="shared" si="117"/>
        <v>0.5132574755108266</v>
      </c>
      <c r="U103" s="51">
        <f t="shared" si="118"/>
        <v>0.516942128732744</v>
      </c>
      <c r="V103" s="51">
        <f t="shared" si="119"/>
        <v>1.5858083433634023</v>
      </c>
      <c r="W103" s="23"/>
      <c r="X103" s="23"/>
      <c r="Y103" s="23"/>
      <c r="Z103" s="23"/>
      <c r="AA103" s="23"/>
      <c r="AB103" s="131">
        <f t="shared" si="96"/>
        <v>1.9453790750753985</v>
      </c>
      <c r="AC103" s="131">
        <f t="shared" si="97"/>
        <v>5.35062708661153</v>
      </c>
      <c r="AD103" s="131">
        <f t="shared" si="98"/>
        <v>9254384026.401184</v>
      </c>
      <c r="AE103" s="131">
        <f t="shared" si="99"/>
        <v>13921459.265006559</v>
      </c>
      <c r="AF103" s="132">
        <f t="shared" si="100"/>
        <v>0.03663409060011064</v>
      </c>
      <c r="AG103" s="131">
        <f t="shared" si="101"/>
        <v>0.007980703553702602</v>
      </c>
      <c r="AH103" s="131">
        <f t="shared" si="102"/>
        <v>-0.004137496955285201</v>
      </c>
      <c r="AI103" s="132">
        <f t="shared" si="103"/>
        <v>0</v>
      </c>
      <c r="AJ103" s="131">
        <f t="shared" si="104"/>
        <v>-38534551.79273132</v>
      </c>
      <c r="AK103" s="131">
        <f t="shared" si="105"/>
        <v>14010378.505458968</v>
      </c>
      <c r="AL103" s="133">
        <f t="shared" si="106"/>
        <v>2.678743706827849</v>
      </c>
      <c r="AM103" s="131">
        <f t="shared" si="107"/>
        <v>0.04126927817221657</v>
      </c>
      <c r="AN103" s="131">
        <f t="shared" si="108"/>
        <v>0.041815198989835135</v>
      </c>
      <c r="AO103" s="131">
        <f t="shared" si="109"/>
        <v>-1829225532021026.5</v>
      </c>
      <c r="AP103" s="134">
        <f t="shared" si="110"/>
        <v>-1.4011084968770869E+17</v>
      </c>
    </row>
    <row r="104" spans="1:42" s="34" customFormat="1" ht="13.5" thickBot="1">
      <c r="A104" s="263"/>
      <c r="B104" s="34" t="s">
        <v>224</v>
      </c>
      <c r="C104" s="157" t="s">
        <v>122</v>
      </c>
      <c r="D104" s="34" t="s">
        <v>226</v>
      </c>
      <c r="E104" s="34" t="s">
        <v>100</v>
      </c>
      <c r="F104" s="228" t="s">
        <v>73</v>
      </c>
      <c r="G104" s="136">
        <v>80.04</v>
      </c>
      <c r="H104" s="70" t="s">
        <v>33</v>
      </c>
      <c r="I104" s="71">
        <v>28.03</v>
      </c>
      <c r="J104" s="71">
        <f t="shared" si="111"/>
        <v>5.543E-10</v>
      </c>
      <c r="K104" s="71">
        <v>28.201</v>
      </c>
      <c r="L104" s="72">
        <f t="shared" si="112"/>
        <v>0.023</v>
      </c>
      <c r="M104" s="71">
        <f t="shared" si="113"/>
        <v>5.463000000000001E-10</v>
      </c>
      <c r="N104" s="73">
        <f t="shared" si="114"/>
        <v>1.0700000000000001E-11</v>
      </c>
      <c r="O104" s="30">
        <f t="shared" si="115"/>
        <v>80.53795014306631</v>
      </c>
      <c r="P104" s="103">
        <f t="shared" si="116"/>
        <v>0.00618280130276172</v>
      </c>
      <c r="Q104" s="74">
        <v>0.4</v>
      </c>
      <c r="R104" s="137">
        <v>0.006337</v>
      </c>
      <c r="S104" s="160"/>
      <c r="T104" s="114">
        <f t="shared" si="117"/>
        <v>0.4025620836499645</v>
      </c>
      <c r="U104" s="75">
        <f t="shared" si="118"/>
        <v>0.4077372768020462</v>
      </c>
      <c r="V104" s="75">
        <f t="shared" si="119"/>
        <v>1.6292851419895282</v>
      </c>
      <c r="W104" s="139"/>
      <c r="X104" s="139"/>
      <c r="Y104" s="139"/>
      <c r="Z104" s="139"/>
      <c r="AA104" s="139"/>
      <c r="AB104" s="140">
        <f t="shared" si="96"/>
        <v>2.470941482607209</v>
      </c>
      <c r="AC104" s="140">
        <f t="shared" si="97"/>
        <v>7.158760964569528</v>
      </c>
      <c r="AD104" s="140">
        <f t="shared" si="98"/>
        <v>12354495030.24145</v>
      </c>
      <c r="AE104" s="140">
        <f t="shared" si="99"/>
        <v>10936310.821679717</v>
      </c>
      <c r="AF104" s="141">
        <f t="shared" si="100"/>
        <v>0.03657540522778994</v>
      </c>
      <c r="AG104" s="140">
        <f t="shared" si="101"/>
        <v>0.0062832300186126695</v>
      </c>
      <c r="AH104" s="140">
        <f t="shared" si="102"/>
        <v>-0.002564609499903465</v>
      </c>
      <c r="AI104" s="141">
        <f t="shared" si="103"/>
        <v>0</v>
      </c>
      <c r="AJ104" s="140">
        <f t="shared" si="104"/>
        <v>-31887400.883407682</v>
      </c>
      <c r="AK104" s="140">
        <f t="shared" si="105"/>
        <v>11006360.179547606</v>
      </c>
      <c r="AL104" s="142">
        <f t="shared" si="106"/>
        <v>2.8155172582775343</v>
      </c>
      <c r="AM104" s="140">
        <f t="shared" si="107"/>
        <v>0.04337643972223408</v>
      </c>
      <c r="AN104" s="140">
        <f t="shared" si="108"/>
        <v>0.043997882163157136</v>
      </c>
      <c r="AO104" s="140">
        <f t="shared" si="109"/>
        <v>-2082277031633856</v>
      </c>
      <c r="AP104" s="143">
        <f t="shared" si="110"/>
        <v>-1.4742440077442122E+17</v>
      </c>
    </row>
    <row r="105" spans="2:42" s="14" customFormat="1" ht="13.5" thickBot="1">
      <c r="B105" s="68"/>
      <c r="C105" s="68"/>
      <c r="D105" s="68"/>
      <c r="E105" s="68"/>
      <c r="F105" s="68"/>
      <c r="G105" s="93"/>
      <c r="H105" s="93"/>
      <c r="I105" s="15"/>
      <c r="J105" s="56"/>
      <c r="K105" s="56"/>
      <c r="L105" s="15"/>
      <c r="M105" s="15"/>
      <c r="N105" s="15"/>
      <c r="O105" s="217"/>
      <c r="P105" s="101"/>
      <c r="Q105" s="20"/>
      <c r="R105" s="21"/>
      <c r="S105" s="20"/>
      <c r="T105" s="115"/>
      <c r="U105" s="51"/>
      <c r="V105" s="51"/>
      <c r="W105" s="22"/>
      <c r="X105" s="22"/>
      <c r="Y105" s="22"/>
      <c r="Z105" s="22"/>
      <c r="AA105" s="22"/>
      <c r="AB105" s="24"/>
      <c r="AC105" s="24"/>
      <c r="AD105" s="24"/>
      <c r="AE105" s="24"/>
      <c r="AF105" s="25"/>
      <c r="AG105" s="24"/>
      <c r="AH105" s="24"/>
      <c r="AI105" s="25"/>
      <c r="AJ105" s="24"/>
      <c r="AK105" s="24"/>
      <c r="AL105" s="26"/>
      <c r="AM105" s="24"/>
      <c r="AN105" s="24"/>
      <c r="AO105" s="24"/>
      <c r="AP105" s="27"/>
    </row>
    <row r="106" spans="1:42" s="61" customFormat="1" ht="12.75">
      <c r="A106" s="261" t="s">
        <v>31</v>
      </c>
      <c r="B106" s="61" t="s">
        <v>26</v>
      </c>
      <c r="D106" s="61" t="s">
        <v>85</v>
      </c>
      <c r="E106" s="61" t="s">
        <v>80</v>
      </c>
      <c r="F106" s="120" t="s">
        <v>73</v>
      </c>
      <c r="G106" s="121">
        <v>65.73</v>
      </c>
      <c r="H106" s="62" t="s">
        <v>33</v>
      </c>
      <c r="I106" s="63">
        <v>28.03</v>
      </c>
      <c r="J106" s="63">
        <f>5.543*10^-10</f>
        <v>5.543E-10</v>
      </c>
      <c r="K106" s="63">
        <v>28.201</v>
      </c>
      <c r="L106" s="64">
        <f>0.023</f>
        <v>0.023</v>
      </c>
      <c r="M106" s="63">
        <f>5.463*10^-10</f>
        <v>5.463000000000001E-10</v>
      </c>
      <c r="N106" s="65">
        <f>0.107*10^-10</f>
        <v>1.0700000000000001E-11</v>
      </c>
      <c r="O106" s="50">
        <f>IF(G106&gt;0,10^-6*(1/$M106)*LN(1+(EXP($J106*G106*10^6)-1)*((EXP($M106*$K106*10^6)-1)/(EXP($J106*$I106*10^6)-1))),"")</f>
        <v>66.13675659250634</v>
      </c>
      <c r="P106" s="102">
        <f>IF(G106&gt;0,1-(G106/O106),"")</f>
        <v>0.006150234959547918</v>
      </c>
      <c r="Q106" s="66">
        <v>0.13</v>
      </c>
      <c r="R106" s="122">
        <v>0.007381</v>
      </c>
      <c r="S106" s="123">
        <v>1.03415191E-05</v>
      </c>
      <c r="T106" s="113">
        <f>IF(AND(Q106&gt;0,R106&gt;0),SQRT(AI106^2*AJ106^2+AF106^2*AK106^2)/10^6,"")</f>
        <v>0.13082421769279917</v>
      </c>
      <c r="U106" s="67">
        <f>IF(AND(Q106&gt;0,R106&gt;0),SQRT((T106*10^6)^2+AL106^2*($L106*10^6)^2)/10^6,"")</f>
        <v>0.14129760752106366</v>
      </c>
      <c r="V106" s="67">
        <f>IF(AND(Q106&gt;0,R106&gt;0),SQRT((U106*10^6)^2+AP106^2*$N106^2)/10^6,"")</f>
        <v>1.3030583590027955</v>
      </c>
      <c r="W106" s="124"/>
      <c r="X106" s="124"/>
      <c r="Y106" s="124"/>
      <c r="Z106" s="124"/>
      <c r="AA106" s="124"/>
      <c r="AB106" s="24">
        <f t="shared" si="96"/>
        <v>2.121441020902572</v>
      </c>
      <c r="AC106" s="24">
        <f t="shared" si="97"/>
        <v>5.02723166648476</v>
      </c>
      <c r="AD106" s="24">
        <f t="shared" si="98"/>
        <v>8745021365.594679</v>
      </c>
      <c r="AE106" s="24">
        <f t="shared" si="99"/>
        <v>12839472.493335115</v>
      </c>
      <c r="AF106" s="25">
        <f t="shared" si="100"/>
        <v>0.007273451525589187</v>
      </c>
      <c r="AG106" s="24">
        <f t="shared" si="101"/>
        <v>0.007318371590244613</v>
      </c>
      <c r="AH106" s="24">
        <f t="shared" si="102"/>
        <v>-0.0034792388415586196</v>
      </c>
      <c r="AI106" s="25">
        <f t="shared" si="103"/>
        <v>0.0029723510143865933</v>
      </c>
      <c r="AJ106" s="24">
        <f t="shared" si="104"/>
        <v>-30618923.100525543</v>
      </c>
      <c r="AK106" s="24">
        <f t="shared" si="105"/>
        <v>12920876.496375225</v>
      </c>
      <c r="AL106" s="26">
        <f t="shared" si="106"/>
        <v>2.321119423989803</v>
      </c>
      <c r="AM106" s="24">
        <f t="shared" si="107"/>
        <v>0.035759644692924086</v>
      </c>
      <c r="AN106" s="24">
        <f t="shared" si="108"/>
        <v>0.03613051012648623</v>
      </c>
      <c r="AO106" s="24">
        <f t="shared" si="109"/>
        <v>-1242664683452153</v>
      </c>
      <c r="AP106" s="27">
        <f t="shared" si="110"/>
        <v>-1.2106307265697667E+17</v>
      </c>
    </row>
    <row r="107" spans="1:42" s="68" customFormat="1" ht="12.75">
      <c r="A107" s="262"/>
      <c r="B107" s="68" t="s">
        <v>27</v>
      </c>
      <c r="D107" s="68" t="s">
        <v>85</v>
      </c>
      <c r="E107" s="68" t="s">
        <v>80</v>
      </c>
      <c r="F107" s="129" t="s">
        <v>73</v>
      </c>
      <c r="G107" s="78">
        <v>65.96</v>
      </c>
      <c r="H107" s="69" t="s">
        <v>33</v>
      </c>
      <c r="I107" s="56">
        <v>28.03</v>
      </c>
      <c r="J107" s="56">
        <f>5.543*10^-10</f>
        <v>5.543E-10</v>
      </c>
      <c r="K107" s="56">
        <v>28.201</v>
      </c>
      <c r="L107" s="55">
        <f>0.023</f>
        <v>0.023</v>
      </c>
      <c r="M107" s="56">
        <f>5.463*10^-10</f>
        <v>5.463000000000001E-10</v>
      </c>
      <c r="N107" s="57">
        <f>0.107*10^-10</f>
        <v>1.0700000000000001E-11</v>
      </c>
      <c r="O107" s="29">
        <f>IF(G107&gt;0,10^-6*(1/$M107)*LN(1+(EXP($J107*G107*10^6)-1)*((EXP($M107*$K107*10^6)-1)/(EXP($J107*$I107*10^6)-1))),"")</f>
        <v>66.36821494455207</v>
      </c>
      <c r="P107" s="100">
        <f>IF(G107&gt;0,1-(G107/O107),"")</f>
        <v>0.006150759740835565</v>
      </c>
      <c r="Q107" s="53">
        <v>0.21</v>
      </c>
      <c r="R107" s="59">
        <v>0.007378</v>
      </c>
      <c r="S107" s="130">
        <v>9.8134778E-06</v>
      </c>
      <c r="T107" s="117">
        <f>IF(AND(Q107&gt;0,R107&gt;0),SQRT(AI107^2*AJ107^2+AF107^2*AK107^2)/10^6,"")</f>
        <v>0.21133164906335128</v>
      </c>
      <c r="U107" s="51">
        <f>IF(AND(Q107&gt;0,R107&gt;0),SQRT((T107*10^6)^2+AL107^2*($L107*10^6)^2)/10^6,"")</f>
        <v>0.21801542740198476</v>
      </c>
      <c r="V107" s="51">
        <f>IF(AND(Q107&gt;0,R107&gt;0),SQRT((U107*10^6)^2+AP107^2*$N107^2)/10^6,"")</f>
        <v>1.3180638429659892</v>
      </c>
      <c r="W107" s="23"/>
      <c r="X107" s="23"/>
      <c r="Y107" s="23"/>
      <c r="Z107" s="23"/>
      <c r="AA107" s="23"/>
      <c r="AB107" s="24">
        <f t="shared" si="96"/>
        <v>2.122303629070464</v>
      </c>
      <c r="AC107" s="24">
        <f t="shared" si="97"/>
        <v>5.047197745377816</v>
      </c>
      <c r="AD107" s="24">
        <f t="shared" si="98"/>
        <v>8778633712.462519</v>
      </c>
      <c r="AE107" s="24">
        <f t="shared" si="99"/>
        <v>12832617.780799886</v>
      </c>
      <c r="AF107" s="25">
        <f t="shared" si="100"/>
        <v>0.014924153574231385</v>
      </c>
      <c r="AG107" s="24">
        <f t="shared" si="101"/>
        <v>0.0073153970454985446</v>
      </c>
      <c r="AH107" s="24">
        <f t="shared" si="102"/>
        <v>-0.0034764111501008215</v>
      </c>
      <c r="AI107" s="25">
        <f t="shared" si="103"/>
        <v>0.0028228760570266245</v>
      </c>
      <c r="AJ107" s="24">
        <f t="shared" si="104"/>
        <v>-30711661.32402183</v>
      </c>
      <c r="AK107" s="24">
        <f t="shared" si="105"/>
        <v>12913991.797219634</v>
      </c>
      <c r="AL107" s="26">
        <f t="shared" si="106"/>
        <v>2.3290962612172783</v>
      </c>
      <c r="AM107" s="24">
        <f t="shared" si="107"/>
        <v>0.03588253749287209</v>
      </c>
      <c r="AN107" s="24">
        <f t="shared" si="108"/>
        <v>0.036256955824208806</v>
      </c>
      <c r="AO107" s="24">
        <f t="shared" si="109"/>
        <v>-1254569434310091.5</v>
      </c>
      <c r="AP107" s="27">
        <f t="shared" si="110"/>
        <v>-1.2148675625947662E+17</v>
      </c>
    </row>
    <row r="108" spans="1:42" s="68" customFormat="1" ht="12.75">
      <c r="A108" s="262"/>
      <c r="B108" s="68" t="s">
        <v>28</v>
      </c>
      <c r="D108" s="68" t="s">
        <v>85</v>
      </c>
      <c r="E108" s="68" t="s">
        <v>80</v>
      </c>
      <c r="F108" s="129" t="s">
        <v>73</v>
      </c>
      <c r="G108" s="78">
        <v>63.79</v>
      </c>
      <c r="H108" s="69" t="s">
        <v>33</v>
      </c>
      <c r="I108" s="56">
        <v>28.03</v>
      </c>
      <c r="J108" s="56">
        <f>5.543*10^-10</f>
        <v>5.543E-10</v>
      </c>
      <c r="K108" s="56">
        <v>28.201</v>
      </c>
      <c r="L108" s="55">
        <f>0.023</f>
        <v>0.023</v>
      </c>
      <c r="M108" s="56">
        <f>5.463*10^-10</f>
        <v>5.463000000000001E-10</v>
      </c>
      <c r="N108" s="57">
        <f>0.107*10^-10</f>
        <v>1.0700000000000001E-11</v>
      </c>
      <c r="O108" s="29">
        <f>IF(G108&gt;0,10^-6*(1/$M108)*LN(1+(EXP($J108*G108*10^6)-1)*((EXP($M108*$K108*10^6)-1)/(EXP($J108*$I108*10^6)-1))),"")</f>
        <v>64.18446532219467</v>
      </c>
      <c r="P108" s="100">
        <f>IF(G108&gt;0,1-(G108/O108),"")</f>
        <v>0.0061458067807299566</v>
      </c>
      <c r="Q108" s="53">
        <v>0.14</v>
      </c>
      <c r="R108" s="59">
        <v>0.007389</v>
      </c>
      <c r="S108" s="130">
        <v>9.8140698E-06</v>
      </c>
      <c r="T108" s="117">
        <f>IF(AND(Q108&gt;0,R108&gt;0),SQRT(AI108^2*AJ108^2+AF108^2*AK108^2)/10^6,"")</f>
        <v>0.14088637850444788</v>
      </c>
      <c r="U108" s="51">
        <f>IF(AND(Q108&gt;0,R108&gt;0),SQRT((T108*10^6)^2+AL108^2*($L108*10^6)^2)/10^6,"")</f>
        <v>0.15012021803440537</v>
      </c>
      <c r="V108" s="51">
        <f>IF(AND(Q108&gt;0,R108&gt;0),SQRT((U108*10^6)^2+AP108^2*$N108^2)/10^6,"")</f>
        <v>1.2660682292599352</v>
      </c>
      <c r="W108" s="23"/>
      <c r="X108" s="23"/>
      <c r="Y108" s="23"/>
      <c r="Z108" s="23"/>
      <c r="AA108" s="23"/>
      <c r="AB108" s="24">
        <f t="shared" si="96"/>
        <v>2.1191441568929332</v>
      </c>
      <c r="AC108" s="24">
        <f t="shared" si="97"/>
        <v>4.870936894390982</v>
      </c>
      <c r="AD108" s="24">
        <f t="shared" si="98"/>
        <v>8482258313.693459</v>
      </c>
      <c r="AE108" s="24">
        <f t="shared" si="99"/>
        <v>12867217.958018184</v>
      </c>
      <c r="AF108" s="25">
        <f t="shared" si="100"/>
        <v>0.008747962669322793</v>
      </c>
      <c r="AG108" s="24">
        <f t="shared" si="101"/>
        <v>0.007326303709567464</v>
      </c>
      <c r="AH108" s="24">
        <f t="shared" si="102"/>
        <v>-0.0034867849721151927</v>
      </c>
      <c r="AI108" s="25">
        <f t="shared" si="103"/>
        <v>0.0028146472691851936</v>
      </c>
      <c r="AJ108" s="24">
        <f t="shared" si="104"/>
        <v>-29763063.410360485</v>
      </c>
      <c r="AK108" s="24">
        <f t="shared" si="105"/>
        <v>12948683.85380414</v>
      </c>
      <c r="AL108" s="26">
        <f t="shared" si="106"/>
        <v>2.2537967187670787</v>
      </c>
      <c r="AM108" s="24">
        <f t="shared" si="107"/>
        <v>0.034722457207588694</v>
      </c>
      <c r="AN108" s="24">
        <f t="shared" si="108"/>
        <v>0.03506397340551495</v>
      </c>
      <c r="AO108" s="24">
        <f t="shared" si="109"/>
        <v>-1144323734659153.5</v>
      </c>
      <c r="AP108" s="27">
        <f t="shared" si="110"/>
        <v>-1.1748941117004333E+17</v>
      </c>
    </row>
    <row r="109" spans="1:42" s="34" customFormat="1" ht="13.5" thickBot="1">
      <c r="A109" s="263"/>
      <c r="B109" s="34" t="s">
        <v>29</v>
      </c>
      <c r="D109" s="34" t="s">
        <v>81</v>
      </c>
      <c r="E109" s="34" t="s">
        <v>82</v>
      </c>
      <c r="F109" s="135" t="s">
        <v>73</v>
      </c>
      <c r="G109" s="136">
        <v>66.56</v>
      </c>
      <c r="H109" s="70" t="s">
        <v>33</v>
      </c>
      <c r="I109" s="71">
        <v>28.03</v>
      </c>
      <c r="J109" s="71">
        <f>5.543*10^-10</f>
        <v>5.543E-10</v>
      </c>
      <c r="K109" s="71">
        <v>28.201</v>
      </c>
      <c r="L109" s="72">
        <f>0.023</f>
        <v>0.023</v>
      </c>
      <c r="M109" s="71">
        <f>5.463*10^-10</f>
        <v>5.463000000000001E-10</v>
      </c>
      <c r="N109" s="73">
        <f>0.107*10^-10</f>
        <v>1.0700000000000001E-11</v>
      </c>
      <c r="O109" s="30">
        <f>IF(G109&gt;0,10^-6*(1/$M109)*LN(1+(EXP($J109*G109*10^6)-1)*((EXP($M109*$K109*10^6)-1)/(EXP($J109*$I109*10^6)-1))),"")</f>
        <v>66.97202047769501</v>
      </c>
      <c r="P109" s="103">
        <f>IF(G109&gt;0,1-(G109/O109),"")</f>
        <v>0.006152128527050049</v>
      </c>
      <c r="Q109" s="74">
        <v>0.1</v>
      </c>
      <c r="R109" s="137">
        <v>0.007298</v>
      </c>
      <c r="S109" s="138">
        <v>6.177757E-06</v>
      </c>
      <c r="T109" s="114">
        <f>IF(AND(Q109&gt;0,R109&gt;0),SQRT(AI109^2*AJ109^2+AF109^2*AK109^2)/10^6,"")</f>
        <v>0.1006343924311531</v>
      </c>
      <c r="U109" s="75">
        <f>IF(AND(Q109&gt;0,R109&gt;0),SQRT((T109*10^6)^2+AL109^2*($L109*10^6)^2)/10^6,"")</f>
        <v>0.11422975330683824</v>
      </c>
      <c r="V109" s="75">
        <f>IF(AND(Q109&gt;0,R109&gt;0),SQRT((U109*10^6)^2+AP109^2*$N109^2)/10^6,"")</f>
        <v>1.3166989525416062</v>
      </c>
      <c r="W109" s="139"/>
      <c r="X109" s="139"/>
      <c r="Y109" s="139"/>
      <c r="Z109" s="139"/>
      <c r="AA109" s="139"/>
      <c r="AB109" s="24">
        <f t="shared" si="96"/>
        <v>2.1455681248673453</v>
      </c>
      <c r="AC109" s="24">
        <f t="shared" si="97"/>
        <v>5.149800907754802</v>
      </c>
      <c r="AD109" s="24">
        <f t="shared" si="98"/>
        <v>8954113805.862616</v>
      </c>
      <c r="AE109" s="24">
        <f t="shared" si="99"/>
        <v>12689252.211048147</v>
      </c>
      <c r="AF109" s="25">
        <f t="shared" si="100"/>
        <v>0.00656518421136584</v>
      </c>
      <c r="AG109" s="24">
        <f t="shared" si="101"/>
        <v>0.0072360758522700425</v>
      </c>
      <c r="AH109" s="24">
        <f t="shared" si="102"/>
        <v>-0.0034014300992895367</v>
      </c>
      <c r="AI109" s="25">
        <f t="shared" si="103"/>
        <v>0.001816223417700208</v>
      </c>
      <c r="AJ109" s="24">
        <f t="shared" si="104"/>
        <v>-30650007.796288297</v>
      </c>
      <c r="AK109" s="24">
        <f t="shared" si="105"/>
        <v>12769751.866644965</v>
      </c>
      <c r="AL109" s="26">
        <f t="shared" si="106"/>
        <v>2.349900693937561</v>
      </c>
      <c r="AM109" s="24">
        <f t="shared" si="107"/>
        <v>0.036203054875315235</v>
      </c>
      <c r="AN109" s="24">
        <f t="shared" si="108"/>
        <v>0.036586814786964794</v>
      </c>
      <c r="AO109" s="24">
        <f t="shared" si="109"/>
        <v>-1285870415452773.5</v>
      </c>
      <c r="AP109" s="27">
        <f t="shared" si="110"/>
        <v>-1.2259201991157792E+17</v>
      </c>
    </row>
    <row r="110" spans="1:42" s="68" customFormat="1" ht="13.5" thickBot="1">
      <c r="A110" s="60"/>
      <c r="F110" s="129"/>
      <c r="G110" s="16"/>
      <c r="H110" s="69"/>
      <c r="I110" s="56"/>
      <c r="J110" s="56"/>
      <c r="K110" s="56"/>
      <c r="L110" s="55"/>
      <c r="M110" s="56"/>
      <c r="N110" s="57"/>
      <c r="O110" s="52"/>
      <c r="P110" s="100"/>
      <c r="Q110" s="53"/>
      <c r="R110" s="59"/>
      <c r="S110" s="130"/>
      <c r="T110" s="116"/>
      <c r="U110" s="51"/>
      <c r="V110" s="51"/>
      <c r="W110" s="23"/>
      <c r="X110" s="23"/>
      <c r="Y110" s="23"/>
      <c r="Z110" s="23"/>
      <c r="AA110" s="23"/>
      <c r="AB110" s="24"/>
      <c r="AC110" s="24"/>
      <c r="AD110" s="24"/>
      <c r="AE110" s="24"/>
      <c r="AF110" s="25"/>
      <c r="AG110" s="24"/>
      <c r="AH110" s="24"/>
      <c r="AI110" s="25"/>
      <c r="AJ110" s="24"/>
      <c r="AK110" s="24"/>
      <c r="AL110" s="26"/>
      <c r="AM110" s="24"/>
      <c r="AN110" s="24"/>
      <c r="AO110" s="24"/>
      <c r="AP110" s="27"/>
    </row>
    <row r="111" spans="1:42" s="175" customFormat="1" ht="26.25" thickBot="1">
      <c r="A111" s="174" t="s">
        <v>306</v>
      </c>
      <c r="D111" s="175" t="s">
        <v>307</v>
      </c>
      <c r="E111" s="175" t="s">
        <v>82</v>
      </c>
      <c r="F111" s="175" t="s">
        <v>107</v>
      </c>
      <c r="G111" s="203">
        <v>75.05</v>
      </c>
      <c r="H111" s="176" t="s">
        <v>54</v>
      </c>
      <c r="I111" s="191">
        <v>27.84</v>
      </c>
      <c r="J111" s="166">
        <f>5.543*10^-10</f>
        <v>5.543E-10</v>
      </c>
      <c r="K111" s="166">
        <v>28.201</v>
      </c>
      <c r="L111" s="177">
        <f>0.023</f>
        <v>0.023</v>
      </c>
      <c r="M111" s="166">
        <f>5.463*10^-10</f>
        <v>5.463000000000001E-10</v>
      </c>
      <c r="N111" s="178">
        <f>0.107*10^-10</f>
        <v>1.0700000000000001E-11</v>
      </c>
      <c r="O111" s="76">
        <f>IF(G111&gt;0,10^-6*(1/$M111)*LN(1+(EXP($J111*G111*10^6)-1)*((EXP($M111*$K111*10^6)-1)/(EXP($J111*$I111*10^6)-1))),"")</f>
        <v>76.02479559945155</v>
      </c>
      <c r="P111" s="167">
        <f>IF(G111&gt;0,1-(G111/O111),"")</f>
        <v>0.012822074584552867</v>
      </c>
      <c r="Q111" s="179">
        <v>0.08</v>
      </c>
      <c r="R111" s="180"/>
      <c r="S111" s="181"/>
      <c r="T111" s="163">
        <f>Q111*(1+P111)</f>
        <v>0.08102576596676424</v>
      </c>
      <c r="U111" s="182">
        <f>IF(AND(Q111&gt;0,R111&gt;0),SQRT((T111*10^6)^2+AL111^2*($L111*10^6)^2)/10^6,"")</f>
      </c>
      <c r="V111" s="182">
        <f>IF(AND(Q111&gt;0,R111&gt;0),SQRT((U111*10^6)^2+AP111^2*$N111^2)/10^6,"")</f>
      </c>
      <c r="W111" s="182"/>
      <c r="X111" s="182"/>
      <c r="Y111" s="182"/>
      <c r="Z111" s="182"/>
      <c r="AA111" s="182"/>
      <c r="AB111" s="184" t="e">
        <f>(-1+EXP($J111*$I111*10^6))/R111</f>
        <v>#DIV/0!</v>
      </c>
      <c r="AC111" s="184" t="e">
        <f>(EXP($J111*G111*10^6)-1)/R111</f>
        <v>#DIV/0!</v>
      </c>
      <c r="AD111" s="184" t="e">
        <f>AC111/($J111+R111*$J111*AC111)</f>
        <v>#DIV/0!</v>
      </c>
      <c r="AE111" s="184" t="e">
        <f>R111/($J111+R111*$J111*AC111)</f>
        <v>#DIV/0!</v>
      </c>
      <c r="AF111" s="185" t="e">
        <f>SQRT(((Q111*10^6)^2-S111^2*AD111^2)/(AE111^2))</f>
        <v>#DIV/0!</v>
      </c>
      <c r="AG111" s="184" t="e">
        <f>(EXP($M111*$K111*10^6)-1)/AB111</f>
        <v>#DIV/0!</v>
      </c>
      <c r="AH111" s="184" t="e">
        <f>(1-EXP($J111*$I111*10^6))/(AB111^2)</f>
        <v>#DIV/0!</v>
      </c>
      <c r="AI111" s="185" t="e">
        <f>S111/ABS(AH111)</f>
        <v>#DIV/0!</v>
      </c>
      <c r="AJ111" s="184" t="e">
        <f>(1/$M111)*(-1/AB111+1/((EXP($M111*$K111*10^6)-1)*AC111+AB111))</f>
        <v>#DIV/0!</v>
      </c>
      <c r="AK111" s="184" t="e">
        <f>AG111/($M111*(1+AG111*AC111))</f>
        <v>#DIV/0!</v>
      </c>
      <c r="AL111" s="186" t="e">
        <f>EXP($M111*$K111*10^6)*AC111/((EXP($M111*$K111*10^6)-1)*AC111+AB111)</f>
        <v>#DIV/0!</v>
      </c>
      <c r="AM111" s="184" t="e">
        <f>(EXP($M111*$K111*10^6)*$M111*AC111*$K111*10^6)/((EXP($M111*$K111*10^6)-1)*AC111+AB111)</f>
        <v>#DIV/0!</v>
      </c>
      <c r="AN111" s="184" t="e">
        <f>LN(1+(EXP($M111*$K111*10^6)-1)*AC111/AB111)</f>
        <v>#DIV/0!</v>
      </c>
      <c r="AO111" s="184" t="e">
        <f>1/$M111^2*(AM111-AN111)</f>
        <v>#DIV/0!</v>
      </c>
      <c r="AP111" s="187" t="e">
        <f>-LN(1+AG111*AC111)/$M111^2</f>
        <v>#DIV/0!</v>
      </c>
    </row>
    <row r="112" spans="1:42" s="68" customFormat="1" ht="13.5" thickBot="1">
      <c r="A112" s="60"/>
      <c r="F112" s="129"/>
      <c r="G112" s="16"/>
      <c r="H112" s="69"/>
      <c r="I112" s="56"/>
      <c r="J112" s="56"/>
      <c r="K112" s="56"/>
      <c r="L112" s="55"/>
      <c r="M112" s="56"/>
      <c r="N112" s="57"/>
      <c r="O112" s="52"/>
      <c r="P112" s="100"/>
      <c r="Q112" s="53"/>
      <c r="R112" s="59"/>
      <c r="S112" s="130"/>
      <c r="T112" s="116"/>
      <c r="U112" s="51"/>
      <c r="V112" s="51"/>
      <c r="W112" s="23"/>
      <c r="X112" s="23"/>
      <c r="Y112" s="23"/>
      <c r="Z112" s="23"/>
      <c r="AA112" s="23"/>
      <c r="AB112" s="24"/>
      <c r="AC112" s="24"/>
      <c r="AD112" s="24"/>
      <c r="AE112" s="24"/>
      <c r="AF112" s="25"/>
      <c r="AG112" s="24"/>
      <c r="AH112" s="24"/>
      <c r="AI112" s="25"/>
      <c r="AJ112" s="24"/>
      <c r="AK112" s="24"/>
      <c r="AL112" s="26"/>
      <c r="AM112" s="24"/>
      <c r="AN112" s="24"/>
      <c r="AO112" s="24"/>
      <c r="AP112" s="27"/>
    </row>
    <row r="113" spans="1:42" s="175" customFormat="1" ht="26.25" thickBot="1">
      <c r="A113" s="174" t="s">
        <v>313</v>
      </c>
      <c r="D113" s="175" t="s">
        <v>97</v>
      </c>
      <c r="E113" s="175" t="s">
        <v>78</v>
      </c>
      <c r="F113" s="204" t="s">
        <v>107</v>
      </c>
      <c r="G113" s="231">
        <v>76.7</v>
      </c>
      <c r="H113" s="229" t="s">
        <v>275</v>
      </c>
      <c r="I113" s="166">
        <v>28.02</v>
      </c>
      <c r="J113" s="166">
        <f>5.543*10^-10</f>
        <v>5.543E-10</v>
      </c>
      <c r="K113" s="166">
        <v>28.201</v>
      </c>
      <c r="L113" s="177">
        <f>0.023</f>
        <v>0.023</v>
      </c>
      <c r="M113" s="166">
        <f>5.463*10^-10</f>
        <v>5.463000000000001E-10</v>
      </c>
      <c r="N113" s="178">
        <f>0.107*10^-10</f>
        <v>1.0700000000000001E-11</v>
      </c>
      <c r="O113" s="76">
        <f>IF(G113&gt;0,10^-6*(1/$M113)*LN(1+(EXP($J113*G113*10^6)-1)*((EXP($M113*$K113*10^6)-1)/(EXP($J113*$I113*10^6)-1))),"")</f>
        <v>77.20376271950741</v>
      </c>
      <c r="P113" s="167">
        <f>IF(G113&gt;0,1-(G113/O113),"")</f>
        <v>0.006525105794877528</v>
      </c>
      <c r="Q113" s="205"/>
      <c r="R113" s="180"/>
      <c r="S113" s="206"/>
      <c r="T113" s="163"/>
      <c r="U113" s="207">
        <f>IF(AND(Q113&gt;0,R113&gt;0),SQRT((T113*10^6)^2+AL113^2*($L113*10^6)^2)/10^6,"")</f>
      </c>
      <c r="V113" s="207">
        <f>IF(AND(Q113&gt;0,R113&gt;0),SQRT((U113*10^6)^2+AP113^2*$N113^2)/10^6,"")</f>
      </c>
      <c r="W113" s="183"/>
      <c r="X113" s="183"/>
      <c r="Y113" s="183"/>
      <c r="Z113" s="183"/>
      <c r="AA113" s="183"/>
      <c r="AB113" s="184" t="e">
        <f>(-1+EXP($J113*$I113*10^6))/R113</f>
        <v>#DIV/0!</v>
      </c>
      <c r="AC113" s="184" t="e">
        <f>(EXP($J113*G113*10^6)-1)/R113</f>
        <v>#DIV/0!</v>
      </c>
      <c r="AD113" s="184" t="e">
        <f>AC113/($J113+R113*$J113*AC113)</f>
        <v>#DIV/0!</v>
      </c>
      <c r="AE113" s="184" t="e">
        <f>R113/($J113+R113*$J113*AC113)</f>
        <v>#DIV/0!</v>
      </c>
      <c r="AF113" s="185" t="e">
        <f>SQRT(((Q113*10^6)^2-S113^2*AD113^2)/(AE113^2))</f>
        <v>#DIV/0!</v>
      </c>
      <c r="AG113" s="184" t="e">
        <f>(EXP($M113*$K113*10^6)-1)/AB113</f>
        <v>#DIV/0!</v>
      </c>
      <c r="AH113" s="184" t="e">
        <f>(1-EXP($J113*$I113*10^6))/(AB113^2)</f>
        <v>#DIV/0!</v>
      </c>
      <c r="AI113" s="185" t="e">
        <f>S113/ABS(AH113)</f>
        <v>#DIV/0!</v>
      </c>
      <c r="AJ113" s="184" t="e">
        <f>(1/$M113)*(-1/AB113+1/((EXP($M113*$K113*10^6)-1)*AC113+AB113))</f>
        <v>#DIV/0!</v>
      </c>
      <c r="AK113" s="184" t="e">
        <f>AG113/($M113*(1+AG113*AC113))</f>
        <v>#DIV/0!</v>
      </c>
      <c r="AL113" s="186" t="e">
        <f>EXP($M113*$K113*10^6)*AC113/((EXP($M113*$K113*10^6)-1)*AC113+AB113)</f>
        <v>#DIV/0!</v>
      </c>
      <c r="AM113" s="184" t="e">
        <f>(EXP($M113*$K113*10^6)*$M113*AC113*$K113*10^6)/((EXP($M113*$K113*10^6)-1)*AC113+AB113)</f>
        <v>#DIV/0!</v>
      </c>
      <c r="AN113" s="184" t="e">
        <f>LN(1+(EXP($M113*$K113*10^6)-1)*AC113/AB113)</f>
        <v>#DIV/0!</v>
      </c>
      <c r="AO113" s="184" t="e">
        <f>1/$M113^2*(AM113-AN113)</f>
        <v>#DIV/0!</v>
      </c>
      <c r="AP113" s="187" t="e">
        <f>-LN(1+AG113*AC113)/$M113^2</f>
        <v>#DIV/0!</v>
      </c>
    </row>
    <row r="114" spans="1:42" s="68" customFormat="1" ht="13.5" thickBot="1">
      <c r="A114" s="60"/>
      <c r="F114" s="129"/>
      <c r="G114" s="16"/>
      <c r="H114" s="69"/>
      <c r="I114" s="56"/>
      <c r="J114" s="56"/>
      <c r="K114" s="56"/>
      <c r="L114" s="55"/>
      <c r="M114" s="56"/>
      <c r="N114" s="57"/>
      <c r="O114" s="52"/>
      <c r="P114" s="100"/>
      <c r="Q114" s="53"/>
      <c r="R114" s="59"/>
      <c r="S114" s="130"/>
      <c r="T114" s="116"/>
      <c r="U114" s="51"/>
      <c r="V114" s="51"/>
      <c r="W114" s="23"/>
      <c r="X114" s="23"/>
      <c r="Y114" s="23"/>
      <c r="Z114" s="23"/>
      <c r="AA114" s="23"/>
      <c r="AB114" s="24"/>
      <c r="AC114" s="24"/>
      <c r="AD114" s="24"/>
      <c r="AE114" s="24"/>
      <c r="AF114" s="25"/>
      <c r="AG114" s="24"/>
      <c r="AH114" s="24"/>
      <c r="AI114" s="25"/>
      <c r="AJ114" s="24"/>
      <c r="AK114" s="24"/>
      <c r="AL114" s="26"/>
      <c r="AM114" s="24"/>
      <c r="AN114" s="24"/>
      <c r="AO114" s="24"/>
      <c r="AP114" s="27"/>
    </row>
    <row r="115" spans="1:48" s="175" customFormat="1" ht="26.25" thickBot="1">
      <c r="A115" s="174" t="s">
        <v>304</v>
      </c>
      <c r="D115" s="175" t="s">
        <v>302</v>
      </c>
      <c r="E115" s="175" t="s">
        <v>301</v>
      </c>
      <c r="F115" s="232" t="s">
        <v>73</v>
      </c>
      <c r="G115" s="230">
        <v>74.11</v>
      </c>
      <c r="H115" s="229" t="s">
        <v>303</v>
      </c>
      <c r="I115" s="166">
        <v>27.55</v>
      </c>
      <c r="J115" s="166">
        <f>5.543*10^-10</f>
        <v>5.543E-10</v>
      </c>
      <c r="K115" s="166">
        <v>28.201</v>
      </c>
      <c r="L115" s="177">
        <f>0.023</f>
        <v>0.023</v>
      </c>
      <c r="M115" s="166">
        <f>5.463*10^-10</f>
        <v>5.463000000000001E-10</v>
      </c>
      <c r="N115" s="178">
        <f>0.107*10^-10</f>
        <v>1.0700000000000001E-11</v>
      </c>
      <c r="O115" s="76">
        <f>IF(G115&gt;0,10^-6*(1/$M115)*LN(1+(EXP($J115*G115*10^6)-1)*((EXP($M115*$K115*10^6)-1)/(EXP($J115*$I115*10^6)-1))),"")</f>
        <v>75.85262994177417</v>
      </c>
      <c r="P115" s="167">
        <f>IF(G115&gt;0,1-(G115/O115),"")</f>
        <v>0.02297388954228541</v>
      </c>
      <c r="Q115" s="179">
        <v>0.09</v>
      </c>
      <c r="R115" s="208">
        <v>0.005</v>
      </c>
      <c r="S115" s="206"/>
      <c r="T115" s="111">
        <f>IF(AND(Q115&gt;0,R115&gt;0),SQRT(AI115^2*AJ115^2+AF115^2*AK115^2)/10^6,"")</f>
        <v>0.09209984384992329</v>
      </c>
      <c r="U115" s="182">
        <f>IF(AND(Q115&gt;0,R115&gt;0),SQRT((T115*10^6)^2+AL115^2*($L115*10^6)^2)/10^6,"")</f>
        <v>0.11050603242047556</v>
      </c>
      <c r="V115" s="182">
        <f>IF(AND(Q115&gt;0,R115&gt;0),SQRT((U115*10^6)^2+AP115^2*$N115^2)/10^6,"")</f>
        <v>1.489777077264886</v>
      </c>
      <c r="W115" s="183"/>
      <c r="X115" s="183"/>
      <c r="Y115" s="183"/>
      <c r="Z115" s="183"/>
      <c r="AA115" s="183"/>
      <c r="AB115" s="184">
        <f>(-1+EXP($J115*$I115*10^6))/R115</f>
        <v>3.077632399294039</v>
      </c>
      <c r="AC115" s="184">
        <f>(EXP($J115*G115*10^6)-1)/R115</f>
        <v>8.386919073534438</v>
      </c>
      <c r="AD115" s="184">
        <f>AC115/($J115+R115*$J115*AC115)</f>
        <v>14521688470.397512</v>
      </c>
      <c r="AE115" s="184">
        <f>R115/($J115+R115*$J115*AC115)</f>
        <v>8657343.860763965</v>
      </c>
      <c r="AF115" s="185">
        <f>SQRT(((Q115*10^6)^2-S115^2*AD115^2)/(AE115^2))</f>
        <v>0.010395798231821414</v>
      </c>
      <c r="AG115" s="184">
        <f>(EXP($M115*$K115*10^6)-1)/AB115</f>
        <v>0.005044622516098485</v>
      </c>
      <c r="AH115" s="184">
        <f>(1-EXP($J115*$I115*10^6))/(AB115^2)</f>
        <v>-0.0016246254754618914</v>
      </c>
      <c r="AI115" s="185">
        <f>S115/ABS(AH115)</f>
        <v>0</v>
      </c>
      <c r="AJ115" s="184">
        <f>(1/$M115)*(-1/AB115+1/((EXP($M115*$K115*10^6)-1)*AC115+AB115))</f>
        <v>-24142751.22055993</v>
      </c>
      <c r="AK115" s="184">
        <f>AG115/($M115*(1+AG115*AC115))</f>
        <v>8859333.53034948</v>
      </c>
      <c r="AL115" s="186">
        <f>EXP($M115*$K115*10^6)*AC115/((EXP($M115*$K115*10^6)-1)*AC115+AB115)</f>
        <v>2.6550953133792463</v>
      </c>
      <c r="AM115" s="184">
        <f>(EXP($M115*$K115*10^6)*$M115*AC115*$K115*10^6)/((EXP($M115*$K115*10^6)-1)*AC115+AB115)</f>
        <v>0.04090494614408381</v>
      </c>
      <c r="AN115" s="184">
        <f>LN(1+(EXP($M115*$K115*10^6)-1)*AC115/AB115)</f>
        <v>0.04143829173719124</v>
      </c>
      <c r="AO115" s="184">
        <f>1/$M115^2*(AM115-AN115)</f>
        <v>-1787089528036021.5</v>
      </c>
      <c r="AP115" s="187">
        <f>-LN(1+AG115*AC115)/$M115^2</f>
        <v>-1.3884794058534538E+17</v>
      </c>
      <c r="AQ115" s="184"/>
      <c r="AR115" s="186"/>
      <c r="AS115" s="184"/>
      <c r="AT115" s="184"/>
      <c r="AU115" s="184"/>
      <c r="AV115" s="187"/>
    </row>
    <row r="116" spans="1:42" s="68" customFormat="1" ht="13.5" thickBot="1">
      <c r="A116" s="60"/>
      <c r="F116" s="129"/>
      <c r="G116" s="16"/>
      <c r="H116" s="69"/>
      <c r="I116" s="56"/>
      <c r="J116" s="56"/>
      <c r="K116" s="56"/>
      <c r="L116" s="55"/>
      <c r="M116" s="56"/>
      <c r="N116" s="57"/>
      <c r="O116" s="52"/>
      <c r="P116" s="100"/>
      <c r="Q116" s="53"/>
      <c r="R116" s="59"/>
      <c r="S116" s="130"/>
      <c r="T116" s="116"/>
      <c r="U116" s="51"/>
      <c r="V116" s="51"/>
      <c r="W116" s="23"/>
      <c r="X116" s="23"/>
      <c r="Y116" s="23"/>
      <c r="Z116" s="23"/>
      <c r="AA116" s="23"/>
      <c r="AB116" s="24"/>
      <c r="AC116" s="24"/>
      <c r="AD116" s="24"/>
      <c r="AE116" s="24"/>
      <c r="AF116" s="25"/>
      <c r="AG116" s="24"/>
      <c r="AH116" s="24"/>
      <c r="AI116" s="25"/>
      <c r="AJ116" s="24"/>
      <c r="AK116" s="24"/>
      <c r="AL116" s="26"/>
      <c r="AM116" s="24"/>
      <c r="AN116" s="24"/>
      <c r="AO116" s="24"/>
      <c r="AP116" s="27"/>
    </row>
    <row r="117" spans="1:42" s="61" customFormat="1" ht="26.25" customHeight="1">
      <c r="A117" s="261" t="s">
        <v>293</v>
      </c>
      <c r="B117" s="61" t="s">
        <v>292</v>
      </c>
      <c r="C117" s="61" t="s">
        <v>296</v>
      </c>
      <c r="D117" s="61" t="s">
        <v>295</v>
      </c>
      <c r="E117" s="61" t="s">
        <v>76</v>
      </c>
      <c r="F117" s="226" t="s">
        <v>73</v>
      </c>
      <c r="G117" s="202">
        <v>66.5</v>
      </c>
      <c r="H117" s="153" t="s">
        <v>277</v>
      </c>
      <c r="I117" s="153">
        <v>28.294</v>
      </c>
      <c r="J117" s="63">
        <f>5.543*10^-10</f>
        <v>5.543E-10</v>
      </c>
      <c r="K117" s="63">
        <v>28.201</v>
      </c>
      <c r="L117" s="168">
        <f>0.023</f>
        <v>0.023</v>
      </c>
      <c r="M117" s="153">
        <f>5.463*10^-10</f>
        <v>5.463000000000001E-10</v>
      </c>
      <c r="N117" s="169">
        <f>0.107*10^-10</f>
        <v>1.0700000000000001E-11</v>
      </c>
      <c r="O117" s="50">
        <f>IF(G117&gt;0,10^-6*(1/$M117)*LN(1+(EXP($J117*G117*10^6)-1)*((EXP($M117*$K117*10^6)-1)/(EXP($J117*$I117*10^6)-1))),"")</f>
        <v>66.29370805674255</v>
      </c>
      <c r="P117" s="102">
        <f>IF(G117&gt;0,1-(G117/O117),"")</f>
        <v>-0.0031117876689124024</v>
      </c>
      <c r="Q117" s="66">
        <v>0.2</v>
      </c>
      <c r="R117" s="154"/>
      <c r="S117" s="155"/>
      <c r="T117" s="249">
        <f aca="true" t="shared" si="120" ref="T117:T163">Q117*(1+P117)</f>
        <v>0.19937764246621753</v>
      </c>
      <c r="U117" s="67">
        <f>IF(AND(Q117&gt;0,R117&gt;0),SQRT((T117*10^6)^2+AL117^2*($L117*10^6)^2)/10^6,"")</f>
      </c>
      <c r="V117" s="67">
        <f>IF(AND(Q117&gt;0,R117&gt;0),SQRT((U117*10^6)^2+AP117^2*$N117^2)/10^6,"")</f>
      </c>
      <c r="W117" s="124"/>
      <c r="X117" s="124"/>
      <c r="Y117" s="124"/>
      <c r="Z117" s="124"/>
      <c r="AA117" s="124"/>
      <c r="AB117" s="125" t="e">
        <f>(-1+EXP($J117*$I117*10^6))/R117</f>
        <v>#DIV/0!</v>
      </c>
      <c r="AC117" s="125" t="e">
        <f>(EXP($J117*G117*10^6)-1)/R117</f>
        <v>#DIV/0!</v>
      </c>
      <c r="AD117" s="125" t="e">
        <f>AC117/($J117+R117*$J117*AC117)</f>
        <v>#DIV/0!</v>
      </c>
      <c r="AE117" s="125" t="e">
        <f>R117/($J117+R117*$J117*AC117)</f>
        <v>#DIV/0!</v>
      </c>
      <c r="AF117" s="126" t="e">
        <f>SQRT(((Q117*10^6)^2-S117^2*AD117^2)/(AE117^2))</f>
        <v>#DIV/0!</v>
      </c>
      <c r="AG117" s="125" t="e">
        <f>(EXP($M117*$K117*10^6)-1)/AB117</f>
        <v>#DIV/0!</v>
      </c>
      <c r="AH117" s="125" t="e">
        <f>(1-EXP($J117*$I117*10^6))/(AB117^2)</f>
        <v>#DIV/0!</v>
      </c>
      <c r="AI117" s="126" t="e">
        <f>S117/ABS(AH117)</f>
        <v>#DIV/0!</v>
      </c>
      <c r="AJ117" s="125" t="e">
        <f>(1/$M117)*(-1/AB117+1/((EXP($M117*$K117*10^6)-1)*AC117+AB117))</f>
        <v>#DIV/0!</v>
      </c>
      <c r="AK117" s="125" t="e">
        <f>AG117/($M117*(1+AG117*AC117))</f>
        <v>#DIV/0!</v>
      </c>
      <c r="AL117" s="127" t="e">
        <f>EXP($M117*$K117*10^6)*AC117/((EXP($M117*$K117*10^6)-1)*AC117+AB117)</f>
        <v>#DIV/0!</v>
      </c>
      <c r="AM117" s="125" t="e">
        <f>(EXP($M117*$K117*10^6)*$M117*AC117*$K117*10^6)/((EXP($M117*$K117*10^6)-1)*AC117+AB117)</f>
        <v>#DIV/0!</v>
      </c>
      <c r="AN117" s="125" t="e">
        <f>LN(1+(EXP($M117*$K117*10^6)-1)*AC117/AB117)</f>
        <v>#DIV/0!</v>
      </c>
      <c r="AO117" s="125" t="e">
        <f>1/$M117^2*(AM117-AN117)</f>
        <v>#DIV/0!</v>
      </c>
      <c r="AP117" s="128" t="e">
        <f>-LN(1+AG117*AC117)/$M117^2</f>
        <v>#DIV/0!</v>
      </c>
    </row>
    <row r="118" spans="1:42" s="34" customFormat="1" ht="13.5" thickBot="1">
      <c r="A118" s="263"/>
      <c r="B118" s="34" t="s">
        <v>294</v>
      </c>
      <c r="C118" s="34" t="s">
        <v>296</v>
      </c>
      <c r="D118" s="34" t="s">
        <v>295</v>
      </c>
      <c r="E118" s="34" t="s">
        <v>76</v>
      </c>
      <c r="F118" s="228" t="s">
        <v>73</v>
      </c>
      <c r="G118" s="136">
        <v>67</v>
      </c>
      <c r="H118" s="158" t="s">
        <v>277</v>
      </c>
      <c r="I118" s="158">
        <v>28.294</v>
      </c>
      <c r="J118" s="71">
        <f>5.543*10^-10</f>
        <v>5.543E-10</v>
      </c>
      <c r="K118" s="71">
        <v>28.201</v>
      </c>
      <c r="L118" s="209">
        <f>0.023</f>
        <v>0.023</v>
      </c>
      <c r="M118" s="158">
        <f>5.463*10^-10</f>
        <v>5.463000000000001E-10</v>
      </c>
      <c r="N118" s="210">
        <f>0.107*10^-10</f>
        <v>1.0700000000000001E-11</v>
      </c>
      <c r="O118" s="30">
        <f>IF(G118&gt;0,10^-6*(1/$M118)*LN(1+(EXP($J118*G118*10^6)-1)*((EXP($M118*$K118*10^6)-1)/(EXP($J118*$I118*10^6)-1))),"")</f>
        <v>66.79231789758103</v>
      </c>
      <c r="P118" s="103">
        <f>IF(G118&gt;0,1-(G118/O118),"")</f>
        <v>-0.0031093710917089457</v>
      </c>
      <c r="Q118" s="74">
        <v>0.1</v>
      </c>
      <c r="R118" s="159"/>
      <c r="S118" s="160"/>
      <c r="T118" s="247">
        <f t="shared" si="120"/>
        <v>0.09968906289082911</v>
      </c>
      <c r="U118" s="75">
        <f>IF(AND(Q118&gt;0,R118&gt;0),SQRT((T118*10^6)^2+AL118^2*($L118*10^6)^2)/10^6,"")</f>
      </c>
      <c r="V118" s="75">
        <f>IF(AND(Q118&gt;0,R118&gt;0),SQRT((U118*10^6)^2+AP118^2*$N118^2)/10^6,"")</f>
      </c>
      <c r="W118" s="139"/>
      <c r="X118" s="139"/>
      <c r="Y118" s="139"/>
      <c r="Z118" s="139"/>
      <c r="AA118" s="139"/>
      <c r="AB118" s="140" t="e">
        <f>(-1+EXP($J118*$I118*10^6))/R118</f>
        <v>#DIV/0!</v>
      </c>
      <c r="AC118" s="140" t="e">
        <f>(EXP($J118*G118*10^6)-1)/R118</f>
        <v>#DIV/0!</v>
      </c>
      <c r="AD118" s="140" t="e">
        <f>AC118/($J118+R118*$J118*AC118)</f>
        <v>#DIV/0!</v>
      </c>
      <c r="AE118" s="140" t="e">
        <f>R118/($J118+R118*$J118*AC118)</f>
        <v>#DIV/0!</v>
      </c>
      <c r="AF118" s="141" t="e">
        <f>SQRT(((Q118*10^6)^2-S118^2*AD118^2)/(AE118^2))</f>
        <v>#DIV/0!</v>
      </c>
      <c r="AG118" s="140" t="e">
        <f>(EXP($M118*$K118*10^6)-1)/AB118</f>
        <v>#DIV/0!</v>
      </c>
      <c r="AH118" s="140" t="e">
        <f>(1-EXP($J118*$I118*10^6))/(AB118^2)</f>
        <v>#DIV/0!</v>
      </c>
      <c r="AI118" s="141" t="e">
        <f>S118/ABS(AH118)</f>
        <v>#DIV/0!</v>
      </c>
      <c r="AJ118" s="140" t="e">
        <f>(1/$M118)*(-1/AB118+1/((EXP($M118*$K118*10^6)-1)*AC118+AB118))</f>
        <v>#DIV/0!</v>
      </c>
      <c r="AK118" s="140" t="e">
        <f>AG118/($M118*(1+AG118*AC118))</f>
        <v>#DIV/0!</v>
      </c>
      <c r="AL118" s="142" t="e">
        <f>EXP($M118*$K118*10^6)*AC118/((EXP($M118*$K118*10^6)-1)*AC118+AB118)</f>
        <v>#DIV/0!</v>
      </c>
      <c r="AM118" s="140" t="e">
        <f>(EXP($M118*$K118*10^6)*$M118*AC118*$K118*10^6)/((EXP($M118*$K118*10^6)-1)*AC118+AB118)</f>
        <v>#DIV/0!</v>
      </c>
      <c r="AN118" s="140" t="e">
        <f>LN(1+(EXP($M118*$K118*10^6)-1)*AC118/AB118)</f>
        <v>#DIV/0!</v>
      </c>
      <c r="AO118" s="140" t="e">
        <f>1/$M118^2*(AM118-AN118)</f>
        <v>#DIV/0!</v>
      </c>
      <c r="AP118" s="143" t="e">
        <f>-LN(1+AG118*AC118)/$M118^2</f>
        <v>#DIV/0!</v>
      </c>
    </row>
    <row r="119" spans="1:42" s="14" customFormat="1" ht="13.5" thickBot="1">
      <c r="A119" s="60"/>
      <c r="B119" s="68"/>
      <c r="C119" s="68"/>
      <c r="D119" s="68"/>
      <c r="E119" s="68"/>
      <c r="F119" s="31"/>
      <c r="G119" s="16"/>
      <c r="H119" s="69"/>
      <c r="I119" s="56"/>
      <c r="J119" s="56"/>
      <c r="K119" s="56"/>
      <c r="L119" s="55"/>
      <c r="M119" s="56"/>
      <c r="N119" s="57"/>
      <c r="O119" s="52"/>
      <c r="P119" s="100"/>
      <c r="Q119" s="53"/>
      <c r="R119" s="92"/>
      <c r="S119" s="91"/>
      <c r="T119" s="116"/>
      <c r="U119" s="51"/>
      <c r="V119" s="51"/>
      <c r="W119" s="23"/>
      <c r="X119" s="23"/>
      <c r="Y119" s="23"/>
      <c r="Z119" s="23"/>
      <c r="AA119" s="23"/>
      <c r="AB119" s="24"/>
      <c r="AC119" s="24"/>
      <c r="AD119" s="24"/>
      <c r="AE119" s="24"/>
      <c r="AF119" s="25"/>
      <c r="AG119" s="24"/>
      <c r="AH119" s="24"/>
      <c r="AI119" s="25"/>
      <c r="AJ119" s="24"/>
      <c r="AK119" s="24"/>
      <c r="AL119" s="26"/>
      <c r="AM119" s="24"/>
      <c r="AN119" s="24"/>
      <c r="AO119" s="24"/>
      <c r="AP119" s="27"/>
    </row>
    <row r="120" spans="1:42" s="61" customFormat="1" ht="12.75" customHeight="1">
      <c r="A120" s="261" t="s">
        <v>109</v>
      </c>
      <c r="B120" s="61" t="s">
        <v>110</v>
      </c>
      <c r="D120" s="61" t="s">
        <v>111</v>
      </c>
      <c r="E120" s="61" t="s">
        <v>78</v>
      </c>
      <c r="F120" s="226" t="s">
        <v>73</v>
      </c>
      <c r="G120" s="233">
        <v>65.35</v>
      </c>
      <c r="H120" s="62" t="s">
        <v>33</v>
      </c>
      <c r="I120" s="63">
        <v>28.03</v>
      </c>
      <c r="J120" s="63">
        <f>5.543*10^-10</f>
        <v>5.543E-10</v>
      </c>
      <c r="K120" s="63">
        <v>28.201</v>
      </c>
      <c r="L120" s="64">
        <f>0.023</f>
        <v>0.023</v>
      </c>
      <c r="M120" s="63">
        <f>5.463*10^-10</f>
        <v>5.463000000000001E-10</v>
      </c>
      <c r="N120" s="65">
        <f>0.107*10^-10</f>
        <v>1.0700000000000001E-11</v>
      </c>
      <c r="O120" s="50">
        <f>IF(G120&gt;0,10^-6*(1/$M120)*LN(1+(EXP($J120*G120*10^6)-1)*((EXP($M120*$K120*10^6)-1)/(EXP($J120*$I120*10^6)-1))),"")</f>
        <v>65.754347670415</v>
      </c>
      <c r="P120" s="102">
        <f>IF(G120&gt;0,1-(G120/O120),"")</f>
        <v>0.00614936783255382</v>
      </c>
      <c r="Q120" s="66">
        <v>0.31</v>
      </c>
      <c r="R120" s="154"/>
      <c r="S120" s="155"/>
      <c r="T120" s="249">
        <f t="shared" si="120"/>
        <v>0.3119063040280917</v>
      </c>
      <c r="U120" s="67">
        <f aca="true" t="shared" si="121" ref="U120:U155">IF(AND(Q120&gt;0,R120&gt;0),SQRT((T120*10^6)^2+AL120^2*($L120*10^6)^2)/10^6,"")</f>
      </c>
      <c r="V120" s="67">
        <f aca="true" t="shared" si="122" ref="V120:V155">IF(AND(Q120&gt;0,R120&gt;0),SQRT((U120*10^6)^2+AP120^2*$N120^2)/10^6,"")</f>
      </c>
      <c r="W120" s="124"/>
      <c r="X120" s="124"/>
      <c r="Y120" s="124"/>
      <c r="Z120" s="124"/>
      <c r="AA120" s="124"/>
      <c r="AB120" s="125" t="e">
        <f t="shared" si="96"/>
        <v>#DIV/0!</v>
      </c>
      <c r="AC120" s="125" t="e">
        <f t="shared" si="97"/>
        <v>#DIV/0!</v>
      </c>
      <c r="AD120" s="125" t="e">
        <f t="shared" si="98"/>
        <v>#DIV/0!</v>
      </c>
      <c r="AE120" s="125" t="e">
        <f t="shared" si="99"/>
        <v>#DIV/0!</v>
      </c>
      <c r="AF120" s="126" t="e">
        <f t="shared" si="100"/>
        <v>#DIV/0!</v>
      </c>
      <c r="AG120" s="125" t="e">
        <f t="shared" si="101"/>
        <v>#DIV/0!</v>
      </c>
      <c r="AH120" s="125" t="e">
        <f t="shared" si="102"/>
        <v>#DIV/0!</v>
      </c>
      <c r="AI120" s="126" t="e">
        <f t="shared" si="103"/>
        <v>#DIV/0!</v>
      </c>
      <c r="AJ120" s="125" t="e">
        <f t="shared" si="104"/>
        <v>#DIV/0!</v>
      </c>
      <c r="AK120" s="125" t="e">
        <f t="shared" si="105"/>
        <v>#DIV/0!</v>
      </c>
      <c r="AL120" s="127" t="e">
        <f t="shared" si="106"/>
        <v>#DIV/0!</v>
      </c>
      <c r="AM120" s="125" t="e">
        <f t="shared" si="107"/>
        <v>#DIV/0!</v>
      </c>
      <c r="AN120" s="125" t="e">
        <f t="shared" si="108"/>
        <v>#DIV/0!</v>
      </c>
      <c r="AO120" s="125" t="e">
        <f t="shared" si="109"/>
        <v>#DIV/0!</v>
      </c>
      <c r="AP120" s="128" t="e">
        <f t="shared" si="110"/>
        <v>#DIV/0!</v>
      </c>
    </row>
    <row r="121" spans="1:42" s="68" customFormat="1" ht="12.75">
      <c r="A121" s="262"/>
      <c r="B121" s="61" t="s">
        <v>110</v>
      </c>
      <c r="D121" s="68" t="s">
        <v>111</v>
      </c>
      <c r="E121" s="68" t="s">
        <v>78</v>
      </c>
      <c r="F121" s="227" t="s">
        <v>73</v>
      </c>
      <c r="G121" s="234">
        <v>65.43</v>
      </c>
      <c r="H121" s="69" t="s">
        <v>33</v>
      </c>
      <c r="I121" s="56">
        <v>28.03</v>
      </c>
      <c r="J121" s="56">
        <f>5.543*10^-10</f>
        <v>5.543E-10</v>
      </c>
      <c r="K121" s="56">
        <v>28.201</v>
      </c>
      <c r="L121" s="55">
        <f>0.023</f>
        <v>0.023</v>
      </c>
      <c r="M121" s="56">
        <f>5.463*10^-10</f>
        <v>5.463000000000001E-10</v>
      </c>
      <c r="N121" s="57">
        <f>0.107*10^-10</f>
        <v>1.0700000000000001E-11</v>
      </c>
      <c r="O121" s="29">
        <f>IF(G121&gt;0,10^-6*(1/$M121)*LN(1+(EXP($J121*G121*10^6)-1)*((EXP($M121*$K121*10^6)-1)/(EXP($J121*$I121*10^6)-1))),"")</f>
        <v>65.83485475711925</v>
      </c>
      <c r="P121" s="100">
        <f>IF(G121&gt;0,1-(G121/O121),"")</f>
        <v>0.0061495503956505715</v>
      </c>
      <c r="Q121" s="53">
        <v>0.21</v>
      </c>
      <c r="R121" s="90"/>
      <c r="S121" s="156"/>
      <c r="T121" s="250">
        <f t="shared" si="120"/>
        <v>0.21129140558308662</v>
      </c>
      <c r="U121" s="51">
        <f t="shared" si="121"/>
      </c>
      <c r="V121" s="51">
        <f t="shared" si="122"/>
      </c>
      <c r="W121" s="23"/>
      <c r="X121" s="23"/>
      <c r="Y121" s="23"/>
      <c r="Z121" s="23"/>
      <c r="AA121" s="23"/>
      <c r="AB121" s="131" t="e">
        <f t="shared" si="96"/>
        <v>#DIV/0!</v>
      </c>
      <c r="AC121" s="131" t="e">
        <f t="shared" si="97"/>
        <v>#DIV/0!</v>
      </c>
      <c r="AD121" s="131" t="e">
        <f t="shared" si="98"/>
        <v>#DIV/0!</v>
      </c>
      <c r="AE121" s="131" t="e">
        <f t="shared" si="99"/>
        <v>#DIV/0!</v>
      </c>
      <c r="AF121" s="132" t="e">
        <f t="shared" si="100"/>
        <v>#DIV/0!</v>
      </c>
      <c r="AG121" s="131" t="e">
        <f t="shared" si="101"/>
        <v>#DIV/0!</v>
      </c>
      <c r="AH121" s="131" t="e">
        <f t="shared" si="102"/>
        <v>#DIV/0!</v>
      </c>
      <c r="AI121" s="132" t="e">
        <f t="shared" si="103"/>
        <v>#DIV/0!</v>
      </c>
      <c r="AJ121" s="131" t="e">
        <f t="shared" si="104"/>
        <v>#DIV/0!</v>
      </c>
      <c r="AK121" s="131" t="e">
        <f t="shared" si="105"/>
        <v>#DIV/0!</v>
      </c>
      <c r="AL121" s="133" t="e">
        <f t="shared" si="106"/>
        <v>#DIV/0!</v>
      </c>
      <c r="AM121" s="131" t="e">
        <f t="shared" si="107"/>
        <v>#DIV/0!</v>
      </c>
      <c r="AN121" s="131" t="e">
        <f t="shared" si="108"/>
        <v>#DIV/0!</v>
      </c>
      <c r="AO121" s="131" t="e">
        <f t="shared" si="109"/>
        <v>#DIV/0!</v>
      </c>
      <c r="AP121" s="134" t="e">
        <f t="shared" si="110"/>
        <v>#DIV/0!</v>
      </c>
    </row>
    <row r="122" spans="1:42" s="68" customFormat="1" ht="12.75">
      <c r="A122" s="262"/>
      <c r="B122" s="68" t="s">
        <v>112</v>
      </c>
      <c r="E122" s="68" t="s">
        <v>118</v>
      </c>
      <c r="F122" s="227" t="s">
        <v>73</v>
      </c>
      <c r="G122" s="235">
        <v>64.97</v>
      </c>
      <c r="H122" s="69" t="s">
        <v>33</v>
      </c>
      <c r="I122" s="56">
        <v>28.03</v>
      </c>
      <c r="J122" s="56">
        <f aca="true" t="shared" si="123" ref="J122:J163">5.543*10^-10</f>
        <v>5.543E-10</v>
      </c>
      <c r="K122" s="56">
        <v>28.201</v>
      </c>
      <c r="L122" s="55">
        <f aca="true" t="shared" si="124" ref="L122:L163">0.023</f>
        <v>0.023</v>
      </c>
      <c r="M122" s="56">
        <f aca="true" t="shared" si="125" ref="M122:M163">5.463*10^-10</f>
        <v>5.463000000000001E-10</v>
      </c>
      <c r="N122" s="57">
        <f aca="true" t="shared" si="126" ref="N122:N163">0.107*10^-10</f>
        <v>1.0700000000000001E-11</v>
      </c>
      <c r="O122" s="29">
        <f aca="true" t="shared" si="127" ref="O122:O133">IF(G122&gt;0,10^-6*(1/$M122)*LN(1+(EXP($J122*G122*10^6)-1)*((EXP($M122*$K122*10^6)-1)/(EXP($J122*$I122*10^6)-1))),"")</f>
        <v>65.37193940766758</v>
      </c>
      <c r="P122" s="100">
        <f aca="true" t="shared" si="128" ref="P122:P133">IF(G122&gt;0,1-(G122/O122),"")</f>
        <v>0.006148500584647443</v>
      </c>
      <c r="Q122" s="53">
        <v>0.29</v>
      </c>
      <c r="R122" s="90"/>
      <c r="S122" s="156"/>
      <c r="T122" s="250">
        <f t="shared" si="120"/>
        <v>0.2917830651695478</v>
      </c>
      <c r="U122" s="51">
        <f t="shared" si="121"/>
      </c>
      <c r="V122" s="51">
        <f t="shared" si="122"/>
      </c>
      <c r="W122" s="23"/>
      <c r="X122" s="23"/>
      <c r="Y122" s="23"/>
      <c r="Z122" s="23"/>
      <c r="AA122" s="23"/>
      <c r="AB122" s="131" t="e">
        <f t="shared" si="96"/>
        <v>#DIV/0!</v>
      </c>
      <c r="AC122" s="131" t="e">
        <f t="shared" si="97"/>
        <v>#DIV/0!</v>
      </c>
      <c r="AD122" s="131" t="e">
        <f t="shared" si="98"/>
        <v>#DIV/0!</v>
      </c>
      <c r="AE122" s="131" t="e">
        <f t="shared" si="99"/>
        <v>#DIV/0!</v>
      </c>
      <c r="AF122" s="132" t="e">
        <f t="shared" si="100"/>
        <v>#DIV/0!</v>
      </c>
      <c r="AG122" s="131" t="e">
        <f t="shared" si="101"/>
        <v>#DIV/0!</v>
      </c>
      <c r="AH122" s="131" t="e">
        <f t="shared" si="102"/>
        <v>#DIV/0!</v>
      </c>
      <c r="AI122" s="132" t="e">
        <f t="shared" si="103"/>
        <v>#DIV/0!</v>
      </c>
      <c r="AJ122" s="131" t="e">
        <f t="shared" si="104"/>
        <v>#DIV/0!</v>
      </c>
      <c r="AK122" s="131" t="e">
        <f t="shared" si="105"/>
        <v>#DIV/0!</v>
      </c>
      <c r="AL122" s="133" t="e">
        <f t="shared" si="106"/>
        <v>#DIV/0!</v>
      </c>
      <c r="AM122" s="131" t="e">
        <f t="shared" si="107"/>
        <v>#DIV/0!</v>
      </c>
      <c r="AN122" s="131" t="e">
        <f t="shared" si="108"/>
        <v>#DIV/0!</v>
      </c>
      <c r="AO122" s="131" t="e">
        <f t="shared" si="109"/>
        <v>#DIV/0!</v>
      </c>
      <c r="AP122" s="134" t="e">
        <f t="shared" si="110"/>
        <v>#DIV/0!</v>
      </c>
    </row>
    <row r="123" spans="1:42" s="68" customFormat="1" ht="12.75">
      <c r="A123" s="262"/>
      <c r="B123" s="68" t="s">
        <v>112</v>
      </c>
      <c r="E123" s="68" t="s">
        <v>118</v>
      </c>
      <c r="F123" s="227" t="s">
        <v>73</v>
      </c>
      <c r="G123" s="235">
        <v>65.19</v>
      </c>
      <c r="H123" s="69" t="s">
        <v>33</v>
      </c>
      <c r="I123" s="56">
        <v>28.03</v>
      </c>
      <c r="J123" s="56">
        <f t="shared" si="123"/>
        <v>5.543E-10</v>
      </c>
      <c r="K123" s="56">
        <v>28.201</v>
      </c>
      <c r="L123" s="55">
        <f t="shared" si="124"/>
        <v>0.023</v>
      </c>
      <c r="M123" s="56">
        <f t="shared" si="125"/>
        <v>5.463000000000001E-10</v>
      </c>
      <c r="N123" s="57">
        <f t="shared" si="126"/>
        <v>1.0700000000000001E-11</v>
      </c>
      <c r="O123" s="29">
        <f t="shared" si="127"/>
        <v>65.59333358467661</v>
      </c>
      <c r="P123" s="100">
        <f t="shared" si="128"/>
        <v>0.00614900269028007</v>
      </c>
      <c r="Q123" s="53">
        <v>0.45</v>
      </c>
      <c r="R123" s="90"/>
      <c r="S123" s="156"/>
      <c r="T123" s="250">
        <f t="shared" si="120"/>
        <v>0.4527670512106261</v>
      </c>
      <c r="U123" s="51">
        <f t="shared" si="121"/>
      </c>
      <c r="V123" s="51">
        <f t="shared" si="122"/>
      </c>
      <c r="W123" s="23"/>
      <c r="X123" s="23"/>
      <c r="Y123" s="23"/>
      <c r="Z123" s="23"/>
      <c r="AA123" s="23"/>
      <c r="AB123" s="131" t="e">
        <f t="shared" si="96"/>
        <v>#DIV/0!</v>
      </c>
      <c r="AC123" s="131" t="e">
        <f t="shared" si="97"/>
        <v>#DIV/0!</v>
      </c>
      <c r="AD123" s="131" t="e">
        <f t="shared" si="98"/>
        <v>#DIV/0!</v>
      </c>
      <c r="AE123" s="131" t="e">
        <f t="shared" si="99"/>
        <v>#DIV/0!</v>
      </c>
      <c r="AF123" s="132" t="e">
        <f t="shared" si="100"/>
        <v>#DIV/0!</v>
      </c>
      <c r="AG123" s="131" t="e">
        <f t="shared" si="101"/>
        <v>#DIV/0!</v>
      </c>
      <c r="AH123" s="131" t="e">
        <f t="shared" si="102"/>
        <v>#DIV/0!</v>
      </c>
      <c r="AI123" s="132" t="e">
        <f t="shared" si="103"/>
        <v>#DIV/0!</v>
      </c>
      <c r="AJ123" s="131" t="e">
        <f t="shared" si="104"/>
        <v>#DIV/0!</v>
      </c>
      <c r="AK123" s="131" t="e">
        <f t="shared" si="105"/>
        <v>#DIV/0!</v>
      </c>
      <c r="AL123" s="133" t="e">
        <f t="shared" si="106"/>
        <v>#DIV/0!</v>
      </c>
      <c r="AM123" s="131" t="e">
        <f t="shared" si="107"/>
        <v>#DIV/0!</v>
      </c>
      <c r="AN123" s="131" t="e">
        <f t="shared" si="108"/>
        <v>#DIV/0!</v>
      </c>
      <c r="AO123" s="131" t="e">
        <f t="shared" si="109"/>
        <v>#DIV/0!</v>
      </c>
      <c r="AP123" s="134" t="e">
        <f t="shared" si="110"/>
        <v>#DIV/0!</v>
      </c>
    </row>
    <row r="124" spans="1:42" s="68" customFormat="1" ht="12.75">
      <c r="A124" s="262"/>
      <c r="B124" s="68" t="s">
        <v>162</v>
      </c>
      <c r="D124" s="68" t="s">
        <v>161</v>
      </c>
      <c r="E124" s="68" t="s">
        <v>82</v>
      </c>
      <c r="F124" s="227" t="s">
        <v>73</v>
      </c>
      <c r="G124" s="235">
        <v>66.8</v>
      </c>
      <c r="H124" s="69" t="s">
        <v>33</v>
      </c>
      <c r="I124" s="56">
        <v>28.03</v>
      </c>
      <c r="J124" s="56">
        <f t="shared" si="123"/>
        <v>5.543E-10</v>
      </c>
      <c r="K124" s="56">
        <v>28.201</v>
      </c>
      <c r="L124" s="55">
        <f t="shared" si="124"/>
        <v>0.023</v>
      </c>
      <c r="M124" s="56">
        <f t="shared" si="125"/>
        <v>5.463000000000001E-10</v>
      </c>
      <c r="N124" s="57">
        <f t="shared" si="126"/>
        <v>1.0700000000000001E-11</v>
      </c>
      <c r="O124" s="29">
        <f t="shared" si="127"/>
        <v>67.21354315094061</v>
      </c>
      <c r="P124" s="100">
        <f t="shared" si="128"/>
        <v>0.006152675957164178</v>
      </c>
      <c r="Q124" s="53">
        <v>1.1</v>
      </c>
      <c r="R124" s="90"/>
      <c r="S124" s="156"/>
      <c r="T124" s="250">
        <f t="shared" si="120"/>
        <v>1.1067679435528808</v>
      </c>
      <c r="U124" s="51">
        <f t="shared" si="121"/>
      </c>
      <c r="V124" s="51">
        <f t="shared" si="122"/>
      </c>
      <c r="W124" s="23"/>
      <c r="X124" s="23"/>
      <c r="Y124" s="23"/>
      <c r="Z124" s="23"/>
      <c r="AA124" s="23"/>
      <c r="AB124" s="131" t="e">
        <f t="shared" si="96"/>
        <v>#DIV/0!</v>
      </c>
      <c r="AC124" s="131" t="e">
        <f t="shared" si="97"/>
        <v>#DIV/0!</v>
      </c>
      <c r="AD124" s="131" t="e">
        <f t="shared" si="98"/>
        <v>#DIV/0!</v>
      </c>
      <c r="AE124" s="131" t="e">
        <f t="shared" si="99"/>
        <v>#DIV/0!</v>
      </c>
      <c r="AF124" s="132" t="e">
        <f t="shared" si="100"/>
        <v>#DIV/0!</v>
      </c>
      <c r="AG124" s="131" t="e">
        <f t="shared" si="101"/>
        <v>#DIV/0!</v>
      </c>
      <c r="AH124" s="131" t="e">
        <f t="shared" si="102"/>
        <v>#DIV/0!</v>
      </c>
      <c r="AI124" s="132" t="e">
        <f t="shared" si="103"/>
        <v>#DIV/0!</v>
      </c>
      <c r="AJ124" s="131" t="e">
        <f t="shared" si="104"/>
        <v>#DIV/0!</v>
      </c>
      <c r="AK124" s="131" t="e">
        <f t="shared" si="105"/>
        <v>#DIV/0!</v>
      </c>
      <c r="AL124" s="133" t="e">
        <f t="shared" si="106"/>
        <v>#DIV/0!</v>
      </c>
      <c r="AM124" s="131" t="e">
        <f t="shared" si="107"/>
        <v>#DIV/0!</v>
      </c>
      <c r="AN124" s="131" t="e">
        <f t="shared" si="108"/>
        <v>#DIV/0!</v>
      </c>
      <c r="AO124" s="131" t="e">
        <f t="shared" si="109"/>
        <v>#DIV/0!</v>
      </c>
      <c r="AP124" s="134" t="e">
        <f t="shared" si="110"/>
        <v>#DIV/0!</v>
      </c>
    </row>
    <row r="125" spans="1:42" s="68" customFormat="1" ht="12.75">
      <c r="A125" s="262"/>
      <c r="B125" s="68" t="s">
        <v>132</v>
      </c>
      <c r="C125" s="119" t="s">
        <v>133</v>
      </c>
      <c r="D125" s="68" t="s">
        <v>114</v>
      </c>
      <c r="E125" s="68" t="s">
        <v>100</v>
      </c>
      <c r="F125" s="227" t="s">
        <v>73</v>
      </c>
      <c r="G125" s="235">
        <v>69.42</v>
      </c>
      <c r="H125" s="69" t="s">
        <v>33</v>
      </c>
      <c r="I125" s="56">
        <v>28.03</v>
      </c>
      <c r="J125" s="56">
        <f t="shared" si="123"/>
        <v>5.543E-10</v>
      </c>
      <c r="K125" s="56">
        <v>28.201</v>
      </c>
      <c r="L125" s="55">
        <f t="shared" si="124"/>
        <v>0.023</v>
      </c>
      <c r="M125" s="56">
        <f t="shared" si="125"/>
        <v>5.463000000000001E-10</v>
      </c>
      <c r="N125" s="57">
        <f t="shared" si="126"/>
        <v>1.0700000000000001E-11</v>
      </c>
      <c r="O125" s="29">
        <f t="shared" si="127"/>
        <v>69.85018275361188</v>
      </c>
      <c r="P125" s="100">
        <f t="shared" si="128"/>
        <v>0.006158648934810884</v>
      </c>
      <c r="Q125" s="53">
        <v>0.37</v>
      </c>
      <c r="R125" s="90"/>
      <c r="S125" s="156"/>
      <c r="T125" s="250">
        <f t="shared" si="120"/>
        <v>0.37227870010588004</v>
      </c>
      <c r="U125" s="51">
        <f t="shared" si="121"/>
      </c>
      <c r="V125" s="51">
        <f t="shared" si="122"/>
      </c>
      <c r="W125" s="23"/>
      <c r="X125" s="23"/>
      <c r="Y125" s="23"/>
      <c r="Z125" s="23"/>
      <c r="AA125" s="23"/>
      <c r="AB125" s="131" t="e">
        <f t="shared" si="96"/>
        <v>#DIV/0!</v>
      </c>
      <c r="AC125" s="131" t="e">
        <f t="shared" si="97"/>
        <v>#DIV/0!</v>
      </c>
      <c r="AD125" s="131" t="e">
        <f t="shared" si="98"/>
        <v>#DIV/0!</v>
      </c>
      <c r="AE125" s="131" t="e">
        <f t="shared" si="99"/>
        <v>#DIV/0!</v>
      </c>
      <c r="AF125" s="132" t="e">
        <f t="shared" si="100"/>
        <v>#DIV/0!</v>
      </c>
      <c r="AG125" s="131" t="e">
        <f t="shared" si="101"/>
        <v>#DIV/0!</v>
      </c>
      <c r="AH125" s="131" t="e">
        <f t="shared" si="102"/>
        <v>#DIV/0!</v>
      </c>
      <c r="AI125" s="132" t="e">
        <f t="shared" si="103"/>
        <v>#DIV/0!</v>
      </c>
      <c r="AJ125" s="131" t="e">
        <f t="shared" si="104"/>
        <v>#DIV/0!</v>
      </c>
      <c r="AK125" s="131" t="e">
        <f t="shared" si="105"/>
        <v>#DIV/0!</v>
      </c>
      <c r="AL125" s="133" t="e">
        <f t="shared" si="106"/>
        <v>#DIV/0!</v>
      </c>
      <c r="AM125" s="131" t="e">
        <f t="shared" si="107"/>
        <v>#DIV/0!</v>
      </c>
      <c r="AN125" s="131" t="e">
        <f t="shared" si="108"/>
        <v>#DIV/0!</v>
      </c>
      <c r="AO125" s="131" t="e">
        <f t="shared" si="109"/>
        <v>#DIV/0!</v>
      </c>
      <c r="AP125" s="134" t="e">
        <f t="shared" si="110"/>
        <v>#DIV/0!</v>
      </c>
    </row>
    <row r="126" spans="1:42" s="68" customFormat="1" ht="12.75">
      <c r="A126" s="262"/>
      <c r="B126" s="68" t="s">
        <v>192</v>
      </c>
      <c r="C126" s="119" t="s">
        <v>115</v>
      </c>
      <c r="D126" s="68" t="s">
        <v>117</v>
      </c>
      <c r="E126" s="68" t="s">
        <v>78</v>
      </c>
      <c r="F126" s="227" t="s">
        <v>73</v>
      </c>
      <c r="G126" s="235">
        <v>73.35</v>
      </c>
      <c r="H126" s="69" t="s">
        <v>33</v>
      </c>
      <c r="I126" s="56">
        <v>28.03</v>
      </c>
      <c r="J126" s="56">
        <f t="shared" si="123"/>
        <v>5.543E-10</v>
      </c>
      <c r="K126" s="56">
        <v>28.201</v>
      </c>
      <c r="L126" s="55">
        <f t="shared" si="124"/>
        <v>0.023</v>
      </c>
      <c r="M126" s="56">
        <f t="shared" si="125"/>
        <v>5.463000000000001E-10</v>
      </c>
      <c r="N126" s="57">
        <f t="shared" si="126"/>
        <v>1.0700000000000001E-11</v>
      </c>
      <c r="O126" s="29">
        <f t="shared" si="127"/>
        <v>73.80520078241834</v>
      </c>
      <c r="P126" s="100">
        <f t="shared" si="128"/>
        <v>0.006167597643427558</v>
      </c>
      <c r="Q126" s="53">
        <v>0.39</v>
      </c>
      <c r="R126" s="90"/>
      <c r="S126" s="156"/>
      <c r="T126" s="250">
        <f t="shared" si="120"/>
        <v>0.3924053630809368</v>
      </c>
      <c r="U126" s="51">
        <f t="shared" si="121"/>
      </c>
      <c r="V126" s="51">
        <f t="shared" si="122"/>
      </c>
      <c r="W126" s="23"/>
      <c r="X126" s="23"/>
      <c r="Y126" s="23"/>
      <c r="Z126" s="23"/>
      <c r="AA126" s="23"/>
      <c r="AB126" s="131" t="e">
        <f t="shared" si="96"/>
        <v>#DIV/0!</v>
      </c>
      <c r="AC126" s="131" t="e">
        <f t="shared" si="97"/>
        <v>#DIV/0!</v>
      </c>
      <c r="AD126" s="131" t="e">
        <f t="shared" si="98"/>
        <v>#DIV/0!</v>
      </c>
      <c r="AE126" s="131" t="e">
        <f t="shared" si="99"/>
        <v>#DIV/0!</v>
      </c>
      <c r="AF126" s="132" t="e">
        <f t="shared" si="100"/>
        <v>#DIV/0!</v>
      </c>
      <c r="AG126" s="131" t="e">
        <f t="shared" si="101"/>
        <v>#DIV/0!</v>
      </c>
      <c r="AH126" s="131" t="e">
        <f t="shared" si="102"/>
        <v>#DIV/0!</v>
      </c>
      <c r="AI126" s="132" t="e">
        <f t="shared" si="103"/>
        <v>#DIV/0!</v>
      </c>
      <c r="AJ126" s="131" t="e">
        <f t="shared" si="104"/>
        <v>#DIV/0!</v>
      </c>
      <c r="AK126" s="131" t="e">
        <f t="shared" si="105"/>
        <v>#DIV/0!</v>
      </c>
      <c r="AL126" s="133" t="e">
        <f t="shared" si="106"/>
        <v>#DIV/0!</v>
      </c>
      <c r="AM126" s="131" t="e">
        <f t="shared" si="107"/>
        <v>#DIV/0!</v>
      </c>
      <c r="AN126" s="131" t="e">
        <f t="shared" si="108"/>
        <v>#DIV/0!</v>
      </c>
      <c r="AO126" s="131" t="e">
        <f t="shared" si="109"/>
        <v>#DIV/0!</v>
      </c>
      <c r="AP126" s="134" t="e">
        <f t="shared" si="110"/>
        <v>#DIV/0!</v>
      </c>
    </row>
    <row r="127" spans="1:42" s="68" customFormat="1" ht="12.75">
      <c r="A127" s="262"/>
      <c r="B127" s="68" t="s">
        <v>134</v>
      </c>
      <c r="C127" s="119" t="s">
        <v>135</v>
      </c>
      <c r="D127" s="68" t="s">
        <v>116</v>
      </c>
      <c r="E127" s="68" t="s">
        <v>80</v>
      </c>
      <c r="F127" s="227" t="s">
        <v>73</v>
      </c>
      <c r="G127" s="235">
        <v>74.76</v>
      </c>
      <c r="H127" s="69" t="s">
        <v>33</v>
      </c>
      <c r="I127" s="56">
        <v>28.03</v>
      </c>
      <c r="J127" s="56">
        <f t="shared" si="123"/>
        <v>5.543E-10</v>
      </c>
      <c r="K127" s="56">
        <v>28.201</v>
      </c>
      <c r="L127" s="55">
        <f t="shared" si="124"/>
        <v>0.023</v>
      </c>
      <c r="M127" s="56">
        <f t="shared" si="125"/>
        <v>5.463000000000001E-10</v>
      </c>
      <c r="N127" s="57">
        <f t="shared" si="126"/>
        <v>1.0700000000000001E-11</v>
      </c>
      <c r="O127" s="29">
        <f t="shared" si="127"/>
        <v>75.22419383940537</v>
      </c>
      <c r="P127" s="100">
        <f t="shared" si="128"/>
        <v>0.006170805105553789</v>
      </c>
      <c r="Q127" s="53">
        <v>0.45</v>
      </c>
      <c r="R127" s="90"/>
      <c r="S127" s="156"/>
      <c r="T127" s="250">
        <f t="shared" si="120"/>
        <v>0.4527768622974992</v>
      </c>
      <c r="U127" s="51">
        <f t="shared" si="121"/>
      </c>
      <c r="V127" s="51">
        <f t="shared" si="122"/>
      </c>
      <c r="W127" s="23"/>
      <c r="X127" s="23"/>
      <c r="Y127" s="23"/>
      <c r="Z127" s="23"/>
      <c r="AA127" s="23"/>
      <c r="AB127" s="131" t="e">
        <f t="shared" si="96"/>
        <v>#DIV/0!</v>
      </c>
      <c r="AC127" s="131" t="e">
        <f t="shared" si="97"/>
        <v>#DIV/0!</v>
      </c>
      <c r="AD127" s="131" t="e">
        <f t="shared" si="98"/>
        <v>#DIV/0!</v>
      </c>
      <c r="AE127" s="131" t="e">
        <f t="shared" si="99"/>
        <v>#DIV/0!</v>
      </c>
      <c r="AF127" s="132" t="e">
        <f t="shared" si="100"/>
        <v>#DIV/0!</v>
      </c>
      <c r="AG127" s="131" t="e">
        <f t="shared" si="101"/>
        <v>#DIV/0!</v>
      </c>
      <c r="AH127" s="131" t="e">
        <f t="shared" si="102"/>
        <v>#DIV/0!</v>
      </c>
      <c r="AI127" s="132" t="e">
        <f t="shared" si="103"/>
        <v>#DIV/0!</v>
      </c>
      <c r="AJ127" s="131" t="e">
        <f t="shared" si="104"/>
        <v>#DIV/0!</v>
      </c>
      <c r="AK127" s="131" t="e">
        <f t="shared" si="105"/>
        <v>#DIV/0!</v>
      </c>
      <c r="AL127" s="133" t="e">
        <f t="shared" si="106"/>
        <v>#DIV/0!</v>
      </c>
      <c r="AM127" s="131" t="e">
        <f t="shared" si="107"/>
        <v>#DIV/0!</v>
      </c>
      <c r="AN127" s="131" t="e">
        <f t="shared" si="108"/>
        <v>#DIV/0!</v>
      </c>
      <c r="AO127" s="131" t="e">
        <f t="shared" si="109"/>
        <v>#DIV/0!</v>
      </c>
      <c r="AP127" s="134" t="e">
        <f t="shared" si="110"/>
        <v>#DIV/0!</v>
      </c>
    </row>
    <row r="128" spans="1:42" s="68" customFormat="1" ht="12.75">
      <c r="A128" s="262"/>
      <c r="B128" s="68" t="s">
        <v>136</v>
      </c>
      <c r="C128" s="119" t="s">
        <v>119</v>
      </c>
      <c r="D128" s="68" t="s">
        <v>120</v>
      </c>
      <c r="E128" s="68" t="s">
        <v>113</v>
      </c>
      <c r="F128" s="227" t="s">
        <v>73</v>
      </c>
      <c r="G128" s="235">
        <v>75.37</v>
      </c>
      <c r="H128" s="69" t="s">
        <v>33</v>
      </c>
      <c r="I128" s="56">
        <v>28.03</v>
      </c>
      <c r="J128" s="56">
        <f t="shared" si="123"/>
        <v>5.543E-10</v>
      </c>
      <c r="K128" s="56">
        <v>28.201</v>
      </c>
      <c r="L128" s="55">
        <f t="shared" si="124"/>
        <v>0.023</v>
      </c>
      <c r="M128" s="56">
        <f t="shared" si="125"/>
        <v>5.463000000000001E-10</v>
      </c>
      <c r="N128" s="57">
        <f t="shared" si="126"/>
        <v>1.0700000000000001E-11</v>
      </c>
      <c r="O128" s="29">
        <f t="shared" si="127"/>
        <v>75.8380872518907</v>
      </c>
      <c r="P128" s="100">
        <f t="shared" si="128"/>
        <v>0.006172192217031691</v>
      </c>
      <c r="Q128" s="53">
        <v>0.39</v>
      </c>
      <c r="R128" s="90"/>
      <c r="S128" s="156"/>
      <c r="T128" s="250">
        <f t="shared" si="120"/>
        <v>0.39240715496464235</v>
      </c>
      <c r="U128" s="51">
        <f t="shared" si="121"/>
      </c>
      <c r="V128" s="51">
        <f t="shared" si="122"/>
      </c>
      <c r="W128" s="23"/>
      <c r="X128" s="23"/>
      <c r="Y128" s="23"/>
      <c r="Z128" s="23"/>
      <c r="AA128" s="23"/>
      <c r="AB128" s="131" t="e">
        <f t="shared" si="96"/>
        <v>#DIV/0!</v>
      </c>
      <c r="AC128" s="131" t="e">
        <f t="shared" si="97"/>
        <v>#DIV/0!</v>
      </c>
      <c r="AD128" s="131" t="e">
        <f t="shared" si="98"/>
        <v>#DIV/0!</v>
      </c>
      <c r="AE128" s="131" t="e">
        <f t="shared" si="99"/>
        <v>#DIV/0!</v>
      </c>
      <c r="AF128" s="132" t="e">
        <f t="shared" si="100"/>
        <v>#DIV/0!</v>
      </c>
      <c r="AG128" s="131" t="e">
        <f t="shared" si="101"/>
        <v>#DIV/0!</v>
      </c>
      <c r="AH128" s="131" t="e">
        <f t="shared" si="102"/>
        <v>#DIV/0!</v>
      </c>
      <c r="AI128" s="132" t="e">
        <f t="shared" si="103"/>
        <v>#DIV/0!</v>
      </c>
      <c r="AJ128" s="131" t="e">
        <f t="shared" si="104"/>
        <v>#DIV/0!</v>
      </c>
      <c r="AK128" s="131" t="e">
        <f t="shared" si="105"/>
        <v>#DIV/0!</v>
      </c>
      <c r="AL128" s="133" t="e">
        <f t="shared" si="106"/>
        <v>#DIV/0!</v>
      </c>
      <c r="AM128" s="131" t="e">
        <f t="shared" si="107"/>
        <v>#DIV/0!</v>
      </c>
      <c r="AN128" s="131" t="e">
        <f t="shared" si="108"/>
        <v>#DIV/0!</v>
      </c>
      <c r="AO128" s="131" t="e">
        <f t="shared" si="109"/>
        <v>#DIV/0!</v>
      </c>
      <c r="AP128" s="134" t="e">
        <f t="shared" si="110"/>
        <v>#DIV/0!</v>
      </c>
    </row>
    <row r="129" spans="1:42" s="68" customFormat="1" ht="12.75">
      <c r="A129" s="262"/>
      <c r="B129" s="68" t="s">
        <v>137</v>
      </c>
      <c r="C129" s="119" t="s">
        <v>121</v>
      </c>
      <c r="D129" s="68" t="s">
        <v>79</v>
      </c>
      <c r="E129" s="68" t="s">
        <v>76</v>
      </c>
      <c r="F129" s="227" t="s">
        <v>73</v>
      </c>
      <c r="G129" s="235">
        <v>75.89</v>
      </c>
      <c r="H129" s="69" t="s">
        <v>33</v>
      </c>
      <c r="I129" s="56">
        <v>28.03</v>
      </c>
      <c r="J129" s="56">
        <f t="shared" si="123"/>
        <v>5.543E-10</v>
      </c>
      <c r="K129" s="56">
        <v>28.201</v>
      </c>
      <c r="L129" s="55">
        <f t="shared" si="124"/>
        <v>0.023</v>
      </c>
      <c r="M129" s="56">
        <f t="shared" si="125"/>
        <v>5.463000000000001E-10</v>
      </c>
      <c r="N129" s="57">
        <f t="shared" si="126"/>
        <v>1.0700000000000001E-11</v>
      </c>
      <c r="O129" s="29">
        <f t="shared" si="127"/>
        <v>76.36140756069817</v>
      </c>
      <c r="P129" s="100">
        <f t="shared" si="128"/>
        <v>0.006173374427697054</v>
      </c>
      <c r="Q129" s="53">
        <v>0.72</v>
      </c>
      <c r="R129" s="90"/>
      <c r="S129" s="156"/>
      <c r="T129" s="250">
        <f t="shared" si="120"/>
        <v>0.7244448295879419</v>
      </c>
      <c r="U129" s="51">
        <f t="shared" si="121"/>
      </c>
      <c r="V129" s="51">
        <f t="shared" si="122"/>
      </c>
      <c r="W129" s="23"/>
      <c r="X129" s="23"/>
      <c r="Y129" s="23"/>
      <c r="Z129" s="23"/>
      <c r="AA129" s="23"/>
      <c r="AB129" s="131" t="e">
        <f t="shared" si="96"/>
        <v>#DIV/0!</v>
      </c>
      <c r="AC129" s="131" t="e">
        <f t="shared" si="97"/>
        <v>#DIV/0!</v>
      </c>
      <c r="AD129" s="131" t="e">
        <f t="shared" si="98"/>
        <v>#DIV/0!</v>
      </c>
      <c r="AE129" s="131" t="e">
        <f t="shared" si="99"/>
        <v>#DIV/0!</v>
      </c>
      <c r="AF129" s="132" t="e">
        <f t="shared" si="100"/>
        <v>#DIV/0!</v>
      </c>
      <c r="AG129" s="131" t="e">
        <f t="shared" si="101"/>
        <v>#DIV/0!</v>
      </c>
      <c r="AH129" s="131" t="e">
        <f t="shared" si="102"/>
        <v>#DIV/0!</v>
      </c>
      <c r="AI129" s="132" t="e">
        <f t="shared" si="103"/>
        <v>#DIV/0!</v>
      </c>
      <c r="AJ129" s="131" t="e">
        <f t="shared" si="104"/>
        <v>#DIV/0!</v>
      </c>
      <c r="AK129" s="131" t="e">
        <f t="shared" si="105"/>
        <v>#DIV/0!</v>
      </c>
      <c r="AL129" s="133" t="e">
        <f t="shared" si="106"/>
        <v>#DIV/0!</v>
      </c>
      <c r="AM129" s="131" t="e">
        <f t="shared" si="107"/>
        <v>#DIV/0!</v>
      </c>
      <c r="AN129" s="131" t="e">
        <f t="shared" si="108"/>
        <v>#DIV/0!</v>
      </c>
      <c r="AO129" s="131" t="e">
        <f t="shared" si="109"/>
        <v>#DIV/0!</v>
      </c>
      <c r="AP129" s="134" t="e">
        <f t="shared" si="110"/>
        <v>#DIV/0!</v>
      </c>
    </row>
    <row r="130" spans="1:42" s="68" customFormat="1" ht="12.75">
      <c r="A130" s="262"/>
      <c r="B130" s="68" t="s">
        <v>193</v>
      </c>
      <c r="C130" s="119" t="s">
        <v>122</v>
      </c>
      <c r="D130" s="68" t="s">
        <v>123</v>
      </c>
      <c r="E130" s="68" t="s">
        <v>100</v>
      </c>
      <c r="F130" s="227" t="s">
        <v>73</v>
      </c>
      <c r="G130" s="235">
        <v>80.54</v>
      </c>
      <c r="H130" s="69" t="s">
        <v>33</v>
      </c>
      <c r="I130" s="56">
        <v>28.03</v>
      </c>
      <c r="J130" s="56">
        <f t="shared" si="123"/>
        <v>5.543E-10</v>
      </c>
      <c r="K130" s="56">
        <v>28.201</v>
      </c>
      <c r="L130" s="55">
        <f t="shared" si="124"/>
        <v>0.023</v>
      </c>
      <c r="M130" s="56">
        <f t="shared" si="125"/>
        <v>5.463000000000001E-10</v>
      </c>
      <c r="N130" s="57">
        <f t="shared" si="126"/>
        <v>1.0700000000000001E-11</v>
      </c>
      <c r="O130" s="29">
        <f t="shared" si="127"/>
        <v>81.04115331378519</v>
      </c>
      <c r="P130" s="100">
        <f t="shared" si="128"/>
        <v>0.006183936102744703</v>
      </c>
      <c r="Q130" s="53">
        <v>0.55</v>
      </c>
      <c r="R130" s="90"/>
      <c r="S130" s="156"/>
      <c r="T130" s="250">
        <f t="shared" si="120"/>
        <v>0.5534011648565096</v>
      </c>
      <c r="U130" s="51">
        <f t="shared" si="121"/>
      </c>
      <c r="V130" s="51">
        <f t="shared" si="122"/>
      </c>
      <c r="W130" s="23"/>
      <c r="X130" s="23"/>
      <c r="Y130" s="23"/>
      <c r="Z130" s="23"/>
      <c r="AA130" s="23"/>
      <c r="AB130" s="131" t="e">
        <f t="shared" si="96"/>
        <v>#DIV/0!</v>
      </c>
      <c r="AC130" s="131" t="e">
        <f t="shared" si="97"/>
        <v>#DIV/0!</v>
      </c>
      <c r="AD130" s="131" t="e">
        <f t="shared" si="98"/>
        <v>#DIV/0!</v>
      </c>
      <c r="AE130" s="131" t="e">
        <f t="shared" si="99"/>
        <v>#DIV/0!</v>
      </c>
      <c r="AF130" s="132" t="e">
        <f t="shared" si="100"/>
        <v>#DIV/0!</v>
      </c>
      <c r="AG130" s="131" t="e">
        <f t="shared" si="101"/>
        <v>#DIV/0!</v>
      </c>
      <c r="AH130" s="131" t="e">
        <f t="shared" si="102"/>
        <v>#DIV/0!</v>
      </c>
      <c r="AI130" s="132" t="e">
        <f t="shared" si="103"/>
        <v>#DIV/0!</v>
      </c>
      <c r="AJ130" s="131" t="e">
        <f t="shared" si="104"/>
        <v>#DIV/0!</v>
      </c>
      <c r="AK130" s="131" t="e">
        <f t="shared" si="105"/>
        <v>#DIV/0!</v>
      </c>
      <c r="AL130" s="133" t="e">
        <f t="shared" si="106"/>
        <v>#DIV/0!</v>
      </c>
      <c r="AM130" s="131" t="e">
        <f t="shared" si="107"/>
        <v>#DIV/0!</v>
      </c>
      <c r="AN130" s="131" t="e">
        <f t="shared" si="108"/>
        <v>#DIV/0!</v>
      </c>
      <c r="AO130" s="131" t="e">
        <f t="shared" si="109"/>
        <v>#DIV/0!</v>
      </c>
      <c r="AP130" s="134" t="e">
        <f t="shared" si="110"/>
        <v>#DIV/0!</v>
      </c>
    </row>
    <row r="131" spans="1:42" s="68" customFormat="1" ht="12.75">
      <c r="A131" s="262"/>
      <c r="B131" s="68" t="s">
        <v>138</v>
      </c>
      <c r="C131" s="119" t="s">
        <v>106</v>
      </c>
      <c r="D131" s="68" t="s">
        <v>101</v>
      </c>
      <c r="E131" s="68" t="s">
        <v>78</v>
      </c>
      <c r="F131" s="227" t="s">
        <v>73</v>
      </c>
      <c r="G131" s="235">
        <v>81.71</v>
      </c>
      <c r="H131" s="69" t="s">
        <v>33</v>
      </c>
      <c r="I131" s="56">
        <v>28.03</v>
      </c>
      <c r="J131" s="56">
        <f t="shared" si="123"/>
        <v>5.543E-10</v>
      </c>
      <c r="K131" s="56">
        <v>28.201</v>
      </c>
      <c r="L131" s="55">
        <f t="shared" si="124"/>
        <v>0.023</v>
      </c>
      <c r="M131" s="56">
        <f t="shared" si="125"/>
        <v>5.463000000000001E-10</v>
      </c>
      <c r="N131" s="57">
        <f t="shared" si="126"/>
        <v>1.0700000000000001E-11</v>
      </c>
      <c r="O131" s="29">
        <f t="shared" si="127"/>
        <v>82.21865315677636</v>
      </c>
      <c r="P131" s="100">
        <f t="shared" si="128"/>
        <v>0.0061865907217727445</v>
      </c>
      <c r="Q131" s="53">
        <v>0.34</v>
      </c>
      <c r="R131" s="90"/>
      <c r="S131" s="156"/>
      <c r="T131" s="250">
        <f t="shared" si="120"/>
        <v>0.3421034408454028</v>
      </c>
      <c r="U131" s="51">
        <f t="shared" si="121"/>
      </c>
      <c r="V131" s="51">
        <f t="shared" si="122"/>
      </c>
      <c r="W131" s="23"/>
      <c r="X131" s="23"/>
      <c r="Y131" s="23"/>
      <c r="Z131" s="23"/>
      <c r="AA131" s="23"/>
      <c r="AB131" s="131" t="e">
        <f t="shared" si="96"/>
        <v>#DIV/0!</v>
      </c>
      <c r="AC131" s="131" t="e">
        <f t="shared" si="97"/>
        <v>#DIV/0!</v>
      </c>
      <c r="AD131" s="131" t="e">
        <f t="shared" si="98"/>
        <v>#DIV/0!</v>
      </c>
      <c r="AE131" s="131" t="e">
        <f t="shared" si="99"/>
        <v>#DIV/0!</v>
      </c>
      <c r="AF131" s="132" t="e">
        <f t="shared" si="100"/>
        <v>#DIV/0!</v>
      </c>
      <c r="AG131" s="131" t="e">
        <f t="shared" si="101"/>
        <v>#DIV/0!</v>
      </c>
      <c r="AH131" s="131" t="e">
        <f t="shared" si="102"/>
        <v>#DIV/0!</v>
      </c>
      <c r="AI131" s="132" t="e">
        <f t="shared" si="103"/>
        <v>#DIV/0!</v>
      </c>
      <c r="AJ131" s="131" t="e">
        <f t="shared" si="104"/>
        <v>#DIV/0!</v>
      </c>
      <c r="AK131" s="131" t="e">
        <f t="shared" si="105"/>
        <v>#DIV/0!</v>
      </c>
      <c r="AL131" s="133" t="e">
        <f t="shared" si="106"/>
        <v>#DIV/0!</v>
      </c>
      <c r="AM131" s="131" t="e">
        <f t="shared" si="107"/>
        <v>#DIV/0!</v>
      </c>
      <c r="AN131" s="131" t="e">
        <f t="shared" si="108"/>
        <v>#DIV/0!</v>
      </c>
      <c r="AO131" s="131" t="e">
        <f t="shared" si="109"/>
        <v>#DIV/0!</v>
      </c>
      <c r="AP131" s="134" t="e">
        <f t="shared" si="110"/>
        <v>#DIV/0!</v>
      </c>
    </row>
    <row r="132" spans="1:42" s="68" customFormat="1" ht="12.75">
      <c r="A132" s="262"/>
      <c r="B132" s="68" t="s">
        <v>139</v>
      </c>
      <c r="C132" s="119" t="s">
        <v>140</v>
      </c>
      <c r="D132" s="68" t="s">
        <v>124</v>
      </c>
      <c r="E132" s="68" t="s">
        <v>78</v>
      </c>
      <c r="F132" s="227" t="s">
        <v>73</v>
      </c>
      <c r="G132" s="235">
        <v>83.91</v>
      </c>
      <c r="H132" s="69" t="s">
        <v>33</v>
      </c>
      <c r="I132" s="56">
        <v>28.03</v>
      </c>
      <c r="J132" s="56">
        <f t="shared" si="123"/>
        <v>5.543E-10</v>
      </c>
      <c r="K132" s="56">
        <v>28.201</v>
      </c>
      <c r="L132" s="55">
        <f t="shared" si="124"/>
        <v>0.023</v>
      </c>
      <c r="M132" s="56">
        <f t="shared" si="125"/>
        <v>5.463000000000001E-10</v>
      </c>
      <c r="N132" s="57">
        <f t="shared" si="126"/>
        <v>1.0700000000000001E-11</v>
      </c>
      <c r="O132" s="29">
        <f t="shared" si="127"/>
        <v>84.43277219868672</v>
      </c>
      <c r="P132" s="100">
        <f t="shared" si="128"/>
        <v>0.0061915792301185935</v>
      </c>
      <c r="Q132" s="53">
        <v>0.43</v>
      </c>
      <c r="R132" s="90"/>
      <c r="S132" s="156"/>
      <c r="T132" s="250">
        <f t="shared" si="120"/>
        <v>0.432662379068951</v>
      </c>
      <c r="U132" s="51">
        <f t="shared" si="121"/>
      </c>
      <c r="V132" s="51">
        <f t="shared" si="122"/>
      </c>
      <c r="W132" s="23"/>
      <c r="X132" s="23"/>
      <c r="Y132" s="23"/>
      <c r="Z132" s="23"/>
      <c r="AA132" s="23"/>
      <c r="AB132" s="131" t="e">
        <f t="shared" si="96"/>
        <v>#DIV/0!</v>
      </c>
      <c r="AC132" s="131" t="e">
        <f t="shared" si="97"/>
        <v>#DIV/0!</v>
      </c>
      <c r="AD132" s="131" t="e">
        <f t="shared" si="98"/>
        <v>#DIV/0!</v>
      </c>
      <c r="AE132" s="131" t="e">
        <f t="shared" si="99"/>
        <v>#DIV/0!</v>
      </c>
      <c r="AF132" s="132" t="e">
        <f t="shared" si="100"/>
        <v>#DIV/0!</v>
      </c>
      <c r="AG132" s="131" t="e">
        <f t="shared" si="101"/>
        <v>#DIV/0!</v>
      </c>
      <c r="AH132" s="131" t="e">
        <f t="shared" si="102"/>
        <v>#DIV/0!</v>
      </c>
      <c r="AI132" s="132" t="e">
        <f t="shared" si="103"/>
        <v>#DIV/0!</v>
      </c>
      <c r="AJ132" s="131" t="e">
        <f t="shared" si="104"/>
        <v>#DIV/0!</v>
      </c>
      <c r="AK132" s="131" t="e">
        <f t="shared" si="105"/>
        <v>#DIV/0!</v>
      </c>
      <c r="AL132" s="133" t="e">
        <f t="shared" si="106"/>
        <v>#DIV/0!</v>
      </c>
      <c r="AM132" s="131" t="e">
        <f t="shared" si="107"/>
        <v>#DIV/0!</v>
      </c>
      <c r="AN132" s="131" t="e">
        <f t="shared" si="108"/>
        <v>#DIV/0!</v>
      </c>
      <c r="AO132" s="131" t="e">
        <f t="shared" si="109"/>
        <v>#DIV/0!</v>
      </c>
      <c r="AP132" s="134" t="e">
        <f t="shared" si="110"/>
        <v>#DIV/0!</v>
      </c>
    </row>
    <row r="133" spans="1:42" s="68" customFormat="1" ht="12.75">
      <c r="A133" s="262"/>
      <c r="B133" s="68" t="s">
        <v>125</v>
      </c>
      <c r="C133" s="68" t="s">
        <v>143</v>
      </c>
      <c r="D133" s="68" t="s">
        <v>126</v>
      </c>
      <c r="E133" s="68" t="s">
        <v>127</v>
      </c>
      <c r="F133" s="227" t="s">
        <v>73</v>
      </c>
      <c r="G133" s="235">
        <v>84.09</v>
      </c>
      <c r="H133" s="69" t="s">
        <v>33</v>
      </c>
      <c r="I133" s="56">
        <v>28.03</v>
      </c>
      <c r="J133" s="56">
        <f t="shared" si="123"/>
        <v>5.543E-10</v>
      </c>
      <c r="K133" s="56">
        <v>28.201</v>
      </c>
      <c r="L133" s="55">
        <f t="shared" si="124"/>
        <v>0.023</v>
      </c>
      <c r="M133" s="56">
        <f t="shared" si="125"/>
        <v>5.463000000000001E-10</v>
      </c>
      <c r="N133" s="57">
        <f t="shared" si="126"/>
        <v>1.0700000000000001E-11</v>
      </c>
      <c r="O133" s="29">
        <f t="shared" si="127"/>
        <v>84.6139283615889</v>
      </c>
      <c r="P133" s="100">
        <f t="shared" si="128"/>
        <v>0.006191987202744498</v>
      </c>
      <c r="Q133" s="53">
        <v>0.4</v>
      </c>
      <c r="R133" s="90"/>
      <c r="S133" s="156"/>
      <c r="T133" s="250">
        <f t="shared" si="120"/>
        <v>0.40247679488109783</v>
      </c>
      <c r="U133" s="51">
        <f t="shared" si="121"/>
      </c>
      <c r="V133" s="51">
        <f t="shared" si="122"/>
      </c>
      <c r="W133" s="23"/>
      <c r="X133" s="23"/>
      <c r="Y133" s="23"/>
      <c r="Z133" s="23"/>
      <c r="AA133" s="23"/>
      <c r="AB133" s="131" t="e">
        <f t="shared" si="96"/>
        <v>#DIV/0!</v>
      </c>
      <c r="AC133" s="131" t="e">
        <f t="shared" si="97"/>
        <v>#DIV/0!</v>
      </c>
      <c r="AD133" s="131" t="e">
        <f t="shared" si="98"/>
        <v>#DIV/0!</v>
      </c>
      <c r="AE133" s="131" t="e">
        <f t="shared" si="99"/>
        <v>#DIV/0!</v>
      </c>
      <c r="AF133" s="132" t="e">
        <f t="shared" si="100"/>
        <v>#DIV/0!</v>
      </c>
      <c r="AG133" s="131" t="e">
        <f t="shared" si="101"/>
        <v>#DIV/0!</v>
      </c>
      <c r="AH133" s="131" t="e">
        <f t="shared" si="102"/>
        <v>#DIV/0!</v>
      </c>
      <c r="AI133" s="132" t="e">
        <f t="shared" si="103"/>
        <v>#DIV/0!</v>
      </c>
      <c r="AJ133" s="131" t="e">
        <f t="shared" si="104"/>
        <v>#DIV/0!</v>
      </c>
      <c r="AK133" s="131" t="e">
        <f t="shared" si="105"/>
        <v>#DIV/0!</v>
      </c>
      <c r="AL133" s="133" t="e">
        <f t="shared" si="106"/>
        <v>#DIV/0!</v>
      </c>
      <c r="AM133" s="131" t="e">
        <f t="shared" si="107"/>
        <v>#DIV/0!</v>
      </c>
      <c r="AN133" s="131" t="e">
        <f t="shared" si="108"/>
        <v>#DIV/0!</v>
      </c>
      <c r="AO133" s="131" t="e">
        <f t="shared" si="109"/>
        <v>#DIV/0!</v>
      </c>
      <c r="AP133" s="134" t="e">
        <f t="shared" si="110"/>
        <v>#DIV/0!</v>
      </c>
    </row>
    <row r="134" spans="1:42" s="68" customFormat="1" ht="12.75">
      <c r="A134" s="262"/>
      <c r="B134" s="68" t="s">
        <v>141</v>
      </c>
      <c r="C134" s="119" t="s">
        <v>142</v>
      </c>
      <c r="D134" s="68" t="s">
        <v>128</v>
      </c>
      <c r="E134" s="68" t="s">
        <v>129</v>
      </c>
      <c r="F134" s="227" t="s">
        <v>73</v>
      </c>
      <c r="G134" s="235">
        <v>84.88</v>
      </c>
      <c r="H134" s="69" t="s">
        <v>33</v>
      </c>
      <c r="I134" s="56">
        <v>28.03</v>
      </c>
      <c r="J134" s="56">
        <f t="shared" si="123"/>
        <v>5.543E-10</v>
      </c>
      <c r="K134" s="56">
        <v>28.201</v>
      </c>
      <c r="L134" s="55">
        <f t="shared" si="124"/>
        <v>0.023</v>
      </c>
      <c r="M134" s="56">
        <f t="shared" si="125"/>
        <v>5.463000000000001E-10</v>
      </c>
      <c r="N134" s="57">
        <f t="shared" si="126"/>
        <v>1.0700000000000001E-11</v>
      </c>
      <c r="O134" s="29">
        <f aca="true" t="shared" si="129" ref="O134:O163">IF(G134&gt;0,10^-6*(1/$M134)*LN(1+(EXP($J134*G134*10^6)-1)*((EXP($M134*$K134*10^6)-1)/(EXP($J134*$I134*10^6)-1))),"")</f>
        <v>85.40900436362304</v>
      </c>
      <c r="P134" s="100">
        <f aca="true" t="shared" si="130" ref="P134:P163">IF(G134&gt;0,1-(G134/O134),"")</f>
        <v>0.006193777430899994</v>
      </c>
      <c r="Q134" s="53">
        <v>0.28</v>
      </c>
      <c r="R134" s="90"/>
      <c r="S134" s="156"/>
      <c r="T134" s="250">
        <f t="shared" si="120"/>
        <v>0.281734257680652</v>
      </c>
      <c r="U134" s="51">
        <f t="shared" si="121"/>
      </c>
      <c r="V134" s="51">
        <f t="shared" si="122"/>
      </c>
      <c r="W134" s="23"/>
      <c r="X134" s="23"/>
      <c r="Y134" s="23"/>
      <c r="Z134" s="23"/>
      <c r="AA134" s="23"/>
      <c r="AB134" s="131" t="e">
        <f t="shared" si="96"/>
        <v>#DIV/0!</v>
      </c>
      <c r="AC134" s="131" t="e">
        <f t="shared" si="97"/>
        <v>#DIV/0!</v>
      </c>
      <c r="AD134" s="131" t="e">
        <f t="shared" si="98"/>
        <v>#DIV/0!</v>
      </c>
      <c r="AE134" s="131" t="e">
        <f t="shared" si="99"/>
        <v>#DIV/0!</v>
      </c>
      <c r="AF134" s="132" t="e">
        <f t="shared" si="100"/>
        <v>#DIV/0!</v>
      </c>
      <c r="AG134" s="131" t="e">
        <f t="shared" si="101"/>
        <v>#DIV/0!</v>
      </c>
      <c r="AH134" s="131" t="e">
        <f t="shared" si="102"/>
        <v>#DIV/0!</v>
      </c>
      <c r="AI134" s="132" t="e">
        <f t="shared" si="103"/>
        <v>#DIV/0!</v>
      </c>
      <c r="AJ134" s="131" t="e">
        <f t="shared" si="104"/>
        <v>#DIV/0!</v>
      </c>
      <c r="AK134" s="131" t="e">
        <f t="shared" si="105"/>
        <v>#DIV/0!</v>
      </c>
      <c r="AL134" s="133" t="e">
        <f t="shared" si="106"/>
        <v>#DIV/0!</v>
      </c>
      <c r="AM134" s="131" t="e">
        <f t="shared" si="107"/>
        <v>#DIV/0!</v>
      </c>
      <c r="AN134" s="131" t="e">
        <f t="shared" si="108"/>
        <v>#DIV/0!</v>
      </c>
      <c r="AO134" s="131" t="e">
        <f t="shared" si="109"/>
        <v>#DIV/0!</v>
      </c>
      <c r="AP134" s="134" t="e">
        <f t="shared" si="110"/>
        <v>#DIV/0!</v>
      </c>
    </row>
    <row r="135" spans="1:42" s="68" customFormat="1" ht="12.75">
      <c r="A135" s="262"/>
      <c r="B135" s="68" t="s">
        <v>144</v>
      </c>
      <c r="C135" s="119" t="s">
        <v>145</v>
      </c>
      <c r="D135" s="68" t="s">
        <v>130</v>
      </c>
      <c r="E135" s="68" t="s">
        <v>78</v>
      </c>
      <c r="F135" s="227" t="s">
        <v>73</v>
      </c>
      <c r="G135" s="234">
        <v>86.92</v>
      </c>
      <c r="H135" s="69" t="s">
        <v>33</v>
      </c>
      <c r="I135" s="56">
        <v>28.03</v>
      </c>
      <c r="J135" s="56">
        <f t="shared" si="123"/>
        <v>5.543E-10</v>
      </c>
      <c r="K135" s="56">
        <v>28.201</v>
      </c>
      <c r="L135" s="55">
        <f t="shared" si="124"/>
        <v>0.023</v>
      </c>
      <c r="M135" s="56">
        <f t="shared" si="125"/>
        <v>5.463000000000001E-10</v>
      </c>
      <c r="N135" s="57">
        <f t="shared" si="126"/>
        <v>1.0700000000000001E-11</v>
      </c>
      <c r="O135" s="29">
        <f t="shared" si="129"/>
        <v>87.46212505234553</v>
      </c>
      <c r="P135" s="100">
        <f t="shared" si="130"/>
        <v>0.006198397901046482</v>
      </c>
      <c r="Q135" s="53">
        <v>0.39</v>
      </c>
      <c r="R135" s="90"/>
      <c r="S135" s="156"/>
      <c r="T135" s="250">
        <f t="shared" si="120"/>
        <v>0.3924173751814081</v>
      </c>
      <c r="U135" s="51">
        <f t="shared" si="121"/>
      </c>
      <c r="V135" s="51">
        <f t="shared" si="122"/>
      </c>
      <c r="W135" s="23"/>
      <c r="X135" s="23"/>
      <c r="Y135" s="23"/>
      <c r="Z135" s="23"/>
      <c r="AA135" s="23"/>
      <c r="AB135" s="131" t="e">
        <f t="shared" si="96"/>
        <v>#DIV/0!</v>
      </c>
      <c r="AC135" s="131" t="e">
        <f t="shared" si="97"/>
        <v>#DIV/0!</v>
      </c>
      <c r="AD135" s="131" t="e">
        <f t="shared" si="98"/>
        <v>#DIV/0!</v>
      </c>
      <c r="AE135" s="131" t="e">
        <f t="shared" si="99"/>
        <v>#DIV/0!</v>
      </c>
      <c r="AF135" s="132" t="e">
        <f t="shared" si="100"/>
        <v>#DIV/0!</v>
      </c>
      <c r="AG135" s="131" t="e">
        <f t="shared" si="101"/>
        <v>#DIV/0!</v>
      </c>
      <c r="AH135" s="131" t="e">
        <f t="shared" si="102"/>
        <v>#DIV/0!</v>
      </c>
      <c r="AI135" s="132" t="e">
        <f t="shared" si="103"/>
        <v>#DIV/0!</v>
      </c>
      <c r="AJ135" s="131" t="e">
        <f t="shared" si="104"/>
        <v>#DIV/0!</v>
      </c>
      <c r="AK135" s="131" t="e">
        <f t="shared" si="105"/>
        <v>#DIV/0!</v>
      </c>
      <c r="AL135" s="133" t="e">
        <f t="shared" si="106"/>
        <v>#DIV/0!</v>
      </c>
      <c r="AM135" s="131" t="e">
        <f t="shared" si="107"/>
        <v>#DIV/0!</v>
      </c>
      <c r="AN135" s="131" t="e">
        <f t="shared" si="108"/>
        <v>#DIV/0!</v>
      </c>
      <c r="AO135" s="131" t="e">
        <f t="shared" si="109"/>
        <v>#DIV/0!</v>
      </c>
      <c r="AP135" s="134" t="e">
        <f t="shared" si="110"/>
        <v>#DIV/0!</v>
      </c>
    </row>
    <row r="136" spans="1:42" s="68" customFormat="1" ht="12.75">
      <c r="A136" s="262"/>
      <c r="B136" s="68" t="s">
        <v>146</v>
      </c>
      <c r="C136" s="119" t="s">
        <v>147</v>
      </c>
      <c r="D136" s="68" t="s">
        <v>131</v>
      </c>
      <c r="E136" s="68" t="s">
        <v>78</v>
      </c>
      <c r="F136" s="227" t="s">
        <v>73</v>
      </c>
      <c r="G136" s="234">
        <v>88.34</v>
      </c>
      <c r="H136" s="69" t="s">
        <v>33</v>
      </c>
      <c r="I136" s="56">
        <v>28.03</v>
      </c>
      <c r="J136" s="56">
        <f t="shared" si="123"/>
        <v>5.543E-10</v>
      </c>
      <c r="K136" s="56">
        <v>28.201</v>
      </c>
      <c r="L136" s="55">
        <f t="shared" si="124"/>
        <v>0.023</v>
      </c>
      <c r="M136" s="56">
        <f t="shared" si="125"/>
        <v>5.463000000000001E-10</v>
      </c>
      <c r="N136" s="57">
        <f t="shared" si="126"/>
        <v>1.0700000000000001E-11</v>
      </c>
      <c r="O136" s="29">
        <f t="shared" si="129"/>
        <v>88.89126916792051</v>
      </c>
      <c r="P136" s="100">
        <f t="shared" si="130"/>
        <v>0.00620161207147496</v>
      </c>
      <c r="Q136" s="53">
        <v>0.6</v>
      </c>
      <c r="R136" s="90"/>
      <c r="S136" s="156"/>
      <c r="T136" s="250">
        <f t="shared" si="120"/>
        <v>0.6037209672428849</v>
      </c>
      <c r="U136" s="51">
        <f t="shared" si="121"/>
      </c>
      <c r="V136" s="51">
        <f t="shared" si="122"/>
      </c>
      <c r="W136" s="23"/>
      <c r="X136" s="23"/>
      <c r="Y136" s="23"/>
      <c r="Z136" s="23"/>
      <c r="AA136" s="23"/>
      <c r="AB136" s="131" t="e">
        <f t="shared" si="96"/>
        <v>#DIV/0!</v>
      </c>
      <c r="AC136" s="131" t="e">
        <f t="shared" si="97"/>
        <v>#DIV/0!</v>
      </c>
      <c r="AD136" s="131" t="e">
        <f t="shared" si="98"/>
        <v>#DIV/0!</v>
      </c>
      <c r="AE136" s="131" t="e">
        <f t="shared" si="99"/>
        <v>#DIV/0!</v>
      </c>
      <c r="AF136" s="132" t="e">
        <f t="shared" si="100"/>
        <v>#DIV/0!</v>
      </c>
      <c r="AG136" s="131" t="e">
        <f t="shared" si="101"/>
        <v>#DIV/0!</v>
      </c>
      <c r="AH136" s="131" t="e">
        <f t="shared" si="102"/>
        <v>#DIV/0!</v>
      </c>
      <c r="AI136" s="132" t="e">
        <f t="shared" si="103"/>
        <v>#DIV/0!</v>
      </c>
      <c r="AJ136" s="131" t="e">
        <f t="shared" si="104"/>
        <v>#DIV/0!</v>
      </c>
      <c r="AK136" s="131" t="e">
        <f t="shared" si="105"/>
        <v>#DIV/0!</v>
      </c>
      <c r="AL136" s="133" t="e">
        <f t="shared" si="106"/>
        <v>#DIV/0!</v>
      </c>
      <c r="AM136" s="131" t="e">
        <f t="shared" si="107"/>
        <v>#DIV/0!</v>
      </c>
      <c r="AN136" s="131" t="e">
        <f t="shared" si="108"/>
        <v>#DIV/0!</v>
      </c>
      <c r="AO136" s="131" t="e">
        <f t="shared" si="109"/>
        <v>#DIV/0!</v>
      </c>
      <c r="AP136" s="134" t="e">
        <f t="shared" si="110"/>
        <v>#DIV/0!</v>
      </c>
    </row>
    <row r="137" spans="1:42" s="68" customFormat="1" ht="12.75">
      <c r="A137" s="262"/>
      <c r="B137" s="68" t="s">
        <v>194</v>
      </c>
      <c r="C137" s="68" t="s">
        <v>148</v>
      </c>
      <c r="D137" s="68" t="s">
        <v>116</v>
      </c>
      <c r="E137" s="68" t="s">
        <v>76</v>
      </c>
      <c r="F137" s="227" t="s">
        <v>73</v>
      </c>
      <c r="G137" s="235">
        <v>90.21</v>
      </c>
      <c r="H137" s="69" t="s">
        <v>33</v>
      </c>
      <c r="I137" s="56">
        <v>28.03</v>
      </c>
      <c r="J137" s="56">
        <f t="shared" si="123"/>
        <v>5.543E-10</v>
      </c>
      <c r="K137" s="56">
        <v>28.201</v>
      </c>
      <c r="L137" s="55">
        <f t="shared" si="124"/>
        <v>0.023</v>
      </c>
      <c r="M137" s="56">
        <f t="shared" si="125"/>
        <v>5.463000000000001E-10</v>
      </c>
      <c r="N137" s="57">
        <f t="shared" si="126"/>
        <v>1.0700000000000001E-11</v>
      </c>
      <c r="O137" s="29">
        <f t="shared" si="129"/>
        <v>90.77332493646526</v>
      </c>
      <c r="P137" s="100">
        <f t="shared" si="130"/>
        <v>0.006205842265440298</v>
      </c>
      <c r="Q137" s="53">
        <v>0.72</v>
      </c>
      <c r="R137" s="90"/>
      <c r="S137" s="156"/>
      <c r="T137" s="250">
        <f t="shared" si="120"/>
        <v>0.724468206431117</v>
      </c>
      <c r="U137" s="51">
        <f t="shared" si="121"/>
      </c>
      <c r="V137" s="51">
        <f t="shared" si="122"/>
      </c>
      <c r="W137" s="23"/>
      <c r="X137" s="23"/>
      <c r="Y137" s="23"/>
      <c r="Z137" s="23"/>
      <c r="AA137" s="23"/>
      <c r="AB137" s="131" t="e">
        <f t="shared" si="96"/>
        <v>#DIV/0!</v>
      </c>
      <c r="AC137" s="131" t="e">
        <f t="shared" si="97"/>
        <v>#DIV/0!</v>
      </c>
      <c r="AD137" s="131" t="e">
        <f t="shared" si="98"/>
        <v>#DIV/0!</v>
      </c>
      <c r="AE137" s="131" t="e">
        <f t="shared" si="99"/>
        <v>#DIV/0!</v>
      </c>
      <c r="AF137" s="132" t="e">
        <f t="shared" si="100"/>
        <v>#DIV/0!</v>
      </c>
      <c r="AG137" s="131" t="e">
        <f t="shared" si="101"/>
        <v>#DIV/0!</v>
      </c>
      <c r="AH137" s="131" t="e">
        <f t="shared" si="102"/>
        <v>#DIV/0!</v>
      </c>
      <c r="AI137" s="132" t="e">
        <f t="shared" si="103"/>
        <v>#DIV/0!</v>
      </c>
      <c r="AJ137" s="131" t="e">
        <f t="shared" si="104"/>
        <v>#DIV/0!</v>
      </c>
      <c r="AK137" s="131" t="e">
        <f t="shared" si="105"/>
        <v>#DIV/0!</v>
      </c>
      <c r="AL137" s="133" t="e">
        <f t="shared" si="106"/>
        <v>#DIV/0!</v>
      </c>
      <c r="AM137" s="131" t="e">
        <f t="shared" si="107"/>
        <v>#DIV/0!</v>
      </c>
      <c r="AN137" s="131" t="e">
        <f t="shared" si="108"/>
        <v>#DIV/0!</v>
      </c>
      <c r="AO137" s="131" t="e">
        <f t="shared" si="109"/>
        <v>#DIV/0!</v>
      </c>
      <c r="AP137" s="134" t="e">
        <f t="shared" si="110"/>
        <v>#DIV/0!</v>
      </c>
    </row>
    <row r="138" spans="1:42" s="68" customFormat="1" ht="12.75">
      <c r="A138" s="262"/>
      <c r="B138" s="68" t="s">
        <v>195</v>
      </c>
      <c r="C138" s="119" t="s">
        <v>151</v>
      </c>
      <c r="D138" s="68" t="s">
        <v>149</v>
      </c>
      <c r="E138" s="68" t="s">
        <v>150</v>
      </c>
      <c r="F138" s="227" t="s">
        <v>73</v>
      </c>
      <c r="G138" s="235">
        <v>90.51</v>
      </c>
      <c r="H138" s="69" t="s">
        <v>33</v>
      </c>
      <c r="I138" s="56">
        <v>28.03</v>
      </c>
      <c r="J138" s="56">
        <f t="shared" si="123"/>
        <v>5.543E-10</v>
      </c>
      <c r="K138" s="56">
        <v>28.201</v>
      </c>
      <c r="L138" s="55">
        <f t="shared" si="124"/>
        <v>0.023</v>
      </c>
      <c r="M138" s="56">
        <f t="shared" si="125"/>
        <v>5.463000000000001E-10</v>
      </c>
      <c r="N138" s="57">
        <f t="shared" si="126"/>
        <v>1.0700000000000001E-11</v>
      </c>
      <c r="O138" s="29">
        <f t="shared" si="129"/>
        <v>91.07526048364993</v>
      </c>
      <c r="P138" s="100">
        <f t="shared" si="130"/>
        <v>0.006206520636319213</v>
      </c>
      <c r="Q138" s="53">
        <v>0.45</v>
      </c>
      <c r="R138" s="90"/>
      <c r="S138" s="156"/>
      <c r="T138" s="250">
        <f t="shared" si="120"/>
        <v>0.4527929342863436</v>
      </c>
      <c r="U138" s="51">
        <f t="shared" si="121"/>
      </c>
      <c r="V138" s="51">
        <f t="shared" si="122"/>
      </c>
      <c r="W138" s="23"/>
      <c r="X138" s="23"/>
      <c r="Y138" s="23"/>
      <c r="Z138" s="23"/>
      <c r="AA138" s="23"/>
      <c r="AB138" s="131" t="e">
        <f t="shared" si="96"/>
        <v>#DIV/0!</v>
      </c>
      <c r="AC138" s="131" t="e">
        <f t="shared" si="97"/>
        <v>#DIV/0!</v>
      </c>
      <c r="AD138" s="131" t="e">
        <f t="shared" si="98"/>
        <v>#DIV/0!</v>
      </c>
      <c r="AE138" s="131" t="e">
        <f t="shared" si="99"/>
        <v>#DIV/0!</v>
      </c>
      <c r="AF138" s="132" t="e">
        <f t="shared" si="100"/>
        <v>#DIV/0!</v>
      </c>
      <c r="AG138" s="131" t="e">
        <f t="shared" si="101"/>
        <v>#DIV/0!</v>
      </c>
      <c r="AH138" s="131" t="e">
        <f t="shared" si="102"/>
        <v>#DIV/0!</v>
      </c>
      <c r="AI138" s="132" t="e">
        <f t="shared" si="103"/>
        <v>#DIV/0!</v>
      </c>
      <c r="AJ138" s="131" t="e">
        <f t="shared" si="104"/>
        <v>#DIV/0!</v>
      </c>
      <c r="AK138" s="131" t="e">
        <f t="shared" si="105"/>
        <v>#DIV/0!</v>
      </c>
      <c r="AL138" s="133" t="e">
        <f t="shared" si="106"/>
        <v>#DIV/0!</v>
      </c>
      <c r="AM138" s="131" t="e">
        <f t="shared" si="107"/>
        <v>#DIV/0!</v>
      </c>
      <c r="AN138" s="131" t="e">
        <f t="shared" si="108"/>
        <v>#DIV/0!</v>
      </c>
      <c r="AO138" s="131" t="e">
        <f t="shared" si="109"/>
        <v>#DIV/0!</v>
      </c>
      <c r="AP138" s="134" t="e">
        <f t="shared" si="110"/>
        <v>#DIV/0!</v>
      </c>
    </row>
    <row r="139" spans="1:62" s="68" customFormat="1" ht="12.75">
      <c r="A139" s="262"/>
      <c r="B139" s="68" t="s">
        <v>153</v>
      </c>
      <c r="C139" s="119" t="s">
        <v>152</v>
      </c>
      <c r="D139" s="68" t="s">
        <v>116</v>
      </c>
      <c r="E139" s="68" t="s">
        <v>155</v>
      </c>
      <c r="F139" s="227" t="s">
        <v>73</v>
      </c>
      <c r="G139" s="235">
        <v>93.4</v>
      </c>
      <c r="H139" s="69" t="s">
        <v>33</v>
      </c>
      <c r="I139" s="56">
        <v>28.03</v>
      </c>
      <c r="J139" s="56">
        <f t="shared" si="123"/>
        <v>5.543E-10</v>
      </c>
      <c r="K139" s="56">
        <v>28.201</v>
      </c>
      <c r="L139" s="55">
        <f t="shared" si="124"/>
        <v>0.023</v>
      </c>
      <c r="M139" s="56">
        <f t="shared" si="125"/>
        <v>5.463000000000001E-10</v>
      </c>
      <c r="N139" s="57">
        <f t="shared" si="126"/>
        <v>1.0700000000000001E-11</v>
      </c>
      <c r="O139" s="29">
        <f t="shared" si="129"/>
        <v>93.98392700592667</v>
      </c>
      <c r="P139" s="100">
        <f t="shared" si="130"/>
        <v>0.006213051790119883</v>
      </c>
      <c r="Q139" s="53">
        <v>0.63</v>
      </c>
      <c r="R139" s="90"/>
      <c r="S139" s="156"/>
      <c r="T139" s="250">
        <f t="shared" si="120"/>
        <v>0.6339142226277756</v>
      </c>
      <c r="U139" s="51">
        <f t="shared" si="121"/>
      </c>
      <c r="V139" s="51">
        <f t="shared" si="122"/>
      </c>
      <c r="W139" s="23"/>
      <c r="X139" s="23"/>
      <c r="Y139" s="23"/>
      <c r="Z139" s="23"/>
      <c r="AA139" s="23"/>
      <c r="AB139" s="131" t="e">
        <f aca="true" t="shared" si="131" ref="AB139:AB202">(-1+EXP($J139*$I139*10^6))/R139</f>
        <v>#DIV/0!</v>
      </c>
      <c r="AC139" s="131" t="e">
        <f aca="true" t="shared" si="132" ref="AC139:AC202">(EXP($J139*G139*10^6)-1)/R139</f>
        <v>#DIV/0!</v>
      </c>
      <c r="AD139" s="131" t="e">
        <f aca="true" t="shared" si="133" ref="AD139:AD202">AC139/($J139+R139*$J139*AC139)</f>
        <v>#DIV/0!</v>
      </c>
      <c r="AE139" s="131" t="e">
        <f aca="true" t="shared" si="134" ref="AE139:AE202">R139/($J139+R139*$J139*AC139)</f>
        <v>#DIV/0!</v>
      </c>
      <c r="AF139" s="132" t="e">
        <f aca="true" t="shared" si="135" ref="AF139:AF202">SQRT(((Q139*10^6)^2-S139^2*AD139^2)/(AE139^2))</f>
        <v>#DIV/0!</v>
      </c>
      <c r="AG139" s="131" t="e">
        <f aca="true" t="shared" si="136" ref="AG139:AG202">(EXP($M139*$K139*10^6)-1)/AB139</f>
        <v>#DIV/0!</v>
      </c>
      <c r="AH139" s="131" t="e">
        <f aca="true" t="shared" si="137" ref="AH139:AH202">(1-EXP($J139*$I139*10^6))/(AB139^2)</f>
        <v>#DIV/0!</v>
      </c>
      <c r="AI139" s="132" t="e">
        <f aca="true" t="shared" si="138" ref="AI139:AI202">S139/ABS(AH139)</f>
        <v>#DIV/0!</v>
      </c>
      <c r="AJ139" s="131" t="e">
        <f aca="true" t="shared" si="139" ref="AJ139:AJ202">(1/$M139)*(-1/AB139+1/((EXP($M139*$K139*10^6)-1)*AC139+AB139))</f>
        <v>#DIV/0!</v>
      </c>
      <c r="AK139" s="131" t="e">
        <f aca="true" t="shared" si="140" ref="AK139:AK202">AG139/($M139*(1+AG139*AC139))</f>
        <v>#DIV/0!</v>
      </c>
      <c r="AL139" s="133" t="e">
        <f aca="true" t="shared" si="141" ref="AL139:AL202">EXP($M139*$K139*10^6)*AC139/((EXP($M139*$K139*10^6)-1)*AC139+AB139)</f>
        <v>#DIV/0!</v>
      </c>
      <c r="AM139" s="131" t="e">
        <f aca="true" t="shared" si="142" ref="AM139:AM202">(EXP($M139*$K139*10^6)*$M139*AC139*$K139*10^6)/((EXP($M139*$K139*10^6)-1)*AC139+AB139)</f>
        <v>#DIV/0!</v>
      </c>
      <c r="AN139" s="131" t="e">
        <f aca="true" t="shared" si="143" ref="AN139:AN202">LN(1+(EXP($M139*$K139*10^6)-1)*AC139/AB139)</f>
        <v>#DIV/0!</v>
      </c>
      <c r="AO139" s="131" t="e">
        <f aca="true" t="shared" si="144" ref="AO139:AO202">1/$M139^2*(AM139-AN139)</f>
        <v>#DIV/0!</v>
      </c>
      <c r="AP139" s="134" t="e">
        <f aca="true" t="shared" si="145" ref="AP139:AP202">-LN(1+AG139*AC139)/$M139^2</f>
        <v>#DIV/0!</v>
      </c>
      <c r="AQ139" s="61"/>
      <c r="AR139" s="61"/>
      <c r="AS139" s="61"/>
      <c r="AT139" s="61"/>
      <c r="AU139" s="61"/>
      <c r="AV139" s="61"/>
      <c r="AW139" s="61"/>
      <c r="AX139" s="61"/>
      <c r="AY139" s="61"/>
      <c r="AZ139" s="61"/>
      <c r="BA139" s="61"/>
      <c r="BB139" s="61"/>
      <c r="BC139" s="61"/>
      <c r="BD139" s="61"/>
      <c r="BE139" s="61"/>
      <c r="BF139" s="61"/>
      <c r="BG139" s="61"/>
      <c r="BH139" s="61"/>
      <c r="BI139" s="61"/>
      <c r="BJ139" s="61"/>
    </row>
    <row r="140" spans="1:42" s="68" customFormat="1" ht="12.75">
      <c r="A140" s="262"/>
      <c r="B140" s="68" t="s">
        <v>157</v>
      </c>
      <c r="C140" s="119" t="s">
        <v>156</v>
      </c>
      <c r="D140" s="68" t="s">
        <v>116</v>
      </c>
      <c r="E140" s="68" t="s">
        <v>155</v>
      </c>
      <c r="F140" s="227" t="s">
        <v>73</v>
      </c>
      <c r="G140" s="235">
        <v>93.25</v>
      </c>
      <c r="H140" s="69" t="s">
        <v>33</v>
      </c>
      <c r="I140" s="56">
        <v>28.03</v>
      </c>
      <c r="J140" s="56">
        <f t="shared" si="123"/>
        <v>5.543E-10</v>
      </c>
      <c r="K140" s="56">
        <v>28.201</v>
      </c>
      <c r="L140" s="55">
        <f t="shared" si="124"/>
        <v>0.023</v>
      </c>
      <c r="M140" s="56">
        <f t="shared" si="125"/>
        <v>5.463000000000001E-10</v>
      </c>
      <c r="N140" s="57">
        <f t="shared" si="126"/>
        <v>1.0700000000000001E-11</v>
      </c>
      <c r="O140" s="29">
        <f t="shared" si="129"/>
        <v>93.83295723068991</v>
      </c>
      <c r="P140" s="100">
        <f t="shared" si="130"/>
        <v>0.006212712973083678</v>
      </c>
      <c r="Q140" s="53">
        <v>0.55</v>
      </c>
      <c r="R140" s="90"/>
      <c r="S140" s="156"/>
      <c r="T140" s="250">
        <f t="shared" si="120"/>
        <v>0.5534169921351961</v>
      </c>
      <c r="U140" s="51">
        <f t="shared" si="121"/>
      </c>
      <c r="V140" s="51">
        <f t="shared" si="122"/>
      </c>
      <c r="W140" s="23"/>
      <c r="X140" s="23"/>
      <c r="Y140" s="23"/>
      <c r="Z140" s="23"/>
      <c r="AA140" s="23"/>
      <c r="AB140" s="131" t="e">
        <f t="shared" si="131"/>
        <v>#DIV/0!</v>
      </c>
      <c r="AC140" s="131" t="e">
        <f t="shared" si="132"/>
        <v>#DIV/0!</v>
      </c>
      <c r="AD140" s="131" t="e">
        <f t="shared" si="133"/>
        <v>#DIV/0!</v>
      </c>
      <c r="AE140" s="131" t="e">
        <f t="shared" si="134"/>
        <v>#DIV/0!</v>
      </c>
      <c r="AF140" s="132" t="e">
        <f t="shared" si="135"/>
        <v>#DIV/0!</v>
      </c>
      <c r="AG140" s="131" t="e">
        <f t="shared" si="136"/>
        <v>#DIV/0!</v>
      </c>
      <c r="AH140" s="131" t="e">
        <f t="shared" si="137"/>
        <v>#DIV/0!</v>
      </c>
      <c r="AI140" s="132" t="e">
        <f t="shared" si="138"/>
        <v>#DIV/0!</v>
      </c>
      <c r="AJ140" s="131" t="e">
        <f t="shared" si="139"/>
        <v>#DIV/0!</v>
      </c>
      <c r="AK140" s="131" t="e">
        <f t="shared" si="140"/>
        <v>#DIV/0!</v>
      </c>
      <c r="AL140" s="133" t="e">
        <f t="shared" si="141"/>
        <v>#DIV/0!</v>
      </c>
      <c r="AM140" s="131" t="e">
        <f t="shared" si="142"/>
        <v>#DIV/0!</v>
      </c>
      <c r="AN140" s="131" t="e">
        <f t="shared" si="143"/>
        <v>#DIV/0!</v>
      </c>
      <c r="AO140" s="131" t="e">
        <f t="shared" si="144"/>
        <v>#DIV/0!</v>
      </c>
      <c r="AP140" s="134" t="e">
        <f t="shared" si="145"/>
        <v>#DIV/0!</v>
      </c>
    </row>
    <row r="141" spans="1:42" s="68" customFormat="1" ht="12.75">
      <c r="A141" s="262"/>
      <c r="B141" s="68" t="s">
        <v>159</v>
      </c>
      <c r="C141" s="119" t="s">
        <v>158</v>
      </c>
      <c r="D141" s="68" t="s">
        <v>154</v>
      </c>
      <c r="E141" s="68" t="s">
        <v>189</v>
      </c>
      <c r="F141" s="227" t="s">
        <v>73</v>
      </c>
      <c r="G141" s="235">
        <v>93.3</v>
      </c>
      <c r="H141" s="69" t="s">
        <v>33</v>
      </c>
      <c r="I141" s="56">
        <v>28.03</v>
      </c>
      <c r="J141" s="56">
        <f t="shared" si="123"/>
        <v>5.543E-10</v>
      </c>
      <c r="K141" s="56">
        <v>28.201</v>
      </c>
      <c r="L141" s="55">
        <f t="shared" si="124"/>
        <v>0.023</v>
      </c>
      <c r="M141" s="56">
        <f t="shared" si="125"/>
        <v>5.463000000000001E-10</v>
      </c>
      <c r="N141" s="57">
        <f t="shared" si="126"/>
        <v>1.0700000000000001E-11</v>
      </c>
      <c r="O141" s="29">
        <f t="shared" si="129"/>
        <v>93.88328047785993</v>
      </c>
      <c r="P141" s="100">
        <f t="shared" si="130"/>
        <v>0.006212825914167719</v>
      </c>
      <c r="Q141" s="53">
        <v>0.4</v>
      </c>
      <c r="R141" s="90"/>
      <c r="S141" s="156"/>
      <c r="T141" s="250">
        <f t="shared" si="120"/>
        <v>0.40248513036566713</v>
      </c>
      <c r="U141" s="51">
        <f t="shared" si="121"/>
      </c>
      <c r="V141" s="51">
        <f t="shared" si="122"/>
      </c>
      <c r="W141" s="23"/>
      <c r="X141" s="23"/>
      <c r="Y141" s="23"/>
      <c r="Z141" s="23"/>
      <c r="AA141" s="23"/>
      <c r="AB141" s="131" t="e">
        <f t="shared" si="131"/>
        <v>#DIV/0!</v>
      </c>
      <c r="AC141" s="131" t="e">
        <f t="shared" si="132"/>
        <v>#DIV/0!</v>
      </c>
      <c r="AD141" s="131" t="e">
        <f t="shared" si="133"/>
        <v>#DIV/0!</v>
      </c>
      <c r="AE141" s="131" t="e">
        <f t="shared" si="134"/>
        <v>#DIV/0!</v>
      </c>
      <c r="AF141" s="132" t="e">
        <f t="shared" si="135"/>
        <v>#DIV/0!</v>
      </c>
      <c r="AG141" s="131" t="e">
        <f t="shared" si="136"/>
        <v>#DIV/0!</v>
      </c>
      <c r="AH141" s="131" t="e">
        <f t="shared" si="137"/>
        <v>#DIV/0!</v>
      </c>
      <c r="AI141" s="132" t="e">
        <f t="shared" si="138"/>
        <v>#DIV/0!</v>
      </c>
      <c r="AJ141" s="131" t="e">
        <f t="shared" si="139"/>
        <v>#DIV/0!</v>
      </c>
      <c r="AK141" s="131" t="e">
        <f t="shared" si="140"/>
        <v>#DIV/0!</v>
      </c>
      <c r="AL141" s="133" t="e">
        <f t="shared" si="141"/>
        <v>#DIV/0!</v>
      </c>
      <c r="AM141" s="131" t="e">
        <f t="shared" si="142"/>
        <v>#DIV/0!</v>
      </c>
      <c r="AN141" s="131" t="e">
        <f t="shared" si="143"/>
        <v>#DIV/0!</v>
      </c>
      <c r="AO141" s="131" t="e">
        <f t="shared" si="144"/>
        <v>#DIV/0!</v>
      </c>
      <c r="AP141" s="134" t="e">
        <f t="shared" si="145"/>
        <v>#DIV/0!</v>
      </c>
    </row>
    <row r="142" spans="1:42" s="68" customFormat="1" ht="12.75">
      <c r="A142" s="262"/>
      <c r="B142" s="68" t="s">
        <v>190</v>
      </c>
      <c r="C142" s="119" t="s">
        <v>158</v>
      </c>
      <c r="E142" s="68" t="s">
        <v>76</v>
      </c>
      <c r="F142" s="227" t="s">
        <v>73</v>
      </c>
      <c r="G142" s="235">
        <v>93.78</v>
      </c>
      <c r="H142" s="69" t="s">
        <v>33</v>
      </c>
      <c r="I142" s="56">
        <v>28.03</v>
      </c>
      <c r="J142" s="56">
        <f t="shared" si="123"/>
        <v>5.543E-10</v>
      </c>
      <c r="K142" s="56">
        <v>28.201</v>
      </c>
      <c r="L142" s="55">
        <f t="shared" si="124"/>
        <v>0.023</v>
      </c>
      <c r="M142" s="56">
        <f t="shared" si="125"/>
        <v>5.463000000000001E-10</v>
      </c>
      <c r="N142" s="57">
        <f t="shared" si="126"/>
        <v>1.0700000000000001E-11</v>
      </c>
      <c r="O142" s="29">
        <f t="shared" si="129"/>
        <v>94.36638422266641</v>
      </c>
      <c r="P142" s="100">
        <f t="shared" si="130"/>
        <v>0.006213910043250004</v>
      </c>
      <c r="Q142" s="53">
        <v>0.49</v>
      </c>
      <c r="R142" s="90"/>
      <c r="S142" s="156"/>
      <c r="T142" s="250">
        <f t="shared" si="120"/>
        <v>0.4930448159211924</v>
      </c>
      <c r="U142" s="51">
        <f t="shared" si="121"/>
      </c>
      <c r="V142" s="51">
        <f t="shared" si="122"/>
      </c>
      <c r="W142" s="23"/>
      <c r="X142" s="23"/>
      <c r="Y142" s="23"/>
      <c r="Z142" s="23"/>
      <c r="AA142" s="23"/>
      <c r="AB142" s="131" t="e">
        <f t="shared" si="131"/>
        <v>#DIV/0!</v>
      </c>
      <c r="AC142" s="131" t="e">
        <f t="shared" si="132"/>
        <v>#DIV/0!</v>
      </c>
      <c r="AD142" s="131" t="e">
        <f t="shared" si="133"/>
        <v>#DIV/0!</v>
      </c>
      <c r="AE142" s="131" t="e">
        <f t="shared" si="134"/>
        <v>#DIV/0!</v>
      </c>
      <c r="AF142" s="132" t="e">
        <f t="shared" si="135"/>
        <v>#DIV/0!</v>
      </c>
      <c r="AG142" s="131" t="e">
        <f t="shared" si="136"/>
        <v>#DIV/0!</v>
      </c>
      <c r="AH142" s="131" t="e">
        <f t="shared" si="137"/>
        <v>#DIV/0!</v>
      </c>
      <c r="AI142" s="132" t="e">
        <f t="shared" si="138"/>
        <v>#DIV/0!</v>
      </c>
      <c r="AJ142" s="131" t="e">
        <f t="shared" si="139"/>
        <v>#DIV/0!</v>
      </c>
      <c r="AK142" s="131" t="e">
        <f t="shared" si="140"/>
        <v>#DIV/0!</v>
      </c>
      <c r="AL142" s="133" t="e">
        <f t="shared" si="141"/>
        <v>#DIV/0!</v>
      </c>
      <c r="AM142" s="131" t="e">
        <f t="shared" si="142"/>
        <v>#DIV/0!</v>
      </c>
      <c r="AN142" s="131" t="e">
        <f t="shared" si="143"/>
        <v>#DIV/0!</v>
      </c>
      <c r="AO142" s="131" t="e">
        <f t="shared" si="144"/>
        <v>#DIV/0!</v>
      </c>
      <c r="AP142" s="134" t="e">
        <f t="shared" si="145"/>
        <v>#DIV/0!</v>
      </c>
    </row>
    <row r="143" spans="1:42" s="68" customFormat="1" ht="12.75">
      <c r="A143" s="262"/>
      <c r="B143" s="68" t="s">
        <v>190</v>
      </c>
      <c r="C143" s="119" t="s">
        <v>158</v>
      </c>
      <c r="E143" s="68" t="s">
        <v>76</v>
      </c>
      <c r="F143" s="227" t="s">
        <v>73</v>
      </c>
      <c r="G143" s="235">
        <v>93.59</v>
      </c>
      <c r="H143" s="69" t="s">
        <v>33</v>
      </c>
      <c r="I143" s="56">
        <v>28.03</v>
      </c>
      <c r="J143" s="56">
        <f t="shared" si="123"/>
        <v>5.543E-10</v>
      </c>
      <c r="K143" s="56">
        <v>28.201</v>
      </c>
      <c r="L143" s="55">
        <f t="shared" si="124"/>
        <v>0.023</v>
      </c>
      <c r="M143" s="56">
        <f t="shared" si="125"/>
        <v>5.463000000000001E-10</v>
      </c>
      <c r="N143" s="57">
        <f t="shared" si="126"/>
        <v>1.0700000000000001E-11</v>
      </c>
      <c r="O143" s="29">
        <f t="shared" si="129"/>
        <v>94.1751555331378</v>
      </c>
      <c r="P143" s="100">
        <f t="shared" si="130"/>
        <v>0.0062134809316231054</v>
      </c>
      <c r="Q143" s="53">
        <v>0.58</v>
      </c>
      <c r="R143" s="90"/>
      <c r="S143" s="156"/>
      <c r="T143" s="250">
        <f t="shared" si="120"/>
        <v>0.5836038189403414</v>
      </c>
      <c r="U143" s="51">
        <f t="shared" si="121"/>
      </c>
      <c r="V143" s="51">
        <f t="shared" si="122"/>
      </c>
      <c r="W143" s="23"/>
      <c r="X143" s="23"/>
      <c r="Y143" s="23"/>
      <c r="Z143" s="23"/>
      <c r="AA143" s="23"/>
      <c r="AB143" s="131" t="e">
        <f t="shared" si="131"/>
        <v>#DIV/0!</v>
      </c>
      <c r="AC143" s="131" t="e">
        <f t="shared" si="132"/>
        <v>#DIV/0!</v>
      </c>
      <c r="AD143" s="131" t="e">
        <f t="shared" si="133"/>
        <v>#DIV/0!</v>
      </c>
      <c r="AE143" s="131" t="e">
        <f t="shared" si="134"/>
        <v>#DIV/0!</v>
      </c>
      <c r="AF143" s="132" t="e">
        <f t="shared" si="135"/>
        <v>#DIV/0!</v>
      </c>
      <c r="AG143" s="131" t="e">
        <f t="shared" si="136"/>
        <v>#DIV/0!</v>
      </c>
      <c r="AH143" s="131" t="e">
        <f t="shared" si="137"/>
        <v>#DIV/0!</v>
      </c>
      <c r="AI143" s="132" t="e">
        <f t="shared" si="138"/>
        <v>#DIV/0!</v>
      </c>
      <c r="AJ143" s="131" t="e">
        <f t="shared" si="139"/>
        <v>#DIV/0!</v>
      </c>
      <c r="AK143" s="131" t="e">
        <f t="shared" si="140"/>
        <v>#DIV/0!</v>
      </c>
      <c r="AL143" s="133" t="e">
        <f t="shared" si="141"/>
        <v>#DIV/0!</v>
      </c>
      <c r="AM143" s="131" t="e">
        <f t="shared" si="142"/>
        <v>#DIV/0!</v>
      </c>
      <c r="AN143" s="131" t="e">
        <f t="shared" si="143"/>
        <v>#DIV/0!</v>
      </c>
      <c r="AO143" s="131" t="e">
        <f t="shared" si="144"/>
        <v>#DIV/0!</v>
      </c>
      <c r="AP143" s="134" t="e">
        <f t="shared" si="145"/>
        <v>#DIV/0!</v>
      </c>
    </row>
    <row r="144" spans="1:42" s="68" customFormat="1" ht="12.75">
      <c r="A144" s="262"/>
      <c r="B144" s="68" t="s">
        <v>160</v>
      </c>
      <c r="C144" s="119" t="s">
        <v>163</v>
      </c>
      <c r="D144" s="68" t="s">
        <v>116</v>
      </c>
      <c r="E144" s="68" t="s">
        <v>155</v>
      </c>
      <c r="F144" s="227" t="s">
        <v>73</v>
      </c>
      <c r="G144" s="235">
        <v>93.49</v>
      </c>
      <c r="H144" s="69" t="s">
        <v>33</v>
      </c>
      <c r="I144" s="56">
        <v>28.03</v>
      </c>
      <c r="J144" s="56">
        <f t="shared" si="123"/>
        <v>5.543E-10</v>
      </c>
      <c r="K144" s="56">
        <v>28.201</v>
      </c>
      <c r="L144" s="55">
        <f t="shared" si="124"/>
        <v>0.023</v>
      </c>
      <c r="M144" s="56">
        <f t="shared" si="125"/>
        <v>5.463000000000001E-10</v>
      </c>
      <c r="N144" s="57">
        <f t="shared" si="126"/>
        <v>1.0700000000000001E-11</v>
      </c>
      <c r="O144" s="29">
        <f t="shared" si="129"/>
        <v>94.07450891963447</v>
      </c>
      <c r="P144" s="100">
        <f t="shared" si="130"/>
        <v>0.006213255071400914</v>
      </c>
      <c r="Q144" s="53">
        <v>0.89</v>
      </c>
      <c r="R144" s="90"/>
      <c r="S144" s="156"/>
      <c r="T144" s="250">
        <f t="shared" si="120"/>
        <v>0.8955297970135468</v>
      </c>
      <c r="U144" s="51">
        <f t="shared" si="121"/>
      </c>
      <c r="V144" s="51">
        <f t="shared" si="122"/>
      </c>
      <c r="W144" s="23"/>
      <c r="X144" s="23"/>
      <c r="Y144" s="23"/>
      <c r="Z144" s="23"/>
      <c r="AA144" s="23"/>
      <c r="AB144" s="131" t="e">
        <f t="shared" si="131"/>
        <v>#DIV/0!</v>
      </c>
      <c r="AC144" s="131" t="e">
        <f t="shared" si="132"/>
        <v>#DIV/0!</v>
      </c>
      <c r="AD144" s="131" t="e">
        <f t="shared" si="133"/>
        <v>#DIV/0!</v>
      </c>
      <c r="AE144" s="131" t="e">
        <f t="shared" si="134"/>
        <v>#DIV/0!</v>
      </c>
      <c r="AF144" s="132" t="e">
        <f t="shared" si="135"/>
        <v>#DIV/0!</v>
      </c>
      <c r="AG144" s="131" t="e">
        <f t="shared" si="136"/>
        <v>#DIV/0!</v>
      </c>
      <c r="AH144" s="131" t="e">
        <f t="shared" si="137"/>
        <v>#DIV/0!</v>
      </c>
      <c r="AI144" s="132" t="e">
        <f t="shared" si="138"/>
        <v>#DIV/0!</v>
      </c>
      <c r="AJ144" s="131" t="e">
        <f t="shared" si="139"/>
        <v>#DIV/0!</v>
      </c>
      <c r="AK144" s="131" t="e">
        <f t="shared" si="140"/>
        <v>#DIV/0!</v>
      </c>
      <c r="AL144" s="133" t="e">
        <f t="shared" si="141"/>
        <v>#DIV/0!</v>
      </c>
      <c r="AM144" s="131" t="e">
        <f t="shared" si="142"/>
        <v>#DIV/0!</v>
      </c>
      <c r="AN144" s="131" t="e">
        <f t="shared" si="143"/>
        <v>#DIV/0!</v>
      </c>
      <c r="AO144" s="131" t="e">
        <f t="shared" si="144"/>
        <v>#DIV/0!</v>
      </c>
      <c r="AP144" s="134" t="e">
        <f t="shared" si="145"/>
        <v>#DIV/0!</v>
      </c>
    </row>
    <row r="145" spans="1:42" s="68" customFormat="1" ht="12.75">
      <c r="A145" s="262"/>
      <c r="B145" s="68" t="s">
        <v>164</v>
      </c>
      <c r="C145" s="119" t="s">
        <v>165</v>
      </c>
      <c r="D145" s="68" t="s">
        <v>116</v>
      </c>
      <c r="E145" s="68" t="s">
        <v>155</v>
      </c>
      <c r="F145" s="227" t="s">
        <v>73</v>
      </c>
      <c r="G145" s="235">
        <v>93.9</v>
      </c>
      <c r="H145" s="69" t="s">
        <v>33</v>
      </c>
      <c r="I145" s="56">
        <v>28.03</v>
      </c>
      <c r="J145" s="56">
        <f t="shared" si="123"/>
        <v>5.543E-10</v>
      </c>
      <c r="K145" s="56">
        <v>28.201</v>
      </c>
      <c r="L145" s="55">
        <f t="shared" si="124"/>
        <v>0.023</v>
      </c>
      <c r="M145" s="56">
        <f t="shared" si="125"/>
        <v>5.463000000000001E-10</v>
      </c>
      <c r="N145" s="57">
        <f t="shared" si="126"/>
        <v>1.0700000000000001E-11</v>
      </c>
      <c r="O145" s="29">
        <f t="shared" si="129"/>
        <v>94.48716032072923</v>
      </c>
      <c r="P145" s="100">
        <f t="shared" si="130"/>
        <v>0.006214181045722578</v>
      </c>
      <c r="Q145" s="53">
        <v>0.72</v>
      </c>
      <c r="R145" s="90"/>
      <c r="S145" s="156"/>
      <c r="T145" s="250">
        <f t="shared" si="120"/>
        <v>0.7244742103529203</v>
      </c>
      <c r="U145" s="51">
        <f t="shared" si="121"/>
      </c>
      <c r="V145" s="51">
        <f t="shared" si="122"/>
      </c>
      <c r="W145" s="23"/>
      <c r="X145" s="23"/>
      <c r="Y145" s="23"/>
      <c r="Z145" s="23"/>
      <c r="AA145" s="23"/>
      <c r="AB145" s="131" t="e">
        <f t="shared" si="131"/>
        <v>#DIV/0!</v>
      </c>
      <c r="AC145" s="131" t="e">
        <f t="shared" si="132"/>
        <v>#DIV/0!</v>
      </c>
      <c r="AD145" s="131" t="e">
        <f t="shared" si="133"/>
        <v>#DIV/0!</v>
      </c>
      <c r="AE145" s="131" t="e">
        <f t="shared" si="134"/>
        <v>#DIV/0!</v>
      </c>
      <c r="AF145" s="132" t="e">
        <f t="shared" si="135"/>
        <v>#DIV/0!</v>
      </c>
      <c r="AG145" s="131" t="e">
        <f t="shared" si="136"/>
        <v>#DIV/0!</v>
      </c>
      <c r="AH145" s="131" t="e">
        <f t="shared" si="137"/>
        <v>#DIV/0!</v>
      </c>
      <c r="AI145" s="132" t="e">
        <f t="shared" si="138"/>
        <v>#DIV/0!</v>
      </c>
      <c r="AJ145" s="131" t="e">
        <f t="shared" si="139"/>
        <v>#DIV/0!</v>
      </c>
      <c r="AK145" s="131" t="e">
        <f t="shared" si="140"/>
        <v>#DIV/0!</v>
      </c>
      <c r="AL145" s="133" t="e">
        <f t="shared" si="141"/>
        <v>#DIV/0!</v>
      </c>
      <c r="AM145" s="131" t="e">
        <f t="shared" si="142"/>
        <v>#DIV/0!</v>
      </c>
      <c r="AN145" s="131" t="e">
        <f t="shared" si="143"/>
        <v>#DIV/0!</v>
      </c>
      <c r="AO145" s="131" t="e">
        <f t="shared" si="144"/>
        <v>#DIV/0!</v>
      </c>
      <c r="AP145" s="134" t="e">
        <f t="shared" si="145"/>
        <v>#DIV/0!</v>
      </c>
    </row>
    <row r="146" spans="1:42" s="68" customFormat="1" ht="12.75">
      <c r="A146" s="262"/>
      <c r="B146" s="68" t="s">
        <v>166</v>
      </c>
      <c r="C146" s="119" t="s">
        <v>167</v>
      </c>
      <c r="D146" s="68" t="s">
        <v>168</v>
      </c>
      <c r="E146" s="68" t="s">
        <v>100</v>
      </c>
      <c r="F146" s="227" t="s">
        <v>73</v>
      </c>
      <c r="G146" s="235">
        <v>94.63</v>
      </c>
      <c r="H146" s="69" t="s">
        <v>33</v>
      </c>
      <c r="I146" s="56">
        <v>28.03</v>
      </c>
      <c r="J146" s="56">
        <f t="shared" si="123"/>
        <v>5.543E-10</v>
      </c>
      <c r="K146" s="56">
        <v>28.201</v>
      </c>
      <c r="L146" s="55">
        <f t="shared" si="124"/>
        <v>0.023</v>
      </c>
      <c r="M146" s="56">
        <f t="shared" si="125"/>
        <v>5.463000000000001E-10</v>
      </c>
      <c r="N146" s="57">
        <f t="shared" si="126"/>
        <v>1.0700000000000001E-11</v>
      </c>
      <c r="O146" s="29">
        <f t="shared" si="129"/>
        <v>95.22188297853677</v>
      </c>
      <c r="P146" s="100">
        <f t="shared" si="130"/>
        <v>0.006215829387349769</v>
      </c>
      <c r="Q146" s="53">
        <v>0.61</v>
      </c>
      <c r="R146" s="90"/>
      <c r="S146" s="156"/>
      <c r="T146" s="250">
        <f t="shared" si="120"/>
        <v>0.6137916559262834</v>
      </c>
      <c r="U146" s="51">
        <f t="shared" si="121"/>
      </c>
      <c r="V146" s="51">
        <f t="shared" si="122"/>
      </c>
      <c r="W146" s="23"/>
      <c r="X146" s="23"/>
      <c r="Y146" s="23"/>
      <c r="Z146" s="23"/>
      <c r="AA146" s="23"/>
      <c r="AB146" s="131" t="e">
        <f t="shared" si="131"/>
        <v>#DIV/0!</v>
      </c>
      <c r="AC146" s="131" t="e">
        <f t="shared" si="132"/>
        <v>#DIV/0!</v>
      </c>
      <c r="AD146" s="131" t="e">
        <f t="shared" si="133"/>
        <v>#DIV/0!</v>
      </c>
      <c r="AE146" s="131" t="e">
        <f t="shared" si="134"/>
        <v>#DIV/0!</v>
      </c>
      <c r="AF146" s="132" t="e">
        <f t="shared" si="135"/>
        <v>#DIV/0!</v>
      </c>
      <c r="AG146" s="131" t="e">
        <f t="shared" si="136"/>
        <v>#DIV/0!</v>
      </c>
      <c r="AH146" s="131" t="e">
        <f t="shared" si="137"/>
        <v>#DIV/0!</v>
      </c>
      <c r="AI146" s="132" t="e">
        <f t="shared" si="138"/>
        <v>#DIV/0!</v>
      </c>
      <c r="AJ146" s="131" t="e">
        <f t="shared" si="139"/>
        <v>#DIV/0!</v>
      </c>
      <c r="AK146" s="131" t="e">
        <f t="shared" si="140"/>
        <v>#DIV/0!</v>
      </c>
      <c r="AL146" s="133" t="e">
        <f t="shared" si="141"/>
        <v>#DIV/0!</v>
      </c>
      <c r="AM146" s="131" t="e">
        <f t="shared" si="142"/>
        <v>#DIV/0!</v>
      </c>
      <c r="AN146" s="131" t="e">
        <f t="shared" si="143"/>
        <v>#DIV/0!</v>
      </c>
      <c r="AO146" s="131" t="e">
        <f t="shared" si="144"/>
        <v>#DIV/0!</v>
      </c>
      <c r="AP146" s="134" t="e">
        <f t="shared" si="145"/>
        <v>#DIV/0!</v>
      </c>
    </row>
    <row r="147" spans="1:42" s="68" customFormat="1" ht="12.75">
      <c r="A147" s="262"/>
      <c r="B147" s="68" t="s">
        <v>170</v>
      </c>
      <c r="C147" s="119" t="s">
        <v>169</v>
      </c>
      <c r="D147" s="68" t="s">
        <v>168</v>
      </c>
      <c r="E147" s="68" t="s">
        <v>100</v>
      </c>
      <c r="F147" s="227" t="s">
        <v>73</v>
      </c>
      <c r="G147" s="235">
        <v>94.93</v>
      </c>
      <c r="H147" s="69" t="s">
        <v>33</v>
      </c>
      <c r="I147" s="56">
        <v>28.03</v>
      </c>
      <c r="J147" s="56">
        <f t="shared" si="123"/>
        <v>5.543E-10</v>
      </c>
      <c r="K147" s="56">
        <v>28.201</v>
      </c>
      <c r="L147" s="55">
        <f t="shared" si="124"/>
        <v>0.023</v>
      </c>
      <c r="M147" s="56">
        <f t="shared" si="125"/>
        <v>5.463000000000001E-10</v>
      </c>
      <c r="N147" s="57">
        <f t="shared" si="126"/>
        <v>1.0700000000000001E-11</v>
      </c>
      <c r="O147" s="29">
        <f t="shared" si="129"/>
        <v>95.52382449115476</v>
      </c>
      <c r="P147" s="100">
        <f t="shared" si="130"/>
        <v>0.0062165066601760355</v>
      </c>
      <c r="Q147" s="53">
        <v>0.53</v>
      </c>
      <c r="R147" s="90"/>
      <c r="S147" s="156"/>
      <c r="T147" s="250">
        <f t="shared" si="120"/>
        <v>0.5332947485298933</v>
      </c>
      <c r="U147" s="51">
        <f t="shared" si="121"/>
      </c>
      <c r="V147" s="51">
        <f t="shared" si="122"/>
      </c>
      <c r="W147" s="23"/>
      <c r="X147" s="23"/>
      <c r="Y147" s="23"/>
      <c r="Z147" s="23"/>
      <c r="AA147" s="23"/>
      <c r="AB147" s="131" t="e">
        <f t="shared" si="131"/>
        <v>#DIV/0!</v>
      </c>
      <c r="AC147" s="131" t="e">
        <f t="shared" si="132"/>
        <v>#DIV/0!</v>
      </c>
      <c r="AD147" s="131" t="e">
        <f t="shared" si="133"/>
        <v>#DIV/0!</v>
      </c>
      <c r="AE147" s="131" t="e">
        <f t="shared" si="134"/>
        <v>#DIV/0!</v>
      </c>
      <c r="AF147" s="132" t="e">
        <f t="shared" si="135"/>
        <v>#DIV/0!</v>
      </c>
      <c r="AG147" s="131" t="e">
        <f t="shared" si="136"/>
        <v>#DIV/0!</v>
      </c>
      <c r="AH147" s="131" t="e">
        <f t="shared" si="137"/>
        <v>#DIV/0!</v>
      </c>
      <c r="AI147" s="132" t="e">
        <f t="shared" si="138"/>
        <v>#DIV/0!</v>
      </c>
      <c r="AJ147" s="131" t="e">
        <f t="shared" si="139"/>
        <v>#DIV/0!</v>
      </c>
      <c r="AK147" s="131" t="e">
        <f t="shared" si="140"/>
        <v>#DIV/0!</v>
      </c>
      <c r="AL147" s="133" t="e">
        <f t="shared" si="141"/>
        <v>#DIV/0!</v>
      </c>
      <c r="AM147" s="131" t="e">
        <f t="shared" si="142"/>
        <v>#DIV/0!</v>
      </c>
      <c r="AN147" s="131" t="e">
        <f t="shared" si="143"/>
        <v>#DIV/0!</v>
      </c>
      <c r="AO147" s="131" t="e">
        <f t="shared" si="144"/>
        <v>#DIV/0!</v>
      </c>
      <c r="AP147" s="134" t="e">
        <f t="shared" si="145"/>
        <v>#DIV/0!</v>
      </c>
    </row>
    <row r="148" spans="1:42" s="68" customFormat="1" ht="12.75">
      <c r="A148" s="262"/>
      <c r="B148" s="68" t="s">
        <v>187</v>
      </c>
      <c r="C148" s="119" t="s">
        <v>171</v>
      </c>
      <c r="D148" s="68" t="s">
        <v>188</v>
      </c>
      <c r="E148" s="68" t="s">
        <v>80</v>
      </c>
      <c r="F148" s="227" t="s">
        <v>73</v>
      </c>
      <c r="G148" s="235">
        <v>95.78</v>
      </c>
      <c r="H148" s="69" t="s">
        <v>33</v>
      </c>
      <c r="I148" s="56">
        <v>28.03</v>
      </c>
      <c r="J148" s="56">
        <f t="shared" si="123"/>
        <v>5.543E-10</v>
      </c>
      <c r="K148" s="56">
        <v>28.201</v>
      </c>
      <c r="L148" s="55">
        <f t="shared" si="124"/>
        <v>0.023</v>
      </c>
      <c r="M148" s="56">
        <f t="shared" si="125"/>
        <v>5.463000000000001E-10</v>
      </c>
      <c r="N148" s="57">
        <f t="shared" si="126"/>
        <v>1.0700000000000001E-11</v>
      </c>
      <c r="O148" s="29">
        <f t="shared" si="129"/>
        <v>96.37932763932238</v>
      </c>
      <c r="P148" s="100">
        <f t="shared" si="130"/>
        <v>0.006218425195548494</v>
      </c>
      <c r="Q148" s="53">
        <v>0.61</v>
      </c>
      <c r="R148" s="90"/>
      <c r="S148" s="156"/>
      <c r="T148" s="250">
        <f t="shared" si="120"/>
        <v>0.6137932393692846</v>
      </c>
      <c r="U148" s="51">
        <f t="shared" si="121"/>
      </c>
      <c r="V148" s="51">
        <f t="shared" si="122"/>
      </c>
      <c r="W148" s="23"/>
      <c r="X148" s="23"/>
      <c r="Y148" s="23"/>
      <c r="Z148" s="23"/>
      <c r="AA148" s="23"/>
      <c r="AB148" s="131" t="e">
        <f t="shared" si="131"/>
        <v>#DIV/0!</v>
      </c>
      <c r="AC148" s="131" t="e">
        <f t="shared" si="132"/>
        <v>#DIV/0!</v>
      </c>
      <c r="AD148" s="131" t="e">
        <f t="shared" si="133"/>
        <v>#DIV/0!</v>
      </c>
      <c r="AE148" s="131" t="e">
        <f t="shared" si="134"/>
        <v>#DIV/0!</v>
      </c>
      <c r="AF148" s="132" t="e">
        <f t="shared" si="135"/>
        <v>#DIV/0!</v>
      </c>
      <c r="AG148" s="131" t="e">
        <f t="shared" si="136"/>
        <v>#DIV/0!</v>
      </c>
      <c r="AH148" s="131" t="e">
        <f t="shared" si="137"/>
        <v>#DIV/0!</v>
      </c>
      <c r="AI148" s="132" t="e">
        <f t="shared" si="138"/>
        <v>#DIV/0!</v>
      </c>
      <c r="AJ148" s="131" t="e">
        <f t="shared" si="139"/>
        <v>#DIV/0!</v>
      </c>
      <c r="AK148" s="131" t="e">
        <f t="shared" si="140"/>
        <v>#DIV/0!</v>
      </c>
      <c r="AL148" s="133" t="e">
        <f t="shared" si="141"/>
        <v>#DIV/0!</v>
      </c>
      <c r="AM148" s="131" t="e">
        <f t="shared" si="142"/>
        <v>#DIV/0!</v>
      </c>
      <c r="AN148" s="131" t="e">
        <f t="shared" si="143"/>
        <v>#DIV/0!</v>
      </c>
      <c r="AO148" s="131" t="e">
        <f t="shared" si="144"/>
        <v>#DIV/0!</v>
      </c>
      <c r="AP148" s="134" t="e">
        <f t="shared" si="145"/>
        <v>#DIV/0!</v>
      </c>
    </row>
    <row r="149" spans="1:62" s="68" customFormat="1" ht="12.75">
      <c r="A149" s="262"/>
      <c r="B149" s="68" t="s">
        <v>186</v>
      </c>
      <c r="C149" s="68" t="s">
        <v>191</v>
      </c>
      <c r="D149" s="68" t="s">
        <v>168</v>
      </c>
      <c r="E149" s="68" t="s">
        <v>100</v>
      </c>
      <c r="F149" s="227" t="s">
        <v>73</v>
      </c>
      <c r="G149" s="78">
        <v>95.86</v>
      </c>
      <c r="H149" s="69" t="s">
        <v>33</v>
      </c>
      <c r="I149" s="56">
        <v>28.03</v>
      </c>
      <c r="J149" s="56">
        <f t="shared" si="123"/>
        <v>5.543E-10</v>
      </c>
      <c r="K149" s="56">
        <v>28.201</v>
      </c>
      <c r="L149" s="55">
        <f t="shared" si="124"/>
        <v>0.023</v>
      </c>
      <c r="M149" s="56">
        <f t="shared" si="125"/>
        <v>5.463000000000001E-10</v>
      </c>
      <c r="N149" s="57">
        <f t="shared" si="126"/>
        <v>1.0700000000000001E-11</v>
      </c>
      <c r="O149" s="29">
        <f t="shared" si="129"/>
        <v>96.45984574976598</v>
      </c>
      <c r="P149" s="100">
        <f t="shared" si="130"/>
        <v>0.006218605732815297</v>
      </c>
      <c r="Q149" s="53">
        <v>0.45</v>
      </c>
      <c r="R149" s="90"/>
      <c r="S149" s="156"/>
      <c r="T149" s="250">
        <f t="shared" si="120"/>
        <v>0.4527983725797669</v>
      </c>
      <c r="U149" s="51">
        <f t="shared" si="121"/>
      </c>
      <c r="V149" s="51">
        <f t="shared" si="122"/>
      </c>
      <c r="W149" s="23"/>
      <c r="X149" s="23"/>
      <c r="Y149" s="23"/>
      <c r="Z149" s="23"/>
      <c r="AA149" s="23"/>
      <c r="AB149" s="131" t="e">
        <f t="shared" si="131"/>
        <v>#DIV/0!</v>
      </c>
      <c r="AC149" s="131" t="e">
        <f t="shared" si="132"/>
        <v>#DIV/0!</v>
      </c>
      <c r="AD149" s="131" t="e">
        <f t="shared" si="133"/>
        <v>#DIV/0!</v>
      </c>
      <c r="AE149" s="131" t="e">
        <f t="shared" si="134"/>
        <v>#DIV/0!</v>
      </c>
      <c r="AF149" s="132" t="e">
        <f t="shared" si="135"/>
        <v>#DIV/0!</v>
      </c>
      <c r="AG149" s="131" t="e">
        <f t="shared" si="136"/>
        <v>#DIV/0!</v>
      </c>
      <c r="AH149" s="131" t="e">
        <f t="shared" si="137"/>
        <v>#DIV/0!</v>
      </c>
      <c r="AI149" s="132" t="e">
        <f t="shared" si="138"/>
        <v>#DIV/0!</v>
      </c>
      <c r="AJ149" s="131" t="e">
        <f t="shared" si="139"/>
        <v>#DIV/0!</v>
      </c>
      <c r="AK149" s="131" t="e">
        <f t="shared" si="140"/>
        <v>#DIV/0!</v>
      </c>
      <c r="AL149" s="133" t="e">
        <f t="shared" si="141"/>
        <v>#DIV/0!</v>
      </c>
      <c r="AM149" s="131" t="e">
        <f t="shared" si="142"/>
        <v>#DIV/0!</v>
      </c>
      <c r="AN149" s="131" t="e">
        <f t="shared" si="143"/>
        <v>#DIV/0!</v>
      </c>
      <c r="AO149" s="131" t="e">
        <f t="shared" si="144"/>
        <v>#DIV/0!</v>
      </c>
      <c r="AP149" s="134" t="e">
        <f t="shared" si="145"/>
        <v>#DIV/0!</v>
      </c>
      <c r="AQ149" s="61"/>
      <c r="AR149" s="61"/>
      <c r="AS149" s="61"/>
      <c r="AT149" s="61"/>
      <c r="AU149" s="61"/>
      <c r="AV149" s="61"/>
      <c r="AW149" s="61"/>
      <c r="AX149" s="61"/>
      <c r="AY149" s="61"/>
      <c r="AZ149" s="61"/>
      <c r="BA149" s="61"/>
      <c r="BB149" s="61"/>
      <c r="BC149" s="61"/>
      <c r="BD149" s="61"/>
      <c r="BE149" s="61"/>
      <c r="BF149" s="61"/>
      <c r="BG149" s="61"/>
      <c r="BH149" s="61"/>
      <c r="BI149" s="61"/>
      <c r="BJ149" s="61"/>
    </row>
    <row r="150" spans="1:42" s="68" customFormat="1" ht="12.75">
      <c r="A150" s="262"/>
      <c r="B150" s="68" t="s">
        <v>172</v>
      </c>
      <c r="D150" s="68" t="s">
        <v>173</v>
      </c>
      <c r="E150" s="68" t="s">
        <v>100</v>
      </c>
      <c r="F150" s="227" t="s">
        <v>73</v>
      </c>
      <c r="G150" s="78">
        <v>97.17</v>
      </c>
      <c r="H150" s="69" t="s">
        <v>33</v>
      </c>
      <c r="I150" s="56">
        <v>28.03</v>
      </c>
      <c r="J150" s="56">
        <f t="shared" si="123"/>
        <v>5.543E-10</v>
      </c>
      <c r="K150" s="56">
        <v>28.201</v>
      </c>
      <c r="L150" s="55">
        <f t="shared" si="124"/>
        <v>0.023</v>
      </c>
      <c r="M150" s="56">
        <f t="shared" si="125"/>
        <v>5.463000000000001E-10</v>
      </c>
      <c r="N150" s="57">
        <f t="shared" si="126"/>
        <v>1.0700000000000001E-11</v>
      </c>
      <c r="O150" s="29">
        <f t="shared" si="129"/>
        <v>97.7783338959716</v>
      </c>
      <c r="P150" s="100">
        <f t="shared" si="130"/>
        <v>0.006221561277765408</v>
      </c>
      <c r="Q150" s="53">
        <v>0.69</v>
      </c>
      <c r="R150" s="90"/>
      <c r="S150" s="156"/>
      <c r="T150" s="250">
        <f t="shared" si="120"/>
        <v>0.6942928772816581</v>
      </c>
      <c r="U150" s="51">
        <f t="shared" si="121"/>
      </c>
      <c r="V150" s="51">
        <f t="shared" si="122"/>
      </c>
      <c r="W150" s="23"/>
      <c r="X150" s="23"/>
      <c r="Y150" s="23"/>
      <c r="Z150" s="23"/>
      <c r="AA150" s="23"/>
      <c r="AB150" s="131" t="e">
        <f t="shared" si="131"/>
        <v>#DIV/0!</v>
      </c>
      <c r="AC150" s="131" t="e">
        <f t="shared" si="132"/>
        <v>#DIV/0!</v>
      </c>
      <c r="AD150" s="131" t="e">
        <f t="shared" si="133"/>
        <v>#DIV/0!</v>
      </c>
      <c r="AE150" s="131" t="e">
        <f t="shared" si="134"/>
        <v>#DIV/0!</v>
      </c>
      <c r="AF150" s="132" t="e">
        <f t="shared" si="135"/>
        <v>#DIV/0!</v>
      </c>
      <c r="AG150" s="131" t="e">
        <f t="shared" si="136"/>
        <v>#DIV/0!</v>
      </c>
      <c r="AH150" s="131" t="e">
        <f t="shared" si="137"/>
        <v>#DIV/0!</v>
      </c>
      <c r="AI150" s="132" t="e">
        <f t="shared" si="138"/>
        <v>#DIV/0!</v>
      </c>
      <c r="AJ150" s="131" t="e">
        <f t="shared" si="139"/>
        <v>#DIV/0!</v>
      </c>
      <c r="AK150" s="131" t="e">
        <f t="shared" si="140"/>
        <v>#DIV/0!</v>
      </c>
      <c r="AL150" s="133" t="e">
        <f t="shared" si="141"/>
        <v>#DIV/0!</v>
      </c>
      <c r="AM150" s="131" t="e">
        <f t="shared" si="142"/>
        <v>#DIV/0!</v>
      </c>
      <c r="AN150" s="131" t="e">
        <f t="shared" si="143"/>
        <v>#DIV/0!</v>
      </c>
      <c r="AO150" s="131" t="e">
        <f t="shared" si="144"/>
        <v>#DIV/0!</v>
      </c>
      <c r="AP150" s="134" t="e">
        <f t="shared" si="145"/>
        <v>#DIV/0!</v>
      </c>
    </row>
    <row r="151" spans="1:42" s="68" customFormat="1" ht="12.75">
      <c r="A151" s="262"/>
      <c r="B151" s="68" t="s">
        <v>184</v>
      </c>
      <c r="C151" s="119" t="s">
        <v>183</v>
      </c>
      <c r="D151" s="68" t="s">
        <v>185</v>
      </c>
      <c r="E151" s="68" t="s">
        <v>78</v>
      </c>
      <c r="F151" s="227" t="s">
        <v>73</v>
      </c>
      <c r="G151" s="78">
        <v>98.52</v>
      </c>
      <c r="H151" s="69" t="s">
        <v>33</v>
      </c>
      <c r="I151" s="56">
        <v>28.03</v>
      </c>
      <c r="J151" s="56">
        <f t="shared" si="123"/>
        <v>5.543E-10</v>
      </c>
      <c r="K151" s="56">
        <v>28.201</v>
      </c>
      <c r="L151" s="55">
        <f t="shared" si="124"/>
        <v>0.023</v>
      </c>
      <c r="M151" s="56">
        <f t="shared" si="125"/>
        <v>5.463000000000001E-10</v>
      </c>
      <c r="N151" s="57">
        <f t="shared" si="126"/>
        <v>1.0700000000000001E-11</v>
      </c>
      <c r="O151" s="29">
        <f t="shared" si="129"/>
        <v>99.1370892795439</v>
      </c>
      <c r="P151" s="100">
        <f t="shared" si="130"/>
        <v>0.0062246055843323544</v>
      </c>
      <c r="Q151" s="53">
        <v>0.41</v>
      </c>
      <c r="R151" s="90"/>
      <c r="S151" s="156"/>
      <c r="T151" s="250">
        <f t="shared" si="120"/>
        <v>0.4125520882895763</v>
      </c>
      <c r="U151" s="51">
        <f t="shared" si="121"/>
      </c>
      <c r="V151" s="51">
        <f t="shared" si="122"/>
      </c>
      <c r="W151" s="23"/>
      <c r="X151" s="23"/>
      <c r="Y151" s="23"/>
      <c r="Z151" s="23"/>
      <c r="AA151" s="23"/>
      <c r="AB151" s="131" t="e">
        <f t="shared" si="131"/>
        <v>#DIV/0!</v>
      </c>
      <c r="AC151" s="131" t="e">
        <f t="shared" si="132"/>
        <v>#DIV/0!</v>
      </c>
      <c r="AD151" s="131" t="e">
        <f t="shared" si="133"/>
        <v>#DIV/0!</v>
      </c>
      <c r="AE151" s="131" t="e">
        <f t="shared" si="134"/>
        <v>#DIV/0!</v>
      </c>
      <c r="AF151" s="132" t="e">
        <f t="shared" si="135"/>
        <v>#DIV/0!</v>
      </c>
      <c r="AG151" s="131" t="e">
        <f t="shared" si="136"/>
        <v>#DIV/0!</v>
      </c>
      <c r="AH151" s="131" t="e">
        <f t="shared" si="137"/>
        <v>#DIV/0!</v>
      </c>
      <c r="AI151" s="132" t="e">
        <f t="shared" si="138"/>
        <v>#DIV/0!</v>
      </c>
      <c r="AJ151" s="131" t="e">
        <f t="shared" si="139"/>
        <v>#DIV/0!</v>
      </c>
      <c r="AK151" s="131" t="e">
        <f t="shared" si="140"/>
        <v>#DIV/0!</v>
      </c>
      <c r="AL151" s="133" t="e">
        <f t="shared" si="141"/>
        <v>#DIV/0!</v>
      </c>
      <c r="AM151" s="131" t="e">
        <f t="shared" si="142"/>
        <v>#DIV/0!</v>
      </c>
      <c r="AN151" s="131" t="e">
        <f t="shared" si="143"/>
        <v>#DIV/0!</v>
      </c>
      <c r="AO151" s="131" t="e">
        <f t="shared" si="144"/>
        <v>#DIV/0!</v>
      </c>
      <c r="AP151" s="134" t="e">
        <f t="shared" si="145"/>
        <v>#DIV/0!</v>
      </c>
    </row>
    <row r="152" spans="1:42" s="68" customFormat="1" ht="12.75">
      <c r="A152" s="262"/>
      <c r="B152" s="68" t="s">
        <v>196</v>
      </c>
      <c r="C152" s="119" t="s">
        <v>174</v>
      </c>
      <c r="D152" s="68" t="s">
        <v>175</v>
      </c>
      <c r="E152" s="68" t="s">
        <v>100</v>
      </c>
      <c r="F152" s="227" t="s">
        <v>73</v>
      </c>
      <c r="G152" s="78">
        <v>98.54</v>
      </c>
      <c r="H152" s="69" t="s">
        <v>33</v>
      </c>
      <c r="I152" s="56">
        <v>28.03</v>
      </c>
      <c r="J152" s="56">
        <f t="shared" si="123"/>
        <v>5.543E-10</v>
      </c>
      <c r="K152" s="56">
        <v>28.201</v>
      </c>
      <c r="L152" s="55">
        <f t="shared" si="124"/>
        <v>0.023</v>
      </c>
      <c r="M152" s="56">
        <f t="shared" si="125"/>
        <v>5.463000000000001E-10</v>
      </c>
      <c r="N152" s="57">
        <f t="shared" si="126"/>
        <v>1.0700000000000001E-11</v>
      </c>
      <c r="O152" s="29">
        <f t="shared" si="129"/>
        <v>99.1572190503786</v>
      </c>
      <c r="P152" s="100">
        <f t="shared" si="130"/>
        <v>0.006224650673845589</v>
      </c>
      <c r="Q152" s="53">
        <v>0.7</v>
      </c>
      <c r="R152" s="90"/>
      <c r="S152" s="156"/>
      <c r="T152" s="250">
        <f t="shared" si="120"/>
        <v>0.7043572554716918</v>
      </c>
      <c r="U152" s="51">
        <f t="shared" si="121"/>
      </c>
      <c r="V152" s="51">
        <f t="shared" si="122"/>
      </c>
      <c r="W152" s="23"/>
      <c r="X152" s="23"/>
      <c r="Y152" s="23"/>
      <c r="Z152" s="23"/>
      <c r="AA152" s="23"/>
      <c r="AB152" s="131" t="e">
        <f t="shared" si="131"/>
        <v>#DIV/0!</v>
      </c>
      <c r="AC152" s="131" t="e">
        <f t="shared" si="132"/>
        <v>#DIV/0!</v>
      </c>
      <c r="AD152" s="131" t="e">
        <f t="shared" si="133"/>
        <v>#DIV/0!</v>
      </c>
      <c r="AE152" s="131" t="e">
        <f t="shared" si="134"/>
        <v>#DIV/0!</v>
      </c>
      <c r="AF152" s="132" t="e">
        <f t="shared" si="135"/>
        <v>#DIV/0!</v>
      </c>
      <c r="AG152" s="131" t="e">
        <f t="shared" si="136"/>
        <v>#DIV/0!</v>
      </c>
      <c r="AH152" s="131" t="e">
        <f t="shared" si="137"/>
        <v>#DIV/0!</v>
      </c>
      <c r="AI152" s="132" t="e">
        <f t="shared" si="138"/>
        <v>#DIV/0!</v>
      </c>
      <c r="AJ152" s="131" t="e">
        <f t="shared" si="139"/>
        <v>#DIV/0!</v>
      </c>
      <c r="AK152" s="131" t="e">
        <f t="shared" si="140"/>
        <v>#DIV/0!</v>
      </c>
      <c r="AL152" s="133" t="e">
        <f t="shared" si="141"/>
        <v>#DIV/0!</v>
      </c>
      <c r="AM152" s="131" t="e">
        <f t="shared" si="142"/>
        <v>#DIV/0!</v>
      </c>
      <c r="AN152" s="131" t="e">
        <f t="shared" si="143"/>
        <v>#DIV/0!</v>
      </c>
      <c r="AO152" s="131" t="e">
        <f t="shared" si="144"/>
        <v>#DIV/0!</v>
      </c>
      <c r="AP152" s="134" t="e">
        <f t="shared" si="145"/>
        <v>#DIV/0!</v>
      </c>
    </row>
    <row r="153" spans="1:42" s="68" customFormat="1" ht="12.75">
      <c r="A153" s="262"/>
      <c r="B153" s="68" t="s">
        <v>176</v>
      </c>
      <c r="C153" s="119" t="s">
        <v>174</v>
      </c>
      <c r="D153" s="68" t="s">
        <v>175</v>
      </c>
      <c r="E153" s="68" t="s">
        <v>100</v>
      </c>
      <c r="F153" s="227" t="s">
        <v>73</v>
      </c>
      <c r="G153" s="78">
        <v>98.74</v>
      </c>
      <c r="H153" s="69" t="s">
        <v>33</v>
      </c>
      <c r="I153" s="56">
        <v>28.03</v>
      </c>
      <c r="J153" s="56">
        <f t="shared" si="123"/>
        <v>5.543E-10</v>
      </c>
      <c r="K153" s="56">
        <v>28.201</v>
      </c>
      <c r="L153" s="55">
        <f t="shared" si="124"/>
        <v>0.023</v>
      </c>
      <c r="M153" s="56">
        <f t="shared" si="125"/>
        <v>5.463000000000001E-10</v>
      </c>
      <c r="N153" s="57">
        <f t="shared" si="126"/>
        <v>1.0700000000000001E-11</v>
      </c>
      <c r="O153" s="29">
        <f t="shared" si="129"/>
        <v>99.35851685738001</v>
      </c>
      <c r="P153" s="100">
        <f t="shared" si="130"/>
        <v>0.006225101550859868</v>
      </c>
      <c r="Q153" s="53">
        <v>0.59</v>
      </c>
      <c r="R153" s="90"/>
      <c r="S153" s="156"/>
      <c r="T153" s="250">
        <f t="shared" si="120"/>
        <v>0.5936728099150073</v>
      </c>
      <c r="U153" s="51">
        <f t="shared" si="121"/>
      </c>
      <c r="V153" s="51">
        <f t="shared" si="122"/>
      </c>
      <c r="W153" s="23"/>
      <c r="X153" s="23"/>
      <c r="Y153" s="23"/>
      <c r="Z153" s="23"/>
      <c r="AA153" s="23"/>
      <c r="AB153" s="131" t="e">
        <f t="shared" si="131"/>
        <v>#DIV/0!</v>
      </c>
      <c r="AC153" s="131" t="e">
        <f t="shared" si="132"/>
        <v>#DIV/0!</v>
      </c>
      <c r="AD153" s="131" t="e">
        <f t="shared" si="133"/>
        <v>#DIV/0!</v>
      </c>
      <c r="AE153" s="131" t="e">
        <f t="shared" si="134"/>
        <v>#DIV/0!</v>
      </c>
      <c r="AF153" s="132" t="e">
        <f t="shared" si="135"/>
        <v>#DIV/0!</v>
      </c>
      <c r="AG153" s="131" t="e">
        <f t="shared" si="136"/>
        <v>#DIV/0!</v>
      </c>
      <c r="AH153" s="131" t="e">
        <f t="shared" si="137"/>
        <v>#DIV/0!</v>
      </c>
      <c r="AI153" s="132" t="e">
        <f t="shared" si="138"/>
        <v>#DIV/0!</v>
      </c>
      <c r="AJ153" s="131" t="e">
        <f t="shared" si="139"/>
        <v>#DIV/0!</v>
      </c>
      <c r="AK153" s="131" t="e">
        <f t="shared" si="140"/>
        <v>#DIV/0!</v>
      </c>
      <c r="AL153" s="133" t="e">
        <f t="shared" si="141"/>
        <v>#DIV/0!</v>
      </c>
      <c r="AM153" s="131" t="e">
        <f t="shared" si="142"/>
        <v>#DIV/0!</v>
      </c>
      <c r="AN153" s="131" t="e">
        <f t="shared" si="143"/>
        <v>#DIV/0!</v>
      </c>
      <c r="AO153" s="131" t="e">
        <f t="shared" si="144"/>
        <v>#DIV/0!</v>
      </c>
      <c r="AP153" s="134" t="e">
        <f t="shared" si="145"/>
        <v>#DIV/0!</v>
      </c>
    </row>
    <row r="154" spans="1:42" s="68" customFormat="1" ht="12.75">
      <c r="A154" s="262"/>
      <c r="B154" s="68" t="s">
        <v>177</v>
      </c>
      <c r="C154" s="119" t="s">
        <v>178</v>
      </c>
      <c r="D154" s="68" t="s">
        <v>179</v>
      </c>
      <c r="E154" s="68" t="s">
        <v>180</v>
      </c>
      <c r="F154" s="227" t="s">
        <v>73</v>
      </c>
      <c r="G154" s="78">
        <v>107.1</v>
      </c>
      <c r="H154" s="69" t="s">
        <v>33</v>
      </c>
      <c r="I154" s="56">
        <v>28.03</v>
      </c>
      <c r="J154" s="56">
        <f t="shared" si="123"/>
        <v>5.543E-10</v>
      </c>
      <c r="K154" s="56">
        <v>28.201</v>
      </c>
      <c r="L154" s="55">
        <f t="shared" si="124"/>
        <v>0.023</v>
      </c>
      <c r="M154" s="56">
        <f t="shared" si="125"/>
        <v>5.463000000000001E-10</v>
      </c>
      <c r="N154" s="57">
        <f t="shared" si="126"/>
        <v>1.0700000000000001E-11</v>
      </c>
      <c r="O154" s="29">
        <f t="shared" si="129"/>
        <v>107.77292538284668</v>
      </c>
      <c r="P154" s="100">
        <f t="shared" si="130"/>
        <v>0.0062439186878914255</v>
      </c>
      <c r="Q154" s="53">
        <v>0.3</v>
      </c>
      <c r="R154" s="90"/>
      <c r="S154" s="156"/>
      <c r="T154" s="250">
        <f t="shared" si="120"/>
        <v>0.30187317560636745</v>
      </c>
      <c r="U154" s="51">
        <f t="shared" si="121"/>
      </c>
      <c r="V154" s="51">
        <f t="shared" si="122"/>
      </c>
      <c r="W154" s="23"/>
      <c r="X154" s="23"/>
      <c r="Y154" s="23"/>
      <c r="Z154" s="23"/>
      <c r="AA154" s="23"/>
      <c r="AB154" s="131" t="e">
        <f t="shared" si="131"/>
        <v>#DIV/0!</v>
      </c>
      <c r="AC154" s="131" t="e">
        <f t="shared" si="132"/>
        <v>#DIV/0!</v>
      </c>
      <c r="AD154" s="131" t="e">
        <f t="shared" si="133"/>
        <v>#DIV/0!</v>
      </c>
      <c r="AE154" s="131" t="e">
        <f t="shared" si="134"/>
        <v>#DIV/0!</v>
      </c>
      <c r="AF154" s="132" t="e">
        <f t="shared" si="135"/>
        <v>#DIV/0!</v>
      </c>
      <c r="AG154" s="131" t="e">
        <f t="shared" si="136"/>
        <v>#DIV/0!</v>
      </c>
      <c r="AH154" s="131" t="e">
        <f t="shared" si="137"/>
        <v>#DIV/0!</v>
      </c>
      <c r="AI154" s="132" t="e">
        <f t="shared" si="138"/>
        <v>#DIV/0!</v>
      </c>
      <c r="AJ154" s="131" t="e">
        <f t="shared" si="139"/>
        <v>#DIV/0!</v>
      </c>
      <c r="AK154" s="131" t="e">
        <f t="shared" si="140"/>
        <v>#DIV/0!</v>
      </c>
      <c r="AL154" s="133" t="e">
        <f t="shared" si="141"/>
        <v>#DIV/0!</v>
      </c>
      <c r="AM154" s="131" t="e">
        <f t="shared" si="142"/>
        <v>#DIV/0!</v>
      </c>
      <c r="AN154" s="131" t="e">
        <f t="shared" si="143"/>
        <v>#DIV/0!</v>
      </c>
      <c r="AO154" s="131" t="e">
        <f t="shared" si="144"/>
        <v>#DIV/0!</v>
      </c>
      <c r="AP154" s="134" t="e">
        <f t="shared" si="145"/>
        <v>#DIV/0!</v>
      </c>
    </row>
    <row r="155" spans="1:42" s="34" customFormat="1" ht="13.5" thickBot="1">
      <c r="A155" s="263"/>
      <c r="B155" s="34" t="s">
        <v>197</v>
      </c>
      <c r="C155" s="157" t="s">
        <v>181</v>
      </c>
      <c r="E155" s="34" t="s">
        <v>182</v>
      </c>
      <c r="F155" s="228" t="s">
        <v>73</v>
      </c>
      <c r="G155" s="136">
        <v>114</v>
      </c>
      <c r="H155" s="70" t="s">
        <v>33</v>
      </c>
      <c r="I155" s="71">
        <v>28.03</v>
      </c>
      <c r="J155" s="71">
        <f t="shared" si="123"/>
        <v>5.543E-10</v>
      </c>
      <c r="K155" s="71">
        <v>28.201</v>
      </c>
      <c r="L155" s="72">
        <f t="shared" si="124"/>
        <v>0.023</v>
      </c>
      <c r="M155" s="71">
        <f t="shared" si="125"/>
        <v>5.463000000000001E-10</v>
      </c>
      <c r="N155" s="73">
        <f t="shared" si="126"/>
        <v>1.0700000000000001E-11</v>
      </c>
      <c r="O155" s="30">
        <f t="shared" si="129"/>
        <v>114.71806698338791</v>
      </c>
      <c r="P155" s="103">
        <f t="shared" si="130"/>
        <v>0.006259406231905018</v>
      </c>
      <c r="Q155" s="74">
        <v>1.3</v>
      </c>
      <c r="R155" s="159"/>
      <c r="S155" s="160"/>
      <c r="T155" s="247">
        <f t="shared" si="120"/>
        <v>1.3081372281014765</v>
      </c>
      <c r="U155" s="75">
        <f t="shared" si="121"/>
      </c>
      <c r="V155" s="75">
        <f t="shared" si="122"/>
      </c>
      <c r="W155" s="139"/>
      <c r="X155" s="139"/>
      <c r="Y155" s="139"/>
      <c r="Z155" s="139"/>
      <c r="AA155" s="139"/>
      <c r="AB155" s="140" t="e">
        <f t="shared" si="131"/>
        <v>#DIV/0!</v>
      </c>
      <c r="AC155" s="140" t="e">
        <f t="shared" si="132"/>
        <v>#DIV/0!</v>
      </c>
      <c r="AD155" s="140" t="e">
        <f t="shared" si="133"/>
        <v>#DIV/0!</v>
      </c>
      <c r="AE155" s="140" t="e">
        <f t="shared" si="134"/>
        <v>#DIV/0!</v>
      </c>
      <c r="AF155" s="141" t="e">
        <f t="shared" si="135"/>
        <v>#DIV/0!</v>
      </c>
      <c r="AG155" s="140" t="e">
        <f t="shared" si="136"/>
        <v>#DIV/0!</v>
      </c>
      <c r="AH155" s="140" t="e">
        <f t="shared" si="137"/>
        <v>#DIV/0!</v>
      </c>
      <c r="AI155" s="141" t="e">
        <f t="shared" si="138"/>
        <v>#DIV/0!</v>
      </c>
      <c r="AJ155" s="140" t="e">
        <f t="shared" si="139"/>
        <v>#DIV/0!</v>
      </c>
      <c r="AK155" s="140" t="e">
        <f t="shared" si="140"/>
        <v>#DIV/0!</v>
      </c>
      <c r="AL155" s="142" t="e">
        <f t="shared" si="141"/>
        <v>#DIV/0!</v>
      </c>
      <c r="AM155" s="140" t="e">
        <f t="shared" si="142"/>
        <v>#DIV/0!</v>
      </c>
      <c r="AN155" s="140" t="e">
        <f t="shared" si="143"/>
        <v>#DIV/0!</v>
      </c>
      <c r="AO155" s="140" t="e">
        <f t="shared" si="144"/>
        <v>#DIV/0!</v>
      </c>
      <c r="AP155" s="143" t="e">
        <f t="shared" si="145"/>
        <v>#DIV/0!</v>
      </c>
    </row>
    <row r="156" spans="1:62" s="14" customFormat="1" ht="13.5" thickBot="1">
      <c r="A156" s="60"/>
      <c r="B156" s="68"/>
      <c r="C156" s="68"/>
      <c r="D156" s="68"/>
      <c r="E156" s="68"/>
      <c r="F156" s="31"/>
      <c r="G156" s="16"/>
      <c r="H156" s="69"/>
      <c r="I156" s="56"/>
      <c r="J156" s="56"/>
      <c r="K156" s="56"/>
      <c r="L156" s="55"/>
      <c r="M156" s="56"/>
      <c r="N156" s="57"/>
      <c r="O156" s="52"/>
      <c r="P156" s="100"/>
      <c r="Q156" s="53"/>
      <c r="R156" s="92"/>
      <c r="S156" s="91"/>
      <c r="T156" s="116"/>
      <c r="U156" s="51"/>
      <c r="V156" s="51"/>
      <c r="W156" s="23"/>
      <c r="X156" s="23"/>
      <c r="Y156" s="23"/>
      <c r="Z156" s="23"/>
      <c r="AA156" s="23"/>
      <c r="AB156" s="24" t="e">
        <f t="shared" si="131"/>
        <v>#DIV/0!</v>
      </c>
      <c r="AC156" s="24" t="e">
        <f t="shared" si="132"/>
        <v>#DIV/0!</v>
      </c>
      <c r="AD156" s="24" t="e">
        <f t="shared" si="133"/>
        <v>#DIV/0!</v>
      </c>
      <c r="AE156" s="24" t="e">
        <f t="shared" si="134"/>
        <v>#DIV/0!</v>
      </c>
      <c r="AF156" s="25" t="e">
        <f t="shared" si="135"/>
        <v>#DIV/0!</v>
      </c>
      <c r="AG156" s="24" t="e">
        <f t="shared" si="136"/>
        <v>#DIV/0!</v>
      </c>
      <c r="AH156" s="24" t="e">
        <f t="shared" si="137"/>
        <v>#DIV/0!</v>
      </c>
      <c r="AI156" s="25" t="e">
        <f t="shared" si="138"/>
        <v>#DIV/0!</v>
      </c>
      <c r="AJ156" s="24" t="e">
        <f t="shared" si="139"/>
        <v>#DIV/0!</v>
      </c>
      <c r="AK156" s="24" t="e">
        <f t="shared" si="140"/>
        <v>#DIV/0!</v>
      </c>
      <c r="AL156" s="26" t="e">
        <f t="shared" si="141"/>
        <v>#DIV/0!</v>
      </c>
      <c r="AM156" s="24" t="e">
        <f t="shared" si="142"/>
        <v>#DIV/0!</v>
      </c>
      <c r="AN156" s="24" t="e">
        <f t="shared" si="143"/>
        <v>#DIV/0!</v>
      </c>
      <c r="AO156" s="24" t="e">
        <f t="shared" si="144"/>
        <v>#DIV/0!</v>
      </c>
      <c r="AP156" s="27" t="e">
        <f t="shared" si="145"/>
        <v>#DIV/0!</v>
      </c>
      <c r="AQ156" s="68"/>
      <c r="AR156" s="68"/>
      <c r="AS156" s="68"/>
      <c r="AT156" s="68"/>
      <c r="AU156" s="68"/>
      <c r="AV156" s="68"/>
      <c r="AW156" s="68"/>
      <c r="AX156" s="68"/>
      <c r="AY156" s="68"/>
      <c r="AZ156" s="68"/>
      <c r="BA156" s="68"/>
      <c r="BB156" s="68"/>
      <c r="BC156" s="68"/>
      <c r="BD156" s="68"/>
      <c r="BE156" s="68"/>
      <c r="BF156" s="68"/>
      <c r="BG156" s="68"/>
      <c r="BH156" s="68"/>
      <c r="BI156" s="68"/>
      <c r="BJ156" s="68"/>
    </row>
    <row r="157" spans="1:42" s="61" customFormat="1" ht="12.75" customHeight="1">
      <c r="A157" s="261" t="s">
        <v>198</v>
      </c>
      <c r="B157" s="61" t="s">
        <v>200</v>
      </c>
      <c r="D157" s="61" t="s">
        <v>199</v>
      </c>
      <c r="E157" s="61" t="s">
        <v>150</v>
      </c>
      <c r="F157" s="226" t="s">
        <v>73</v>
      </c>
      <c r="G157" s="81">
        <v>74.21</v>
      </c>
      <c r="H157" s="62" t="s">
        <v>275</v>
      </c>
      <c r="I157" s="63">
        <v>28.02</v>
      </c>
      <c r="J157" s="63">
        <f t="shared" si="123"/>
        <v>5.543E-10</v>
      </c>
      <c r="K157" s="63">
        <v>28.201</v>
      </c>
      <c r="L157" s="64">
        <f t="shared" si="124"/>
        <v>0.023</v>
      </c>
      <c r="M157" s="63">
        <f t="shared" si="125"/>
        <v>5.463000000000001E-10</v>
      </c>
      <c r="N157" s="65">
        <f t="shared" si="126"/>
        <v>1.0700000000000001E-11</v>
      </c>
      <c r="O157" s="50">
        <f t="shared" si="129"/>
        <v>74.6970008693976</v>
      </c>
      <c r="P157" s="102">
        <f t="shared" si="130"/>
        <v>0.006519684374598822</v>
      </c>
      <c r="Q157" s="66">
        <v>0.18</v>
      </c>
      <c r="R157" s="154"/>
      <c r="S157" s="155"/>
      <c r="T157" s="249">
        <f t="shared" si="120"/>
        <v>0.18117354318742776</v>
      </c>
      <c r="U157" s="67">
        <f aca="true" t="shared" si="146" ref="U157:U163">IF(AND(Q157&gt;0,R157&gt;0),SQRT((T157*10^6)^2+AL157^2*($L157*10^6)^2)/10^6,"")</f>
      </c>
      <c r="V157" s="67">
        <f aca="true" t="shared" si="147" ref="V157:V163">IF(AND(Q157&gt;0,R157&gt;0),SQRT((U157*10^6)^2+AP157^2*$N157^2)/10^6,"")</f>
      </c>
      <c r="W157" s="124"/>
      <c r="X157" s="124"/>
      <c r="Y157" s="124"/>
      <c r="Z157" s="124"/>
      <c r="AA157" s="124"/>
      <c r="AB157" s="125" t="e">
        <f t="shared" si="131"/>
        <v>#DIV/0!</v>
      </c>
      <c r="AC157" s="125" t="e">
        <f t="shared" si="132"/>
        <v>#DIV/0!</v>
      </c>
      <c r="AD157" s="125" t="e">
        <f t="shared" si="133"/>
        <v>#DIV/0!</v>
      </c>
      <c r="AE157" s="125" t="e">
        <f t="shared" si="134"/>
        <v>#DIV/0!</v>
      </c>
      <c r="AF157" s="126" t="e">
        <f t="shared" si="135"/>
        <v>#DIV/0!</v>
      </c>
      <c r="AG157" s="125" t="e">
        <f t="shared" si="136"/>
        <v>#DIV/0!</v>
      </c>
      <c r="AH157" s="125" t="e">
        <f t="shared" si="137"/>
        <v>#DIV/0!</v>
      </c>
      <c r="AI157" s="126" t="e">
        <f t="shared" si="138"/>
        <v>#DIV/0!</v>
      </c>
      <c r="AJ157" s="125" t="e">
        <f t="shared" si="139"/>
        <v>#DIV/0!</v>
      </c>
      <c r="AK157" s="125" t="e">
        <f t="shared" si="140"/>
        <v>#DIV/0!</v>
      </c>
      <c r="AL157" s="127" t="e">
        <f t="shared" si="141"/>
        <v>#DIV/0!</v>
      </c>
      <c r="AM157" s="125" t="e">
        <f t="shared" si="142"/>
        <v>#DIV/0!</v>
      </c>
      <c r="AN157" s="125" t="e">
        <f t="shared" si="143"/>
        <v>#DIV/0!</v>
      </c>
      <c r="AO157" s="125" t="e">
        <f t="shared" si="144"/>
        <v>#DIV/0!</v>
      </c>
      <c r="AP157" s="128" t="e">
        <f t="shared" si="145"/>
        <v>#DIV/0!</v>
      </c>
    </row>
    <row r="158" spans="1:42" s="68" customFormat="1" ht="12.75">
      <c r="A158" s="262"/>
      <c r="B158" s="68" t="s">
        <v>201</v>
      </c>
      <c r="D158" s="68" t="s">
        <v>207</v>
      </c>
      <c r="E158" s="68" t="s">
        <v>150</v>
      </c>
      <c r="F158" s="227" t="s">
        <v>73</v>
      </c>
      <c r="G158" s="78">
        <v>75.02</v>
      </c>
      <c r="H158" s="69" t="s">
        <v>275</v>
      </c>
      <c r="I158" s="56">
        <v>28.02</v>
      </c>
      <c r="J158" s="56">
        <f t="shared" si="123"/>
        <v>5.543E-10</v>
      </c>
      <c r="K158" s="56">
        <v>28.201</v>
      </c>
      <c r="L158" s="55">
        <f t="shared" si="124"/>
        <v>0.023</v>
      </c>
      <c r="M158" s="56">
        <f t="shared" si="125"/>
        <v>5.463000000000001E-10</v>
      </c>
      <c r="N158" s="57">
        <f t="shared" si="126"/>
        <v>1.0700000000000001E-11</v>
      </c>
      <c r="O158" s="29">
        <f t="shared" si="129"/>
        <v>75.51245055837819</v>
      </c>
      <c r="P158" s="100">
        <f t="shared" si="130"/>
        <v>0.006521448512619599</v>
      </c>
      <c r="Q158" s="53">
        <v>0.15</v>
      </c>
      <c r="R158" s="90"/>
      <c r="S158" s="156"/>
      <c r="T158" s="250">
        <f t="shared" si="120"/>
        <v>0.15097821727689295</v>
      </c>
      <c r="U158" s="51">
        <f t="shared" si="146"/>
      </c>
      <c r="V158" s="51">
        <f t="shared" si="147"/>
      </c>
      <c r="W158" s="23"/>
      <c r="X158" s="23"/>
      <c r="Y158" s="23"/>
      <c r="Z158" s="23"/>
      <c r="AA158" s="23"/>
      <c r="AB158" s="131" t="e">
        <f t="shared" si="131"/>
        <v>#DIV/0!</v>
      </c>
      <c r="AC158" s="131" t="e">
        <f t="shared" si="132"/>
        <v>#DIV/0!</v>
      </c>
      <c r="AD158" s="131" t="e">
        <f t="shared" si="133"/>
        <v>#DIV/0!</v>
      </c>
      <c r="AE158" s="131" t="e">
        <f t="shared" si="134"/>
        <v>#DIV/0!</v>
      </c>
      <c r="AF158" s="132" t="e">
        <f t="shared" si="135"/>
        <v>#DIV/0!</v>
      </c>
      <c r="AG158" s="131" t="e">
        <f t="shared" si="136"/>
        <v>#DIV/0!</v>
      </c>
      <c r="AH158" s="131" t="e">
        <f t="shared" si="137"/>
        <v>#DIV/0!</v>
      </c>
      <c r="AI158" s="132" t="e">
        <f t="shared" si="138"/>
        <v>#DIV/0!</v>
      </c>
      <c r="AJ158" s="131" t="e">
        <f t="shared" si="139"/>
        <v>#DIV/0!</v>
      </c>
      <c r="AK158" s="131" t="e">
        <f t="shared" si="140"/>
        <v>#DIV/0!</v>
      </c>
      <c r="AL158" s="133" t="e">
        <f t="shared" si="141"/>
        <v>#DIV/0!</v>
      </c>
      <c r="AM158" s="131" t="e">
        <f t="shared" si="142"/>
        <v>#DIV/0!</v>
      </c>
      <c r="AN158" s="131" t="e">
        <f t="shared" si="143"/>
        <v>#DIV/0!</v>
      </c>
      <c r="AO158" s="131" t="e">
        <f t="shared" si="144"/>
        <v>#DIV/0!</v>
      </c>
      <c r="AP158" s="134" t="e">
        <f t="shared" si="145"/>
        <v>#DIV/0!</v>
      </c>
    </row>
    <row r="159" spans="1:42" s="68" customFormat="1" ht="13.5" thickBot="1">
      <c r="A159" s="262"/>
      <c r="B159" s="68" t="s">
        <v>202</v>
      </c>
      <c r="D159" s="68" t="s">
        <v>207</v>
      </c>
      <c r="E159" s="68" t="s">
        <v>150</v>
      </c>
      <c r="F159" s="227" t="s">
        <v>73</v>
      </c>
      <c r="G159" s="78">
        <v>75.02</v>
      </c>
      <c r="H159" s="69" t="s">
        <v>275</v>
      </c>
      <c r="I159" s="56">
        <v>28.02</v>
      </c>
      <c r="J159" s="56">
        <f t="shared" si="123"/>
        <v>5.543E-10</v>
      </c>
      <c r="K159" s="56">
        <v>28.201</v>
      </c>
      <c r="L159" s="55">
        <f t="shared" si="124"/>
        <v>0.023</v>
      </c>
      <c r="M159" s="56">
        <f t="shared" si="125"/>
        <v>5.463000000000001E-10</v>
      </c>
      <c r="N159" s="57">
        <f t="shared" si="126"/>
        <v>1.0700000000000001E-11</v>
      </c>
      <c r="O159" s="29">
        <f t="shared" si="129"/>
        <v>75.51245055837819</v>
      </c>
      <c r="P159" s="100">
        <f t="shared" si="130"/>
        <v>0.006521448512619599</v>
      </c>
      <c r="Q159" s="53">
        <v>0.15</v>
      </c>
      <c r="R159" s="90"/>
      <c r="S159" s="156"/>
      <c r="T159" s="247">
        <f t="shared" si="120"/>
        <v>0.15097821727689295</v>
      </c>
      <c r="U159" s="51">
        <f t="shared" si="146"/>
      </c>
      <c r="V159" s="51">
        <f t="shared" si="147"/>
      </c>
      <c r="W159" s="23"/>
      <c r="X159" s="23"/>
      <c r="Y159" s="23"/>
      <c r="Z159" s="23"/>
      <c r="AA159" s="23"/>
      <c r="AB159" s="131" t="e">
        <f t="shared" si="131"/>
        <v>#DIV/0!</v>
      </c>
      <c r="AC159" s="131" t="e">
        <f t="shared" si="132"/>
        <v>#DIV/0!</v>
      </c>
      <c r="AD159" s="131" t="e">
        <f t="shared" si="133"/>
        <v>#DIV/0!</v>
      </c>
      <c r="AE159" s="131" t="e">
        <f t="shared" si="134"/>
        <v>#DIV/0!</v>
      </c>
      <c r="AF159" s="132" t="e">
        <f t="shared" si="135"/>
        <v>#DIV/0!</v>
      </c>
      <c r="AG159" s="131" t="e">
        <f t="shared" si="136"/>
        <v>#DIV/0!</v>
      </c>
      <c r="AH159" s="131" t="e">
        <f t="shared" si="137"/>
        <v>#DIV/0!</v>
      </c>
      <c r="AI159" s="132" t="e">
        <f t="shared" si="138"/>
        <v>#DIV/0!</v>
      </c>
      <c r="AJ159" s="131" t="e">
        <f t="shared" si="139"/>
        <v>#DIV/0!</v>
      </c>
      <c r="AK159" s="131" t="e">
        <f t="shared" si="140"/>
        <v>#DIV/0!</v>
      </c>
      <c r="AL159" s="133" t="e">
        <f t="shared" si="141"/>
        <v>#DIV/0!</v>
      </c>
      <c r="AM159" s="131" t="e">
        <f t="shared" si="142"/>
        <v>#DIV/0!</v>
      </c>
      <c r="AN159" s="131" t="e">
        <f t="shared" si="143"/>
        <v>#DIV/0!</v>
      </c>
      <c r="AO159" s="131" t="e">
        <f t="shared" si="144"/>
        <v>#DIV/0!</v>
      </c>
      <c r="AP159" s="134" t="e">
        <f t="shared" si="145"/>
        <v>#DIV/0!</v>
      </c>
    </row>
    <row r="160" spans="1:42" s="68" customFormat="1" ht="13.5" thickBot="1">
      <c r="A160" s="262"/>
      <c r="B160" s="68" t="s">
        <v>203</v>
      </c>
      <c r="D160" s="68" t="s">
        <v>207</v>
      </c>
      <c r="E160" s="68" t="s">
        <v>150</v>
      </c>
      <c r="F160" s="227" t="s">
        <v>73</v>
      </c>
      <c r="G160" s="78"/>
      <c r="H160" s="69" t="s">
        <v>276</v>
      </c>
      <c r="I160" s="56">
        <v>28.201</v>
      </c>
      <c r="J160" s="56">
        <f>5.463*10^-10</f>
        <v>5.463000000000001E-10</v>
      </c>
      <c r="K160" s="56"/>
      <c r="L160" s="55"/>
      <c r="M160" s="56"/>
      <c r="N160" s="57"/>
      <c r="O160" s="29">
        <f t="shared" si="129"/>
      </c>
      <c r="P160" s="100">
        <f t="shared" si="130"/>
      </c>
      <c r="Q160" s="53"/>
      <c r="R160" s="90"/>
      <c r="S160" s="156"/>
      <c r="T160" s="171"/>
      <c r="U160" s="51">
        <f t="shared" si="146"/>
      </c>
      <c r="V160" s="51">
        <f t="shared" si="147"/>
      </c>
      <c r="W160" s="23"/>
      <c r="X160" s="23"/>
      <c r="Y160" s="23"/>
      <c r="Z160" s="23"/>
      <c r="AA160" s="23"/>
      <c r="AB160" s="131" t="e">
        <f t="shared" si="131"/>
        <v>#DIV/0!</v>
      </c>
      <c r="AC160" s="131" t="e">
        <f t="shared" si="132"/>
        <v>#DIV/0!</v>
      </c>
      <c r="AD160" s="131" t="e">
        <f t="shared" si="133"/>
        <v>#DIV/0!</v>
      </c>
      <c r="AE160" s="131" t="e">
        <f t="shared" si="134"/>
        <v>#DIV/0!</v>
      </c>
      <c r="AF160" s="132" t="e">
        <f t="shared" si="135"/>
        <v>#DIV/0!</v>
      </c>
      <c r="AG160" s="131" t="e">
        <f t="shared" si="136"/>
        <v>#DIV/0!</v>
      </c>
      <c r="AH160" s="131" t="e">
        <f t="shared" si="137"/>
        <v>#DIV/0!</v>
      </c>
      <c r="AI160" s="132" t="e">
        <f t="shared" si="138"/>
        <v>#DIV/0!</v>
      </c>
      <c r="AJ160" s="131" t="e">
        <f t="shared" si="139"/>
        <v>#DIV/0!</v>
      </c>
      <c r="AK160" s="131" t="e">
        <f t="shared" si="140"/>
        <v>#DIV/0!</v>
      </c>
      <c r="AL160" s="133" t="e">
        <f t="shared" si="141"/>
        <v>#DIV/0!</v>
      </c>
      <c r="AM160" s="131" t="e">
        <f t="shared" si="142"/>
        <v>#DIV/0!</v>
      </c>
      <c r="AN160" s="131" t="e">
        <f t="shared" si="143"/>
        <v>#DIV/0!</v>
      </c>
      <c r="AO160" s="131" t="e">
        <f t="shared" si="144"/>
        <v>#DIV/0!</v>
      </c>
      <c r="AP160" s="134" t="e">
        <f t="shared" si="145"/>
        <v>#DIV/0!</v>
      </c>
    </row>
    <row r="161" spans="1:42" s="68" customFormat="1" ht="13.5" thickBot="1">
      <c r="A161" s="262"/>
      <c r="B161" s="68" t="s">
        <v>204</v>
      </c>
      <c r="D161" s="68" t="s">
        <v>208</v>
      </c>
      <c r="E161" s="68" t="s">
        <v>150</v>
      </c>
      <c r="F161" s="227" t="s">
        <v>73</v>
      </c>
      <c r="G161" s="78">
        <v>75.96</v>
      </c>
      <c r="H161" s="69" t="s">
        <v>275</v>
      </c>
      <c r="I161" s="56">
        <v>28.02</v>
      </c>
      <c r="J161" s="56">
        <f t="shared" si="123"/>
        <v>5.543E-10</v>
      </c>
      <c r="K161" s="56">
        <v>28.201</v>
      </c>
      <c r="L161" s="55">
        <f t="shared" si="124"/>
        <v>0.023</v>
      </c>
      <c r="M161" s="56">
        <f t="shared" si="125"/>
        <v>5.463000000000001E-10</v>
      </c>
      <c r="N161" s="57">
        <f t="shared" si="126"/>
        <v>1.0700000000000001E-11</v>
      </c>
      <c r="O161" s="29">
        <f t="shared" si="129"/>
        <v>76.45877846874698</v>
      </c>
      <c r="P161" s="100">
        <f t="shared" si="130"/>
        <v>0.006523495126865897</v>
      </c>
      <c r="Q161" s="53">
        <v>0.14</v>
      </c>
      <c r="R161" s="90"/>
      <c r="S161" s="156"/>
      <c r="T161" s="163">
        <f t="shared" si="120"/>
        <v>0.14091328931776123</v>
      </c>
      <c r="U161" s="51">
        <f t="shared" si="146"/>
      </c>
      <c r="V161" s="51">
        <f t="shared" si="147"/>
      </c>
      <c r="W161" s="23"/>
      <c r="X161" s="23"/>
      <c r="Y161" s="23"/>
      <c r="Z161" s="23"/>
      <c r="AA161" s="23"/>
      <c r="AB161" s="131" t="e">
        <f t="shared" si="131"/>
        <v>#DIV/0!</v>
      </c>
      <c r="AC161" s="131" t="e">
        <f t="shared" si="132"/>
        <v>#DIV/0!</v>
      </c>
      <c r="AD161" s="131" t="e">
        <f t="shared" si="133"/>
        <v>#DIV/0!</v>
      </c>
      <c r="AE161" s="131" t="e">
        <f t="shared" si="134"/>
        <v>#DIV/0!</v>
      </c>
      <c r="AF161" s="132" t="e">
        <f t="shared" si="135"/>
        <v>#DIV/0!</v>
      </c>
      <c r="AG161" s="131" t="e">
        <f t="shared" si="136"/>
        <v>#DIV/0!</v>
      </c>
      <c r="AH161" s="131" t="e">
        <f t="shared" si="137"/>
        <v>#DIV/0!</v>
      </c>
      <c r="AI161" s="132" t="e">
        <f t="shared" si="138"/>
        <v>#DIV/0!</v>
      </c>
      <c r="AJ161" s="131" t="e">
        <f t="shared" si="139"/>
        <v>#DIV/0!</v>
      </c>
      <c r="AK161" s="131" t="e">
        <f t="shared" si="140"/>
        <v>#DIV/0!</v>
      </c>
      <c r="AL161" s="133" t="e">
        <f t="shared" si="141"/>
        <v>#DIV/0!</v>
      </c>
      <c r="AM161" s="131" t="e">
        <f t="shared" si="142"/>
        <v>#DIV/0!</v>
      </c>
      <c r="AN161" s="131" t="e">
        <f t="shared" si="143"/>
        <v>#DIV/0!</v>
      </c>
      <c r="AO161" s="131" t="e">
        <f t="shared" si="144"/>
        <v>#DIV/0!</v>
      </c>
      <c r="AP161" s="134" t="e">
        <f t="shared" si="145"/>
        <v>#DIV/0!</v>
      </c>
    </row>
    <row r="162" spans="1:42" s="68" customFormat="1" ht="13.5" thickBot="1">
      <c r="A162" s="262"/>
      <c r="B162" s="68" t="s">
        <v>205</v>
      </c>
      <c r="D162" s="68" t="s">
        <v>209</v>
      </c>
      <c r="E162" s="68" t="s">
        <v>150</v>
      </c>
      <c r="F162" s="227" t="s">
        <v>73</v>
      </c>
      <c r="G162" s="78"/>
      <c r="H162" s="69" t="s">
        <v>276</v>
      </c>
      <c r="I162" s="56">
        <v>28.201</v>
      </c>
      <c r="J162" s="56">
        <f>5.463*10^-10</f>
        <v>5.463000000000001E-10</v>
      </c>
      <c r="K162" s="56"/>
      <c r="L162" s="55"/>
      <c r="M162" s="56"/>
      <c r="N162" s="57"/>
      <c r="O162" s="29">
        <f t="shared" si="129"/>
      </c>
      <c r="P162" s="100">
        <f t="shared" si="130"/>
      </c>
      <c r="Q162" s="53"/>
      <c r="R162" s="90"/>
      <c r="S162" s="156"/>
      <c r="T162" s="171"/>
      <c r="U162" s="51">
        <f t="shared" si="146"/>
      </c>
      <c r="V162" s="51">
        <f t="shared" si="147"/>
      </c>
      <c r="W162" s="23"/>
      <c r="X162" s="23"/>
      <c r="Y162" s="23"/>
      <c r="Z162" s="23"/>
      <c r="AA162" s="23"/>
      <c r="AB162" s="131" t="e">
        <f t="shared" si="131"/>
        <v>#DIV/0!</v>
      </c>
      <c r="AC162" s="131" t="e">
        <f t="shared" si="132"/>
        <v>#DIV/0!</v>
      </c>
      <c r="AD162" s="131" t="e">
        <f t="shared" si="133"/>
        <v>#DIV/0!</v>
      </c>
      <c r="AE162" s="131" t="e">
        <f t="shared" si="134"/>
        <v>#DIV/0!</v>
      </c>
      <c r="AF162" s="132" t="e">
        <f t="shared" si="135"/>
        <v>#DIV/0!</v>
      </c>
      <c r="AG162" s="131" t="e">
        <f t="shared" si="136"/>
        <v>#DIV/0!</v>
      </c>
      <c r="AH162" s="131" t="e">
        <f t="shared" si="137"/>
        <v>#DIV/0!</v>
      </c>
      <c r="AI162" s="132" t="e">
        <f t="shared" si="138"/>
        <v>#DIV/0!</v>
      </c>
      <c r="AJ162" s="131" t="e">
        <f t="shared" si="139"/>
        <v>#DIV/0!</v>
      </c>
      <c r="AK162" s="131" t="e">
        <f t="shared" si="140"/>
        <v>#DIV/0!</v>
      </c>
      <c r="AL162" s="133" t="e">
        <f t="shared" si="141"/>
        <v>#DIV/0!</v>
      </c>
      <c r="AM162" s="131" t="e">
        <f t="shared" si="142"/>
        <v>#DIV/0!</v>
      </c>
      <c r="AN162" s="131" t="e">
        <f t="shared" si="143"/>
        <v>#DIV/0!</v>
      </c>
      <c r="AO162" s="131" t="e">
        <f t="shared" si="144"/>
        <v>#DIV/0!</v>
      </c>
      <c r="AP162" s="134" t="e">
        <f t="shared" si="145"/>
        <v>#DIV/0!</v>
      </c>
    </row>
    <row r="163" spans="1:42" s="34" customFormat="1" ht="13.5" thickBot="1">
      <c r="A163" s="263"/>
      <c r="B163" s="34" t="s">
        <v>206</v>
      </c>
      <c r="D163" s="34" t="s">
        <v>209</v>
      </c>
      <c r="E163" s="34" t="s">
        <v>150</v>
      </c>
      <c r="F163" s="228" t="s">
        <v>73</v>
      </c>
      <c r="G163" s="79">
        <v>80.1</v>
      </c>
      <c r="H163" s="70" t="s">
        <v>275</v>
      </c>
      <c r="I163" s="71">
        <v>28.02</v>
      </c>
      <c r="J163" s="71">
        <f t="shared" si="123"/>
        <v>5.543E-10</v>
      </c>
      <c r="K163" s="71">
        <v>28.201</v>
      </c>
      <c r="L163" s="72">
        <f t="shared" si="124"/>
        <v>0.023</v>
      </c>
      <c r="M163" s="71">
        <f t="shared" si="125"/>
        <v>5.463000000000001E-10</v>
      </c>
      <c r="N163" s="73">
        <f t="shared" si="126"/>
        <v>1.0700000000000001E-11</v>
      </c>
      <c r="O163" s="30">
        <f t="shared" si="129"/>
        <v>80.62669392198423</v>
      </c>
      <c r="P163" s="103">
        <f t="shared" si="130"/>
        <v>0.0065325005449667906</v>
      </c>
      <c r="Q163" s="74">
        <v>0.15</v>
      </c>
      <c r="R163" s="159"/>
      <c r="S163" s="160"/>
      <c r="T163" s="163">
        <f t="shared" si="120"/>
        <v>0.150979875081745</v>
      </c>
      <c r="U163" s="75">
        <f t="shared" si="146"/>
      </c>
      <c r="V163" s="75">
        <f t="shared" si="147"/>
      </c>
      <c r="W163" s="139"/>
      <c r="X163" s="139"/>
      <c r="Y163" s="139"/>
      <c r="Z163" s="139"/>
      <c r="AA163" s="139"/>
      <c r="AB163" s="140" t="e">
        <f t="shared" si="131"/>
        <v>#DIV/0!</v>
      </c>
      <c r="AC163" s="140" t="e">
        <f t="shared" si="132"/>
        <v>#DIV/0!</v>
      </c>
      <c r="AD163" s="140" t="e">
        <f t="shared" si="133"/>
        <v>#DIV/0!</v>
      </c>
      <c r="AE163" s="140" t="e">
        <f t="shared" si="134"/>
        <v>#DIV/0!</v>
      </c>
      <c r="AF163" s="141" t="e">
        <f t="shared" si="135"/>
        <v>#DIV/0!</v>
      </c>
      <c r="AG163" s="140" t="e">
        <f t="shared" si="136"/>
        <v>#DIV/0!</v>
      </c>
      <c r="AH163" s="140" t="e">
        <f t="shared" si="137"/>
        <v>#DIV/0!</v>
      </c>
      <c r="AI163" s="141" t="e">
        <f t="shared" si="138"/>
        <v>#DIV/0!</v>
      </c>
      <c r="AJ163" s="140" t="e">
        <f t="shared" si="139"/>
        <v>#DIV/0!</v>
      </c>
      <c r="AK163" s="140" t="e">
        <f t="shared" si="140"/>
        <v>#DIV/0!</v>
      </c>
      <c r="AL163" s="142" t="e">
        <f t="shared" si="141"/>
        <v>#DIV/0!</v>
      </c>
      <c r="AM163" s="140" t="e">
        <f t="shared" si="142"/>
        <v>#DIV/0!</v>
      </c>
      <c r="AN163" s="140" t="e">
        <f t="shared" si="143"/>
        <v>#DIV/0!</v>
      </c>
      <c r="AO163" s="140" t="e">
        <f t="shared" si="144"/>
        <v>#DIV/0!</v>
      </c>
      <c r="AP163" s="143" t="e">
        <f t="shared" si="145"/>
        <v>#DIV/0!</v>
      </c>
    </row>
    <row r="164" spans="1:62" s="14" customFormat="1" ht="13.5" thickBot="1">
      <c r="A164" s="60"/>
      <c r="B164" s="68"/>
      <c r="C164" s="68"/>
      <c r="D164" s="68"/>
      <c r="E164" s="68"/>
      <c r="F164" s="31"/>
      <c r="G164" s="16"/>
      <c r="H164" s="69"/>
      <c r="I164" s="56"/>
      <c r="J164" s="56"/>
      <c r="K164" s="56"/>
      <c r="L164" s="55"/>
      <c r="M164" s="56"/>
      <c r="N164" s="57"/>
      <c r="O164" s="52"/>
      <c r="P164" s="100"/>
      <c r="Q164" s="53"/>
      <c r="R164" s="92"/>
      <c r="S164" s="91"/>
      <c r="T164" s="173"/>
      <c r="U164" s="51"/>
      <c r="V164" s="51"/>
      <c r="W164" s="23"/>
      <c r="X164" s="23"/>
      <c r="Y164" s="23"/>
      <c r="Z164" s="23"/>
      <c r="AA164" s="23"/>
      <c r="AB164" s="24"/>
      <c r="AC164" s="24"/>
      <c r="AD164" s="24"/>
      <c r="AE164" s="24"/>
      <c r="AF164" s="25"/>
      <c r="AG164" s="24"/>
      <c r="AH164" s="24"/>
      <c r="AI164" s="25"/>
      <c r="AJ164" s="24"/>
      <c r="AK164" s="24"/>
      <c r="AL164" s="26"/>
      <c r="AM164" s="24"/>
      <c r="AN164" s="24"/>
      <c r="AO164" s="24"/>
      <c r="AP164" s="27"/>
      <c r="AQ164" s="68"/>
      <c r="AR164" s="68"/>
      <c r="AS164" s="68"/>
      <c r="AT164" s="68"/>
      <c r="AU164" s="68"/>
      <c r="AV164" s="68"/>
      <c r="AW164" s="68"/>
      <c r="AX164" s="68"/>
      <c r="AY164" s="68"/>
      <c r="AZ164" s="68"/>
      <c r="BA164" s="68"/>
      <c r="BB164" s="68"/>
      <c r="BC164" s="68"/>
      <c r="BD164" s="68"/>
      <c r="BE164" s="68"/>
      <c r="BF164" s="68"/>
      <c r="BG164" s="68"/>
      <c r="BH164" s="68"/>
      <c r="BI164" s="68"/>
      <c r="BJ164" s="68"/>
    </row>
    <row r="165" spans="1:42" s="175" customFormat="1" ht="26.25" thickBot="1">
      <c r="A165" s="174" t="s">
        <v>308</v>
      </c>
      <c r="D165" s="175" t="s">
        <v>309</v>
      </c>
      <c r="E165" s="175" t="s">
        <v>78</v>
      </c>
      <c r="F165" s="232" t="s">
        <v>107</v>
      </c>
      <c r="G165" s="110">
        <v>75.4</v>
      </c>
      <c r="H165" s="229" t="s">
        <v>274</v>
      </c>
      <c r="I165" s="191">
        <v>27.84</v>
      </c>
      <c r="J165" s="166">
        <f aca="true" t="shared" si="148" ref="J165:J182">5.543*10^-10</f>
        <v>5.543E-10</v>
      </c>
      <c r="K165" s="166">
        <v>28.201</v>
      </c>
      <c r="L165" s="177">
        <f aca="true" t="shared" si="149" ref="L165:L182">0.023</f>
        <v>0.023</v>
      </c>
      <c r="M165" s="166">
        <f aca="true" t="shared" si="150" ref="M165:M182">5.463*10^-10</f>
        <v>5.463000000000001E-10</v>
      </c>
      <c r="N165" s="178">
        <f aca="true" t="shared" si="151" ref="N165:N182">0.107*10^-10</f>
        <v>1.0700000000000001E-11</v>
      </c>
      <c r="O165" s="76">
        <f>IF(G165&gt;0,10^-6*(1/$M165)*LN(1+(EXP($J165*G165*10^6)-1)*((EXP($M165*$K165*10^6)-1)/(EXP($J165*$I165*10^6)-1))),"")</f>
        <v>76.37935361808024</v>
      </c>
      <c r="P165" s="167">
        <f>IF(G165&gt;0,1-(G165/O165),"")</f>
        <v>0.012822229721624834</v>
      </c>
      <c r="Q165" s="179" t="s">
        <v>233</v>
      </c>
      <c r="R165" s="192"/>
      <c r="S165" s="181"/>
      <c r="T165" s="220">
        <f>IF(AND(Q165&gt;0,R165&gt;0),SQRT(AI165^2*AJ165^2+AF165^2*AK165^2)/10^6,"")</f>
      </c>
      <c r="U165" s="182">
        <f>IF(AND(Q165&gt;0,R165&gt;0),SQRT((T165*10^6)^2+AL165^2*($L165*10^6)^2)/10^6,"")</f>
      </c>
      <c r="V165" s="182">
        <f>IF(AND(Q165&gt;0,R165&gt;0),SQRT((U165*10^6)^2+AP165^2*$N165^2)/10^6,"")</f>
      </c>
      <c r="W165" s="183"/>
      <c r="X165" s="183"/>
      <c r="Y165" s="183"/>
      <c r="Z165" s="183"/>
      <c r="AA165" s="183"/>
      <c r="AB165" s="184" t="e">
        <f>(-1+EXP($J165*$I165*10^6))/R165</f>
        <v>#DIV/0!</v>
      </c>
      <c r="AC165" s="184" t="e">
        <f>(EXP($J165*G165*10^6)-1)/R165</f>
        <v>#DIV/0!</v>
      </c>
      <c r="AD165" s="184" t="e">
        <f>AC165/($J165+R165*$J165*AC165)</f>
        <v>#DIV/0!</v>
      </c>
      <c r="AE165" s="184" t="e">
        <f>R165/($J165+R165*$J165*AC165)</f>
        <v>#DIV/0!</v>
      </c>
      <c r="AF165" s="185" t="e">
        <f>SQRT(((Q165*10^6)^2-S165^2*AD165^2)/(AE165^2))</f>
        <v>#VALUE!</v>
      </c>
      <c r="AG165" s="184" t="e">
        <f>(EXP($M165*$K165*10^6)-1)/AB165</f>
        <v>#DIV/0!</v>
      </c>
      <c r="AH165" s="184" t="e">
        <f>(1-EXP($J165*$I165*10^6))/(AB165^2)</f>
        <v>#DIV/0!</v>
      </c>
      <c r="AI165" s="185" t="e">
        <f>S165/ABS(AH165)</f>
        <v>#DIV/0!</v>
      </c>
      <c r="AJ165" s="184" t="e">
        <f>(1/$M165)*(-1/AB165+1/((EXP($M165*$K165*10^6)-1)*AC165+AB165))</f>
        <v>#DIV/0!</v>
      </c>
      <c r="AK165" s="184" t="e">
        <f>AG165/($M165*(1+AG165*AC165))</f>
        <v>#DIV/0!</v>
      </c>
      <c r="AL165" s="186" t="e">
        <f>EXP($M165*$K165*10^6)*AC165/((EXP($M165*$K165*10^6)-1)*AC165+AB165)</f>
        <v>#DIV/0!</v>
      </c>
      <c r="AM165" s="184" t="e">
        <f>(EXP($M165*$K165*10^6)*$M165*AC165*$K165*10^6)/((EXP($M165*$K165*10^6)-1)*AC165+AB165)</f>
        <v>#DIV/0!</v>
      </c>
      <c r="AN165" s="184" t="e">
        <f>LN(1+(EXP($M165*$K165*10^6)-1)*AC165/AB165)</f>
        <v>#DIV/0!</v>
      </c>
      <c r="AO165" s="184" t="e">
        <f>1/$M165^2*(AM165-AN165)</f>
        <v>#DIV/0!</v>
      </c>
      <c r="AP165" s="187" t="e">
        <f>-LN(1+AG165*AC165)/$M165^2</f>
        <v>#DIV/0!</v>
      </c>
    </row>
    <row r="166" spans="1:62" s="14" customFormat="1" ht="13.5" thickBot="1">
      <c r="A166" s="60"/>
      <c r="B166" s="68"/>
      <c r="C166" s="68"/>
      <c r="D166" s="68"/>
      <c r="E166" s="68"/>
      <c r="F166" s="31"/>
      <c r="G166" s="16"/>
      <c r="H166" s="69"/>
      <c r="I166" s="56"/>
      <c r="J166" s="56"/>
      <c r="K166" s="56"/>
      <c r="L166" s="55"/>
      <c r="M166" s="56"/>
      <c r="N166" s="57"/>
      <c r="O166" s="52"/>
      <c r="P166" s="100"/>
      <c r="Q166" s="53"/>
      <c r="R166" s="92"/>
      <c r="S166" s="91"/>
      <c r="T166" s="248"/>
      <c r="U166" s="51"/>
      <c r="V166" s="51"/>
      <c r="W166" s="23"/>
      <c r="X166" s="23"/>
      <c r="Y166" s="23"/>
      <c r="Z166" s="23"/>
      <c r="AA166" s="23"/>
      <c r="AB166" s="24"/>
      <c r="AC166" s="24"/>
      <c r="AD166" s="24"/>
      <c r="AE166" s="24"/>
      <c r="AF166" s="25"/>
      <c r="AG166" s="24"/>
      <c r="AH166" s="24"/>
      <c r="AI166" s="25"/>
      <c r="AJ166" s="24"/>
      <c r="AK166" s="24"/>
      <c r="AL166" s="26"/>
      <c r="AM166" s="24"/>
      <c r="AN166" s="24"/>
      <c r="AO166" s="24"/>
      <c r="AP166" s="27"/>
      <c r="AQ166" s="68"/>
      <c r="AR166" s="68"/>
      <c r="AS166" s="68"/>
      <c r="AT166" s="68"/>
      <c r="AU166" s="68"/>
      <c r="AV166" s="68"/>
      <c r="AW166" s="68"/>
      <c r="AX166" s="68"/>
      <c r="AY166" s="68"/>
      <c r="AZ166" s="68"/>
      <c r="BA166" s="68"/>
      <c r="BB166" s="68"/>
      <c r="BC166" s="68"/>
      <c r="BD166" s="68"/>
      <c r="BE166" s="68"/>
      <c r="BF166" s="68"/>
      <c r="BG166" s="68"/>
      <c r="BH166" s="68"/>
      <c r="BI166" s="68"/>
      <c r="BJ166" s="68"/>
    </row>
    <row r="167" spans="1:42" s="61" customFormat="1" ht="12.75" customHeight="1" thickBot="1">
      <c r="A167" s="261" t="s">
        <v>89</v>
      </c>
      <c r="B167" s="61" t="s">
        <v>90</v>
      </c>
      <c r="D167" s="61" t="s">
        <v>97</v>
      </c>
      <c r="E167" s="61" t="s">
        <v>78</v>
      </c>
      <c r="F167" s="120" t="s">
        <v>74</v>
      </c>
      <c r="G167" s="110">
        <v>73.568</v>
      </c>
      <c r="H167" s="62" t="s">
        <v>274</v>
      </c>
      <c r="I167" s="145">
        <v>27.84</v>
      </c>
      <c r="J167" s="63">
        <f t="shared" si="148"/>
        <v>5.543E-10</v>
      </c>
      <c r="K167" s="63">
        <v>28.201</v>
      </c>
      <c r="L167" s="64">
        <f t="shared" si="149"/>
        <v>0.023</v>
      </c>
      <c r="M167" s="63">
        <f t="shared" si="150"/>
        <v>5.463000000000001E-10</v>
      </c>
      <c r="N167" s="65">
        <f t="shared" si="151"/>
        <v>1.0700000000000001E-11</v>
      </c>
      <c r="O167" s="76">
        <f aca="true" t="shared" si="152" ref="O167:O182">IF(G167&gt;0,10^-6*(1/$M167)*LN(1+(EXP($J167*G167*10^6)-1)*((EXP($M167*$K167*10^6)-1)/(EXP($J167*$I167*10^6)-1))),"")</f>
        <v>74.52349686450565</v>
      </c>
      <c r="P167" s="102">
        <f aca="true" t="shared" si="153" ref="P167:P182">IF(G167&gt;0,1-(G167/O167),"")</f>
        <v>0.012821417468411034</v>
      </c>
      <c r="Q167" s="66">
        <v>2.546</v>
      </c>
      <c r="R167" s="211"/>
      <c r="S167" s="155"/>
      <c r="T167" s="163">
        <f aca="true" t="shared" si="154" ref="T167:T182">Q167*(1+P167)</f>
        <v>2.5786433288745747</v>
      </c>
      <c r="U167" s="67">
        <f aca="true" t="shared" si="155" ref="U167:U182">IF(AND(Q167&gt;0,R167&gt;0),SQRT((T167*10^6)^2+AL167^2*($L167*10^6)^2)/10^6,"")</f>
      </c>
      <c r="V167" s="67">
        <f aca="true" t="shared" si="156" ref="V167:V182">IF(AND(Q167&gt;0,R167&gt;0),SQRT((U167*10^6)^2+AP167^2*$N167^2)/10^6,"")</f>
      </c>
      <c r="W167" s="124"/>
      <c r="X167" s="124"/>
      <c r="Y167" s="124"/>
      <c r="Z167" s="124"/>
      <c r="AA167" s="124"/>
      <c r="AB167" s="125" t="e">
        <f t="shared" si="131"/>
        <v>#DIV/0!</v>
      </c>
      <c r="AC167" s="125" t="e">
        <f t="shared" si="132"/>
        <v>#DIV/0!</v>
      </c>
      <c r="AD167" s="125" t="e">
        <f t="shared" si="133"/>
        <v>#DIV/0!</v>
      </c>
      <c r="AE167" s="125" t="e">
        <f t="shared" si="134"/>
        <v>#DIV/0!</v>
      </c>
      <c r="AF167" s="126" t="e">
        <f t="shared" si="135"/>
        <v>#DIV/0!</v>
      </c>
      <c r="AG167" s="125" t="e">
        <f t="shared" si="136"/>
        <v>#DIV/0!</v>
      </c>
      <c r="AH167" s="125" t="e">
        <f t="shared" si="137"/>
        <v>#DIV/0!</v>
      </c>
      <c r="AI167" s="126" t="e">
        <f t="shared" si="138"/>
        <v>#DIV/0!</v>
      </c>
      <c r="AJ167" s="125" t="e">
        <f t="shared" si="139"/>
        <v>#DIV/0!</v>
      </c>
      <c r="AK167" s="125" t="e">
        <f t="shared" si="140"/>
        <v>#DIV/0!</v>
      </c>
      <c r="AL167" s="127" t="e">
        <f t="shared" si="141"/>
        <v>#DIV/0!</v>
      </c>
      <c r="AM167" s="125" t="e">
        <f t="shared" si="142"/>
        <v>#DIV/0!</v>
      </c>
      <c r="AN167" s="125" t="e">
        <f t="shared" si="143"/>
        <v>#DIV/0!</v>
      </c>
      <c r="AO167" s="125" t="e">
        <f t="shared" si="144"/>
        <v>#DIV/0!</v>
      </c>
      <c r="AP167" s="128" t="e">
        <f t="shared" si="145"/>
        <v>#DIV/0!</v>
      </c>
    </row>
    <row r="168" spans="1:42" s="68" customFormat="1" ht="12.75">
      <c r="A168" s="262"/>
      <c r="B168" s="68" t="s">
        <v>90</v>
      </c>
      <c r="D168" s="68" t="s">
        <v>97</v>
      </c>
      <c r="E168" s="68" t="s">
        <v>78</v>
      </c>
      <c r="F168" s="129" t="s">
        <v>91</v>
      </c>
      <c r="G168" s="16">
        <v>74.076</v>
      </c>
      <c r="H168" s="69" t="s">
        <v>274</v>
      </c>
      <c r="I168" s="147">
        <v>27.84</v>
      </c>
      <c r="J168" s="56">
        <f t="shared" si="148"/>
        <v>5.543E-10</v>
      </c>
      <c r="K168" s="56">
        <v>28.201</v>
      </c>
      <c r="L168" s="55">
        <f t="shared" si="149"/>
        <v>0.023</v>
      </c>
      <c r="M168" s="56">
        <f t="shared" si="150"/>
        <v>5.463000000000001E-10</v>
      </c>
      <c r="N168" s="57">
        <f t="shared" si="151"/>
        <v>1.0700000000000001E-11</v>
      </c>
      <c r="O168" s="54">
        <f t="shared" si="152"/>
        <v>75.03811186332611</v>
      </c>
      <c r="P168" s="100">
        <f t="shared" si="153"/>
        <v>0.012821642755064255</v>
      </c>
      <c r="Q168" s="53">
        <v>0.095</v>
      </c>
      <c r="R168" s="201"/>
      <c r="S168" s="156"/>
      <c r="T168" s="251">
        <f t="shared" si="154"/>
        <v>0.0962180560617311</v>
      </c>
      <c r="U168" s="51">
        <f t="shared" si="155"/>
      </c>
      <c r="V168" s="51">
        <f t="shared" si="156"/>
      </c>
      <c r="W168" s="23"/>
      <c r="X168" s="23"/>
      <c r="Y168" s="23"/>
      <c r="Z168" s="23"/>
      <c r="AA168" s="23"/>
      <c r="AB168" s="131" t="e">
        <f t="shared" si="131"/>
        <v>#DIV/0!</v>
      </c>
      <c r="AC168" s="131" t="e">
        <f t="shared" si="132"/>
        <v>#DIV/0!</v>
      </c>
      <c r="AD168" s="131" t="e">
        <f t="shared" si="133"/>
        <v>#DIV/0!</v>
      </c>
      <c r="AE168" s="131" t="e">
        <f t="shared" si="134"/>
        <v>#DIV/0!</v>
      </c>
      <c r="AF168" s="132" t="e">
        <f t="shared" si="135"/>
        <v>#DIV/0!</v>
      </c>
      <c r="AG168" s="131" t="e">
        <f t="shared" si="136"/>
        <v>#DIV/0!</v>
      </c>
      <c r="AH168" s="131" t="e">
        <f t="shared" si="137"/>
        <v>#DIV/0!</v>
      </c>
      <c r="AI168" s="132" t="e">
        <f t="shared" si="138"/>
        <v>#DIV/0!</v>
      </c>
      <c r="AJ168" s="131" t="e">
        <f t="shared" si="139"/>
        <v>#DIV/0!</v>
      </c>
      <c r="AK168" s="131" t="e">
        <f t="shared" si="140"/>
        <v>#DIV/0!</v>
      </c>
      <c r="AL168" s="133" t="e">
        <f t="shared" si="141"/>
        <v>#DIV/0!</v>
      </c>
      <c r="AM168" s="131" t="e">
        <f t="shared" si="142"/>
        <v>#DIV/0!</v>
      </c>
      <c r="AN168" s="131" t="e">
        <f t="shared" si="143"/>
        <v>#DIV/0!</v>
      </c>
      <c r="AO168" s="131" t="e">
        <f t="shared" si="144"/>
        <v>#DIV/0!</v>
      </c>
      <c r="AP168" s="134" t="e">
        <f t="shared" si="145"/>
        <v>#DIV/0!</v>
      </c>
    </row>
    <row r="169" spans="1:42" s="68" customFormat="1" ht="12.75">
      <c r="A169" s="262"/>
      <c r="B169" s="68" t="s">
        <v>90</v>
      </c>
      <c r="D169" s="68" t="s">
        <v>97</v>
      </c>
      <c r="E169" s="68" t="s">
        <v>78</v>
      </c>
      <c r="F169" s="129" t="s">
        <v>92</v>
      </c>
      <c r="G169" s="16">
        <v>75.376</v>
      </c>
      <c r="H169" s="69" t="s">
        <v>274</v>
      </c>
      <c r="I169" s="147">
        <v>27.84</v>
      </c>
      <c r="J169" s="56">
        <f t="shared" si="148"/>
        <v>5.543E-10</v>
      </c>
      <c r="K169" s="56">
        <v>28.201</v>
      </c>
      <c r="L169" s="55">
        <f t="shared" si="149"/>
        <v>0.023</v>
      </c>
      <c r="M169" s="56">
        <f t="shared" si="150"/>
        <v>5.463000000000001E-10</v>
      </c>
      <c r="N169" s="57">
        <f t="shared" si="151"/>
        <v>1.0700000000000001E-11</v>
      </c>
      <c r="O169" s="54">
        <f t="shared" si="152"/>
        <v>76.35504106472219</v>
      </c>
      <c r="P169" s="100">
        <f t="shared" si="153"/>
        <v>0.012822219084294595</v>
      </c>
      <c r="Q169" s="53">
        <v>0.384</v>
      </c>
      <c r="R169" s="201"/>
      <c r="S169" s="156"/>
      <c r="T169" s="251">
        <f t="shared" si="154"/>
        <v>0.3889237321283691</v>
      </c>
      <c r="U169" s="51">
        <f t="shared" si="155"/>
      </c>
      <c r="V169" s="51">
        <f t="shared" si="156"/>
      </c>
      <c r="W169" s="23"/>
      <c r="X169" s="23"/>
      <c r="Y169" s="23"/>
      <c r="Z169" s="23"/>
      <c r="AA169" s="23"/>
      <c r="AB169" s="131" t="e">
        <f t="shared" si="131"/>
        <v>#DIV/0!</v>
      </c>
      <c r="AC169" s="131" t="e">
        <f t="shared" si="132"/>
        <v>#DIV/0!</v>
      </c>
      <c r="AD169" s="131" t="e">
        <f t="shared" si="133"/>
        <v>#DIV/0!</v>
      </c>
      <c r="AE169" s="131" t="e">
        <f t="shared" si="134"/>
        <v>#DIV/0!</v>
      </c>
      <c r="AF169" s="132" t="e">
        <f t="shared" si="135"/>
        <v>#DIV/0!</v>
      </c>
      <c r="AG169" s="131" t="e">
        <f t="shared" si="136"/>
        <v>#DIV/0!</v>
      </c>
      <c r="AH169" s="131" t="e">
        <f t="shared" si="137"/>
        <v>#DIV/0!</v>
      </c>
      <c r="AI169" s="132" t="e">
        <f t="shared" si="138"/>
        <v>#DIV/0!</v>
      </c>
      <c r="AJ169" s="131" t="e">
        <f t="shared" si="139"/>
        <v>#DIV/0!</v>
      </c>
      <c r="AK169" s="131" t="e">
        <f t="shared" si="140"/>
        <v>#DIV/0!</v>
      </c>
      <c r="AL169" s="133" t="e">
        <f t="shared" si="141"/>
        <v>#DIV/0!</v>
      </c>
      <c r="AM169" s="131" t="e">
        <f t="shared" si="142"/>
        <v>#DIV/0!</v>
      </c>
      <c r="AN169" s="131" t="e">
        <f t="shared" si="143"/>
        <v>#DIV/0!</v>
      </c>
      <c r="AO169" s="131" t="e">
        <f t="shared" si="144"/>
        <v>#DIV/0!</v>
      </c>
      <c r="AP169" s="134" t="e">
        <f t="shared" si="145"/>
        <v>#DIV/0!</v>
      </c>
    </row>
    <row r="170" spans="1:42" s="68" customFormat="1" ht="13.5" thickBot="1">
      <c r="A170" s="262"/>
      <c r="B170" s="68" t="s">
        <v>90</v>
      </c>
      <c r="D170" s="68" t="s">
        <v>97</v>
      </c>
      <c r="E170" s="68" t="s">
        <v>78</v>
      </c>
      <c r="F170" s="129" t="s">
        <v>91</v>
      </c>
      <c r="G170" s="16">
        <v>76.586</v>
      </c>
      <c r="H170" s="69" t="s">
        <v>274</v>
      </c>
      <c r="I170" s="147">
        <v>27.84</v>
      </c>
      <c r="J170" s="56">
        <f t="shared" si="148"/>
        <v>5.543E-10</v>
      </c>
      <c r="K170" s="56">
        <v>28.201</v>
      </c>
      <c r="L170" s="55">
        <f t="shared" si="149"/>
        <v>0.023</v>
      </c>
      <c r="M170" s="56">
        <f t="shared" si="150"/>
        <v>5.463000000000001E-10</v>
      </c>
      <c r="N170" s="57">
        <f t="shared" si="151"/>
        <v>1.0700000000000001E-11</v>
      </c>
      <c r="O170" s="54">
        <f t="shared" si="152"/>
        <v>77.58079960670845</v>
      </c>
      <c r="P170" s="100">
        <f t="shared" si="153"/>
        <v>0.012822755266142294</v>
      </c>
      <c r="Q170" s="53">
        <v>2.966</v>
      </c>
      <c r="R170" s="201"/>
      <c r="S170" s="156"/>
      <c r="T170" s="251">
        <f t="shared" si="154"/>
        <v>3.0040322921193785</v>
      </c>
      <c r="U170" s="51">
        <f t="shared" si="155"/>
      </c>
      <c r="V170" s="51">
        <f t="shared" si="156"/>
      </c>
      <c r="W170" s="23"/>
      <c r="X170" s="23"/>
      <c r="Y170" s="23"/>
      <c r="Z170" s="23"/>
      <c r="AA170" s="23"/>
      <c r="AB170" s="131" t="e">
        <f t="shared" si="131"/>
        <v>#DIV/0!</v>
      </c>
      <c r="AC170" s="131" t="e">
        <f t="shared" si="132"/>
        <v>#DIV/0!</v>
      </c>
      <c r="AD170" s="131" t="e">
        <f t="shared" si="133"/>
        <v>#DIV/0!</v>
      </c>
      <c r="AE170" s="131" t="e">
        <f t="shared" si="134"/>
        <v>#DIV/0!</v>
      </c>
      <c r="AF170" s="132" t="e">
        <f t="shared" si="135"/>
        <v>#DIV/0!</v>
      </c>
      <c r="AG170" s="131" t="e">
        <f t="shared" si="136"/>
        <v>#DIV/0!</v>
      </c>
      <c r="AH170" s="131" t="e">
        <f t="shared" si="137"/>
        <v>#DIV/0!</v>
      </c>
      <c r="AI170" s="132" t="e">
        <f t="shared" si="138"/>
        <v>#DIV/0!</v>
      </c>
      <c r="AJ170" s="131" t="e">
        <f t="shared" si="139"/>
        <v>#DIV/0!</v>
      </c>
      <c r="AK170" s="131" t="e">
        <f t="shared" si="140"/>
        <v>#DIV/0!</v>
      </c>
      <c r="AL170" s="133" t="e">
        <f t="shared" si="141"/>
        <v>#DIV/0!</v>
      </c>
      <c r="AM170" s="131" t="e">
        <f t="shared" si="142"/>
        <v>#DIV/0!</v>
      </c>
      <c r="AN170" s="131" t="e">
        <f t="shared" si="143"/>
        <v>#DIV/0!</v>
      </c>
      <c r="AO170" s="131" t="e">
        <f t="shared" si="144"/>
        <v>#DIV/0!</v>
      </c>
      <c r="AP170" s="134" t="e">
        <f t="shared" si="145"/>
        <v>#DIV/0!</v>
      </c>
    </row>
    <row r="171" spans="1:42" s="68" customFormat="1" ht="13.5" thickBot="1">
      <c r="A171" s="262"/>
      <c r="B171" s="68" t="s">
        <v>93</v>
      </c>
      <c r="D171" s="68" t="s">
        <v>97</v>
      </c>
      <c r="E171" s="68" t="s">
        <v>78</v>
      </c>
      <c r="F171" s="129" t="s">
        <v>73</v>
      </c>
      <c r="G171" s="110">
        <v>74.066</v>
      </c>
      <c r="H171" s="69" t="s">
        <v>274</v>
      </c>
      <c r="I171" s="147">
        <v>27.84</v>
      </c>
      <c r="J171" s="56">
        <f t="shared" si="148"/>
        <v>5.543E-10</v>
      </c>
      <c r="K171" s="56">
        <v>28.201</v>
      </c>
      <c r="L171" s="55">
        <f t="shared" si="149"/>
        <v>0.023</v>
      </c>
      <c r="M171" s="56">
        <f t="shared" si="150"/>
        <v>5.463000000000001E-10</v>
      </c>
      <c r="N171" s="57">
        <f t="shared" si="151"/>
        <v>1.0700000000000001E-11</v>
      </c>
      <c r="O171" s="76">
        <f t="shared" si="152"/>
        <v>75.02798164457825</v>
      </c>
      <c r="P171" s="100">
        <f t="shared" si="153"/>
        <v>0.012821638320691275</v>
      </c>
      <c r="Q171" s="53">
        <v>0.722</v>
      </c>
      <c r="R171" s="201"/>
      <c r="S171" s="156"/>
      <c r="T171" s="163">
        <f t="shared" si="154"/>
        <v>0.731257222867539</v>
      </c>
      <c r="U171" s="51">
        <f t="shared" si="155"/>
      </c>
      <c r="V171" s="51">
        <f t="shared" si="156"/>
      </c>
      <c r="W171" s="23"/>
      <c r="X171" s="23"/>
      <c r="Y171" s="23"/>
      <c r="Z171" s="23"/>
      <c r="AA171" s="23"/>
      <c r="AB171" s="131" t="e">
        <f t="shared" si="131"/>
        <v>#DIV/0!</v>
      </c>
      <c r="AC171" s="131" t="e">
        <f t="shared" si="132"/>
        <v>#DIV/0!</v>
      </c>
      <c r="AD171" s="131" t="e">
        <f t="shared" si="133"/>
        <v>#DIV/0!</v>
      </c>
      <c r="AE171" s="131" t="e">
        <f t="shared" si="134"/>
        <v>#DIV/0!</v>
      </c>
      <c r="AF171" s="132" t="e">
        <f t="shared" si="135"/>
        <v>#DIV/0!</v>
      </c>
      <c r="AG171" s="131" t="e">
        <f t="shared" si="136"/>
        <v>#DIV/0!</v>
      </c>
      <c r="AH171" s="131" t="e">
        <f t="shared" si="137"/>
        <v>#DIV/0!</v>
      </c>
      <c r="AI171" s="132" t="e">
        <f t="shared" si="138"/>
        <v>#DIV/0!</v>
      </c>
      <c r="AJ171" s="131" t="e">
        <f t="shared" si="139"/>
        <v>#DIV/0!</v>
      </c>
      <c r="AK171" s="131" t="e">
        <f t="shared" si="140"/>
        <v>#DIV/0!</v>
      </c>
      <c r="AL171" s="133" t="e">
        <f t="shared" si="141"/>
        <v>#DIV/0!</v>
      </c>
      <c r="AM171" s="131" t="e">
        <f t="shared" si="142"/>
        <v>#DIV/0!</v>
      </c>
      <c r="AN171" s="131" t="e">
        <f t="shared" si="143"/>
        <v>#DIV/0!</v>
      </c>
      <c r="AO171" s="131" t="e">
        <f t="shared" si="144"/>
        <v>#DIV/0!</v>
      </c>
      <c r="AP171" s="134" t="e">
        <f t="shared" si="145"/>
        <v>#DIV/0!</v>
      </c>
    </row>
    <row r="172" spans="1:42" s="68" customFormat="1" ht="12.75">
      <c r="A172" s="262"/>
      <c r="B172" s="68" t="s">
        <v>93</v>
      </c>
      <c r="D172" s="68" t="s">
        <v>97</v>
      </c>
      <c r="E172" s="68" t="s">
        <v>78</v>
      </c>
      <c r="F172" s="129" t="s">
        <v>91</v>
      </c>
      <c r="G172" s="16">
        <v>74.27</v>
      </c>
      <c r="H172" s="69" t="s">
        <v>274</v>
      </c>
      <c r="I172" s="147">
        <v>27.84</v>
      </c>
      <c r="J172" s="56">
        <f t="shared" si="148"/>
        <v>5.543E-10</v>
      </c>
      <c r="K172" s="56">
        <v>28.201</v>
      </c>
      <c r="L172" s="55">
        <f t="shared" si="149"/>
        <v>0.023</v>
      </c>
      <c r="M172" s="56">
        <f t="shared" si="150"/>
        <v>5.463000000000001E-10</v>
      </c>
      <c r="N172" s="57">
        <f t="shared" si="151"/>
        <v>1.0700000000000001E-11</v>
      </c>
      <c r="O172" s="54">
        <f t="shared" si="152"/>
        <v>75.23463812479368</v>
      </c>
      <c r="P172" s="100">
        <f t="shared" si="153"/>
        <v>0.012821728778619312</v>
      </c>
      <c r="Q172" s="53">
        <v>0.157</v>
      </c>
      <c r="R172" s="201"/>
      <c r="S172" s="156"/>
      <c r="T172" s="251">
        <f t="shared" si="154"/>
        <v>0.15901301141824326</v>
      </c>
      <c r="U172" s="51">
        <f t="shared" si="155"/>
      </c>
      <c r="V172" s="51">
        <f t="shared" si="156"/>
      </c>
      <c r="W172" s="23"/>
      <c r="X172" s="23"/>
      <c r="Y172" s="23"/>
      <c r="Z172" s="23"/>
      <c r="AA172" s="23"/>
      <c r="AB172" s="131" t="e">
        <f t="shared" si="131"/>
        <v>#DIV/0!</v>
      </c>
      <c r="AC172" s="131" t="e">
        <f t="shared" si="132"/>
        <v>#DIV/0!</v>
      </c>
      <c r="AD172" s="131" t="e">
        <f t="shared" si="133"/>
        <v>#DIV/0!</v>
      </c>
      <c r="AE172" s="131" t="e">
        <f t="shared" si="134"/>
        <v>#DIV/0!</v>
      </c>
      <c r="AF172" s="132" t="e">
        <f t="shared" si="135"/>
        <v>#DIV/0!</v>
      </c>
      <c r="AG172" s="131" t="e">
        <f t="shared" si="136"/>
        <v>#DIV/0!</v>
      </c>
      <c r="AH172" s="131" t="e">
        <f t="shared" si="137"/>
        <v>#DIV/0!</v>
      </c>
      <c r="AI172" s="132" t="e">
        <f t="shared" si="138"/>
        <v>#DIV/0!</v>
      </c>
      <c r="AJ172" s="131" t="e">
        <f t="shared" si="139"/>
        <v>#DIV/0!</v>
      </c>
      <c r="AK172" s="131" t="e">
        <f t="shared" si="140"/>
        <v>#DIV/0!</v>
      </c>
      <c r="AL172" s="133" t="e">
        <f t="shared" si="141"/>
        <v>#DIV/0!</v>
      </c>
      <c r="AM172" s="131" t="e">
        <f t="shared" si="142"/>
        <v>#DIV/0!</v>
      </c>
      <c r="AN172" s="131" t="e">
        <f t="shared" si="143"/>
        <v>#DIV/0!</v>
      </c>
      <c r="AO172" s="131" t="e">
        <f t="shared" si="144"/>
        <v>#DIV/0!</v>
      </c>
      <c r="AP172" s="134" t="e">
        <f t="shared" si="145"/>
        <v>#DIV/0!</v>
      </c>
    </row>
    <row r="173" spans="1:42" s="68" customFormat="1" ht="12.75">
      <c r="A173" s="262"/>
      <c r="B173" s="68" t="s">
        <v>93</v>
      </c>
      <c r="D173" s="68" t="s">
        <v>97</v>
      </c>
      <c r="E173" s="68" t="s">
        <v>78</v>
      </c>
      <c r="F173" s="129" t="s">
        <v>91</v>
      </c>
      <c r="G173" s="16">
        <v>70.292</v>
      </c>
      <c r="H173" s="69" t="s">
        <v>274</v>
      </c>
      <c r="I173" s="147">
        <v>27.84</v>
      </c>
      <c r="J173" s="56">
        <f t="shared" si="148"/>
        <v>5.543E-10</v>
      </c>
      <c r="K173" s="56">
        <v>28.201</v>
      </c>
      <c r="L173" s="55">
        <f t="shared" si="149"/>
        <v>0.023</v>
      </c>
      <c r="M173" s="56">
        <f t="shared" si="150"/>
        <v>5.463000000000001E-10</v>
      </c>
      <c r="N173" s="57">
        <f t="shared" si="151"/>
        <v>1.0700000000000001E-11</v>
      </c>
      <c r="O173" s="54">
        <f t="shared" si="152"/>
        <v>71.20484350353803</v>
      </c>
      <c r="P173" s="100">
        <f t="shared" si="153"/>
        <v>0.012819963623579511</v>
      </c>
      <c r="Q173" s="53">
        <v>6.871</v>
      </c>
      <c r="R173" s="201"/>
      <c r="S173" s="156"/>
      <c r="T173" s="251">
        <f t="shared" si="154"/>
        <v>6.9590859700576155</v>
      </c>
      <c r="U173" s="51">
        <f t="shared" si="155"/>
      </c>
      <c r="V173" s="51">
        <f t="shared" si="156"/>
      </c>
      <c r="W173" s="23"/>
      <c r="X173" s="23"/>
      <c r="Y173" s="23"/>
      <c r="Z173" s="23"/>
      <c r="AA173" s="23"/>
      <c r="AB173" s="131" t="e">
        <f t="shared" si="131"/>
        <v>#DIV/0!</v>
      </c>
      <c r="AC173" s="131" t="e">
        <f t="shared" si="132"/>
        <v>#DIV/0!</v>
      </c>
      <c r="AD173" s="131" t="e">
        <f t="shared" si="133"/>
        <v>#DIV/0!</v>
      </c>
      <c r="AE173" s="131" t="e">
        <f t="shared" si="134"/>
        <v>#DIV/0!</v>
      </c>
      <c r="AF173" s="132" t="e">
        <f t="shared" si="135"/>
        <v>#DIV/0!</v>
      </c>
      <c r="AG173" s="131" t="e">
        <f t="shared" si="136"/>
        <v>#DIV/0!</v>
      </c>
      <c r="AH173" s="131" t="e">
        <f t="shared" si="137"/>
        <v>#DIV/0!</v>
      </c>
      <c r="AI173" s="132" t="e">
        <f t="shared" si="138"/>
        <v>#DIV/0!</v>
      </c>
      <c r="AJ173" s="131" t="e">
        <f t="shared" si="139"/>
        <v>#DIV/0!</v>
      </c>
      <c r="AK173" s="131" t="e">
        <f t="shared" si="140"/>
        <v>#DIV/0!</v>
      </c>
      <c r="AL173" s="133" t="e">
        <f t="shared" si="141"/>
        <v>#DIV/0!</v>
      </c>
      <c r="AM173" s="131" t="e">
        <f t="shared" si="142"/>
        <v>#DIV/0!</v>
      </c>
      <c r="AN173" s="131" t="e">
        <f t="shared" si="143"/>
        <v>#DIV/0!</v>
      </c>
      <c r="AO173" s="131" t="e">
        <f t="shared" si="144"/>
        <v>#DIV/0!</v>
      </c>
      <c r="AP173" s="134" t="e">
        <f t="shared" si="145"/>
        <v>#DIV/0!</v>
      </c>
    </row>
    <row r="174" spans="1:42" s="68" customFormat="1" ht="12.75">
      <c r="A174" s="262"/>
      <c r="B174" s="68" t="s">
        <v>94</v>
      </c>
      <c r="D174" s="68" t="s">
        <v>97</v>
      </c>
      <c r="E174" s="68" t="s">
        <v>78</v>
      </c>
      <c r="F174" s="129" t="s">
        <v>91</v>
      </c>
      <c r="G174" s="16">
        <v>79.603</v>
      </c>
      <c r="H174" s="69" t="s">
        <v>274</v>
      </c>
      <c r="I174" s="147">
        <v>27.84</v>
      </c>
      <c r="J174" s="56">
        <f t="shared" si="148"/>
        <v>5.543E-10</v>
      </c>
      <c r="K174" s="56">
        <v>28.201</v>
      </c>
      <c r="L174" s="55">
        <f t="shared" si="149"/>
        <v>0.023</v>
      </c>
      <c r="M174" s="56">
        <f t="shared" si="150"/>
        <v>5.463000000000001E-10</v>
      </c>
      <c r="N174" s="57">
        <f t="shared" si="151"/>
        <v>1.0700000000000001E-11</v>
      </c>
      <c r="O174" s="54">
        <f t="shared" si="152"/>
        <v>80.63709748716943</v>
      </c>
      <c r="P174" s="100">
        <f t="shared" si="153"/>
        <v>0.012824091136638072</v>
      </c>
      <c r="Q174" s="53">
        <v>0.214</v>
      </c>
      <c r="R174" s="201"/>
      <c r="S174" s="156"/>
      <c r="T174" s="251">
        <f t="shared" si="154"/>
        <v>0.21674435550324053</v>
      </c>
      <c r="U174" s="51">
        <f t="shared" si="155"/>
      </c>
      <c r="V174" s="51">
        <f t="shared" si="156"/>
      </c>
      <c r="W174" s="23"/>
      <c r="X174" s="23"/>
      <c r="Y174" s="23"/>
      <c r="Z174" s="23"/>
      <c r="AA174" s="23"/>
      <c r="AB174" s="131" t="e">
        <f t="shared" si="131"/>
        <v>#DIV/0!</v>
      </c>
      <c r="AC174" s="131" t="e">
        <f t="shared" si="132"/>
        <v>#DIV/0!</v>
      </c>
      <c r="AD174" s="131" t="e">
        <f t="shared" si="133"/>
        <v>#DIV/0!</v>
      </c>
      <c r="AE174" s="131" t="e">
        <f t="shared" si="134"/>
        <v>#DIV/0!</v>
      </c>
      <c r="AF174" s="132" t="e">
        <f t="shared" si="135"/>
        <v>#DIV/0!</v>
      </c>
      <c r="AG174" s="131" t="e">
        <f t="shared" si="136"/>
        <v>#DIV/0!</v>
      </c>
      <c r="AH174" s="131" t="e">
        <f t="shared" si="137"/>
        <v>#DIV/0!</v>
      </c>
      <c r="AI174" s="132" t="e">
        <f t="shared" si="138"/>
        <v>#DIV/0!</v>
      </c>
      <c r="AJ174" s="131" t="e">
        <f t="shared" si="139"/>
        <v>#DIV/0!</v>
      </c>
      <c r="AK174" s="131" t="e">
        <f t="shared" si="140"/>
        <v>#DIV/0!</v>
      </c>
      <c r="AL174" s="133" t="e">
        <f t="shared" si="141"/>
        <v>#DIV/0!</v>
      </c>
      <c r="AM174" s="131" t="e">
        <f t="shared" si="142"/>
        <v>#DIV/0!</v>
      </c>
      <c r="AN174" s="131" t="e">
        <f t="shared" si="143"/>
        <v>#DIV/0!</v>
      </c>
      <c r="AO174" s="131" t="e">
        <f t="shared" si="144"/>
        <v>#DIV/0!</v>
      </c>
      <c r="AP174" s="134" t="e">
        <f t="shared" si="145"/>
        <v>#DIV/0!</v>
      </c>
    </row>
    <row r="175" spans="1:42" s="68" customFormat="1" ht="12.75">
      <c r="A175" s="262"/>
      <c r="B175" s="68" t="s">
        <v>94</v>
      </c>
      <c r="D175" s="68" t="s">
        <v>97</v>
      </c>
      <c r="E175" s="68" t="s">
        <v>78</v>
      </c>
      <c r="F175" s="129" t="s">
        <v>91</v>
      </c>
      <c r="G175" s="16">
        <v>72.025</v>
      </c>
      <c r="H175" s="69" t="s">
        <v>274</v>
      </c>
      <c r="I175" s="147">
        <v>27.84</v>
      </c>
      <c r="J175" s="56">
        <f t="shared" si="148"/>
        <v>5.543E-10</v>
      </c>
      <c r="K175" s="56">
        <v>28.201</v>
      </c>
      <c r="L175" s="55">
        <f t="shared" si="149"/>
        <v>0.023</v>
      </c>
      <c r="M175" s="56">
        <f t="shared" si="150"/>
        <v>5.463000000000001E-10</v>
      </c>
      <c r="N175" s="57">
        <f t="shared" si="151"/>
        <v>1.0700000000000001E-11</v>
      </c>
      <c r="O175" s="54">
        <f t="shared" si="152"/>
        <v>72.96040587779149</v>
      </c>
      <c r="P175" s="100">
        <f t="shared" si="153"/>
        <v>0.012820732924077816</v>
      </c>
      <c r="Q175" s="53">
        <v>5.3</v>
      </c>
      <c r="R175" s="201"/>
      <c r="S175" s="156"/>
      <c r="T175" s="251">
        <f t="shared" si="154"/>
        <v>5.367949884497613</v>
      </c>
      <c r="U175" s="51">
        <f t="shared" si="155"/>
      </c>
      <c r="V175" s="51">
        <f t="shared" si="156"/>
      </c>
      <c r="W175" s="23"/>
      <c r="X175" s="23"/>
      <c r="Y175" s="23"/>
      <c r="Z175" s="23"/>
      <c r="AA175" s="23"/>
      <c r="AB175" s="131" t="e">
        <f t="shared" si="131"/>
        <v>#DIV/0!</v>
      </c>
      <c r="AC175" s="131" t="e">
        <f t="shared" si="132"/>
        <v>#DIV/0!</v>
      </c>
      <c r="AD175" s="131" t="e">
        <f t="shared" si="133"/>
        <v>#DIV/0!</v>
      </c>
      <c r="AE175" s="131" t="e">
        <f t="shared" si="134"/>
        <v>#DIV/0!</v>
      </c>
      <c r="AF175" s="132" t="e">
        <f t="shared" si="135"/>
        <v>#DIV/0!</v>
      </c>
      <c r="AG175" s="131" t="e">
        <f t="shared" si="136"/>
        <v>#DIV/0!</v>
      </c>
      <c r="AH175" s="131" t="e">
        <f t="shared" si="137"/>
        <v>#DIV/0!</v>
      </c>
      <c r="AI175" s="132" t="e">
        <f t="shared" si="138"/>
        <v>#DIV/0!</v>
      </c>
      <c r="AJ175" s="131" t="e">
        <f t="shared" si="139"/>
        <v>#DIV/0!</v>
      </c>
      <c r="AK175" s="131" t="e">
        <f t="shared" si="140"/>
        <v>#DIV/0!</v>
      </c>
      <c r="AL175" s="133" t="e">
        <f t="shared" si="141"/>
        <v>#DIV/0!</v>
      </c>
      <c r="AM175" s="131" t="e">
        <f t="shared" si="142"/>
        <v>#DIV/0!</v>
      </c>
      <c r="AN175" s="131" t="e">
        <f t="shared" si="143"/>
        <v>#DIV/0!</v>
      </c>
      <c r="AO175" s="131" t="e">
        <f t="shared" si="144"/>
        <v>#DIV/0!</v>
      </c>
      <c r="AP175" s="134" t="e">
        <f t="shared" si="145"/>
        <v>#DIV/0!</v>
      </c>
    </row>
    <row r="176" spans="1:42" s="68" customFormat="1" ht="12.75">
      <c r="A176" s="262"/>
      <c r="B176" s="68" t="s">
        <v>94</v>
      </c>
      <c r="D176" s="68" t="s">
        <v>97</v>
      </c>
      <c r="E176" s="68" t="s">
        <v>78</v>
      </c>
      <c r="F176" s="129" t="s">
        <v>74</v>
      </c>
      <c r="G176" s="16">
        <v>79.862</v>
      </c>
      <c r="H176" s="69" t="s">
        <v>274</v>
      </c>
      <c r="I176" s="147">
        <v>27.84</v>
      </c>
      <c r="J176" s="56">
        <f t="shared" si="148"/>
        <v>5.543E-10</v>
      </c>
      <c r="K176" s="56">
        <v>28.201</v>
      </c>
      <c r="L176" s="55">
        <f t="shared" si="149"/>
        <v>0.023</v>
      </c>
      <c r="M176" s="56">
        <f t="shared" si="150"/>
        <v>5.463000000000001E-10</v>
      </c>
      <c r="N176" s="57">
        <f t="shared" si="151"/>
        <v>1.0700000000000001E-11</v>
      </c>
      <c r="O176" s="54">
        <f t="shared" si="152"/>
        <v>80.89947146698385</v>
      </c>
      <c r="P176" s="100">
        <f t="shared" si="153"/>
        <v>0.012824205747836825</v>
      </c>
      <c r="Q176" s="53">
        <v>0.302</v>
      </c>
      <c r="R176" s="201"/>
      <c r="S176" s="156"/>
      <c r="T176" s="251">
        <f t="shared" si="154"/>
        <v>0.30587291013584667</v>
      </c>
      <c r="U176" s="51">
        <f t="shared" si="155"/>
      </c>
      <c r="V176" s="51">
        <f t="shared" si="156"/>
      </c>
      <c r="W176" s="23"/>
      <c r="X176" s="23"/>
      <c r="Y176" s="23"/>
      <c r="Z176" s="23"/>
      <c r="AA176" s="23"/>
      <c r="AB176" s="131" t="e">
        <f t="shared" si="131"/>
        <v>#DIV/0!</v>
      </c>
      <c r="AC176" s="131" t="e">
        <f t="shared" si="132"/>
        <v>#DIV/0!</v>
      </c>
      <c r="AD176" s="131" t="e">
        <f t="shared" si="133"/>
        <v>#DIV/0!</v>
      </c>
      <c r="AE176" s="131" t="e">
        <f t="shared" si="134"/>
        <v>#DIV/0!</v>
      </c>
      <c r="AF176" s="132" t="e">
        <f t="shared" si="135"/>
        <v>#DIV/0!</v>
      </c>
      <c r="AG176" s="131" t="e">
        <f t="shared" si="136"/>
        <v>#DIV/0!</v>
      </c>
      <c r="AH176" s="131" t="e">
        <f t="shared" si="137"/>
        <v>#DIV/0!</v>
      </c>
      <c r="AI176" s="132" t="e">
        <f t="shared" si="138"/>
        <v>#DIV/0!</v>
      </c>
      <c r="AJ176" s="131" t="e">
        <f t="shared" si="139"/>
        <v>#DIV/0!</v>
      </c>
      <c r="AK176" s="131" t="e">
        <f t="shared" si="140"/>
        <v>#DIV/0!</v>
      </c>
      <c r="AL176" s="133" t="e">
        <f t="shared" si="141"/>
        <v>#DIV/0!</v>
      </c>
      <c r="AM176" s="131" t="e">
        <f t="shared" si="142"/>
        <v>#DIV/0!</v>
      </c>
      <c r="AN176" s="131" t="e">
        <f t="shared" si="143"/>
        <v>#DIV/0!</v>
      </c>
      <c r="AO176" s="131" t="e">
        <f t="shared" si="144"/>
        <v>#DIV/0!</v>
      </c>
      <c r="AP176" s="134" t="e">
        <f t="shared" si="145"/>
        <v>#DIV/0!</v>
      </c>
    </row>
    <row r="177" spans="1:42" s="68" customFormat="1" ht="12.75">
      <c r="A177" s="262"/>
      <c r="B177" s="68" t="s">
        <v>94</v>
      </c>
      <c r="D177" s="68" t="s">
        <v>97</v>
      </c>
      <c r="E177" s="68" t="s">
        <v>78</v>
      </c>
      <c r="F177" s="129" t="s">
        <v>74</v>
      </c>
      <c r="G177" s="16">
        <v>78.266</v>
      </c>
      <c r="H177" s="69" t="s">
        <v>274</v>
      </c>
      <c r="I177" s="147">
        <v>27.84</v>
      </c>
      <c r="J177" s="56">
        <f t="shared" si="148"/>
        <v>5.543E-10</v>
      </c>
      <c r="K177" s="56">
        <v>28.201</v>
      </c>
      <c r="L177" s="55">
        <f t="shared" si="149"/>
        <v>0.023</v>
      </c>
      <c r="M177" s="56">
        <f t="shared" si="150"/>
        <v>5.463000000000001E-10</v>
      </c>
      <c r="N177" s="57">
        <f t="shared" si="151"/>
        <v>1.0700000000000001E-11</v>
      </c>
      <c r="O177" s="54">
        <f t="shared" si="152"/>
        <v>79.28268141126775</v>
      </c>
      <c r="P177" s="100">
        <f t="shared" si="153"/>
        <v>0.012823499321293785</v>
      </c>
      <c r="Q177" s="53">
        <v>0.146</v>
      </c>
      <c r="R177" s="201"/>
      <c r="S177" s="156"/>
      <c r="T177" s="251">
        <f t="shared" si="154"/>
        <v>0.14787223090090887</v>
      </c>
      <c r="U177" s="51">
        <f t="shared" si="155"/>
      </c>
      <c r="V177" s="51">
        <f t="shared" si="156"/>
      </c>
      <c r="W177" s="23"/>
      <c r="X177" s="23"/>
      <c r="Y177" s="23"/>
      <c r="Z177" s="23"/>
      <c r="AA177" s="23"/>
      <c r="AB177" s="131" t="e">
        <f t="shared" si="131"/>
        <v>#DIV/0!</v>
      </c>
      <c r="AC177" s="131" t="e">
        <f t="shared" si="132"/>
        <v>#DIV/0!</v>
      </c>
      <c r="AD177" s="131" t="e">
        <f t="shared" si="133"/>
        <v>#DIV/0!</v>
      </c>
      <c r="AE177" s="131" t="e">
        <f t="shared" si="134"/>
        <v>#DIV/0!</v>
      </c>
      <c r="AF177" s="132" t="e">
        <f t="shared" si="135"/>
        <v>#DIV/0!</v>
      </c>
      <c r="AG177" s="131" t="e">
        <f t="shared" si="136"/>
        <v>#DIV/0!</v>
      </c>
      <c r="AH177" s="131" t="e">
        <f t="shared" si="137"/>
        <v>#DIV/0!</v>
      </c>
      <c r="AI177" s="132" t="e">
        <f t="shared" si="138"/>
        <v>#DIV/0!</v>
      </c>
      <c r="AJ177" s="131" t="e">
        <f t="shared" si="139"/>
        <v>#DIV/0!</v>
      </c>
      <c r="AK177" s="131" t="e">
        <f t="shared" si="140"/>
        <v>#DIV/0!</v>
      </c>
      <c r="AL177" s="133" t="e">
        <f t="shared" si="141"/>
        <v>#DIV/0!</v>
      </c>
      <c r="AM177" s="131" t="e">
        <f t="shared" si="142"/>
        <v>#DIV/0!</v>
      </c>
      <c r="AN177" s="131" t="e">
        <f t="shared" si="143"/>
        <v>#DIV/0!</v>
      </c>
      <c r="AO177" s="131" t="e">
        <f t="shared" si="144"/>
        <v>#DIV/0!</v>
      </c>
      <c r="AP177" s="134" t="e">
        <f t="shared" si="145"/>
        <v>#DIV/0!</v>
      </c>
    </row>
    <row r="178" spans="1:42" s="68" customFormat="1" ht="12.75">
      <c r="A178" s="262"/>
      <c r="B178" s="68" t="s">
        <v>94</v>
      </c>
      <c r="D178" s="68" t="s">
        <v>97</v>
      </c>
      <c r="E178" s="68" t="s">
        <v>78</v>
      </c>
      <c r="F178" s="129" t="s">
        <v>74</v>
      </c>
      <c r="G178" s="16">
        <v>76.426</v>
      </c>
      <c r="H178" s="69" t="s">
        <v>274</v>
      </c>
      <c r="I178" s="147">
        <v>27.84</v>
      </c>
      <c r="J178" s="56">
        <f t="shared" si="148"/>
        <v>5.543E-10</v>
      </c>
      <c r="K178" s="56">
        <v>28.201</v>
      </c>
      <c r="L178" s="55">
        <f t="shared" si="149"/>
        <v>0.023</v>
      </c>
      <c r="M178" s="56">
        <f t="shared" si="150"/>
        <v>5.463000000000001E-10</v>
      </c>
      <c r="N178" s="57">
        <f t="shared" si="151"/>
        <v>1.0700000000000001E-11</v>
      </c>
      <c r="O178" s="54">
        <f t="shared" si="152"/>
        <v>77.41871575724119</v>
      </c>
      <c r="P178" s="100">
        <f t="shared" si="153"/>
        <v>0.012822684379756533</v>
      </c>
      <c r="Q178" s="53">
        <v>0.447</v>
      </c>
      <c r="R178" s="201"/>
      <c r="S178" s="156"/>
      <c r="T178" s="251">
        <f t="shared" si="154"/>
        <v>0.4527317399177512</v>
      </c>
      <c r="U178" s="51">
        <f t="shared" si="155"/>
      </c>
      <c r="V178" s="51">
        <f t="shared" si="156"/>
      </c>
      <c r="W178" s="23"/>
      <c r="X178" s="23"/>
      <c r="Y178" s="23"/>
      <c r="Z178" s="23"/>
      <c r="AA178" s="23"/>
      <c r="AB178" s="131" t="e">
        <f t="shared" si="131"/>
        <v>#DIV/0!</v>
      </c>
      <c r="AC178" s="131" t="e">
        <f t="shared" si="132"/>
        <v>#DIV/0!</v>
      </c>
      <c r="AD178" s="131" t="e">
        <f t="shared" si="133"/>
        <v>#DIV/0!</v>
      </c>
      <c r="AE178" s="131" t="e">
        <f t="shared" si="134"/>
        <v>#DIV/0!</v>
      </c>
      <c r="AF178" s="132" t="e">
        <f t="shared" si="135"/>
        <v>#DIV/0!</v>
      </c>
      <c r="AG178" s="131" t="e">
        <f t="shared" si="136"/>
        <v>#DIV/0!</v>
      </c>
      <c r="AH178" s="131" t="e">
        <f t="shared" si="137"/>
        <v>#DIV/0!</v>
      </c>
      <c r="AI178" s="132" t="e">
        <f t="shared" si="138"/>
        <v>#DIV/0!</v>
      </c>
      <c r="AJ178" s="131" t="e">
        <f t="shared" si="139"/>
        <v>#DIV/0!</v>
      </c>
      <c r="AK178" s="131" t="e">
        <f t="shared" si="140"/>
        <v>#DIV/0!</v>
      </c>
      <c r="AL178" s="133" t="e">
        <f t="shared" si="141"/>
        <v>#DIV/0!</v>
      </c>
      <c r="AM178" s="131" t="e">
        <f t="shared" si="142"/>
        <v>#DIV/0!</v>
      </c>
      <c r="AN178" s="131" t="e">
        <f t="shared" si="143"/>
        <v>#DIV/0!</v>
      </c>
      <c r="AO178" s="131" t="e">
        <f t="shared" si="144"/>
        <v>#DIV/0!</v>
      </c>
      <c r="AP178" s="134" t="e">
        <f t="shared" si="145"/>
        <v>#DIV/0!</v>
      </c>
    </row>
    <row r="179" spans="1:42" s="68" customFormat="1" ht="12.75">
      <c r="A179" s="262"/>
      <c r="B179" s="68" t="s">
        <v>95</v>
      </c>
      <c r="D179" s="68" t="s">
        <v>97</v>
      </c>
      <c r="E179" s="68" t="s">
        <v>78</v>
      </c>
      <c r="F179" s="129" t="s">
        <v>74</v>
      </c>
      <c r="G179" s="16">
        <v>79.715</v>
      </c>
      <c r="H179" s="69" t="s">
        <v>274</v>
      </c>
      <c r="I179" s="147">
        <v>27.84</v>
      </c>
      <c r="J179" s="56">
        <f t="shared" si="148"/>
        <v>5.543E-10</v>
      </c>
      <c r="K179" s="56">
        <v>28.201</v>
      </c>
      <c r="L179" s="55">
        <f t="shared" si="149"/>
        <v>0.023</v>
      </c>
      <c r="M179" s="56">
        <f t="shared" si="150"/>
        <v>5.463000000000001E-10</v>
      </c>
      <c r="N179" s="57">
        <f t="shared" si="151"/>
        <v>1.0700000000000001E-11</v>
      </c>
      <c r="O179" s="54">
        <f t="shared" si="152"/>
        <v>80.75055649810095</v>
      </c>
      <c r="P179" s="100">
        <f t="shared" si="153"/>
        <v>0.012824140699578934</v>
      </c>
      <c r="Q179" s="53">
        <v>0.075</v>
      </c>
      <c r="R179" s="201"/>
      <c r="S179" s="156"/>
      <c r="T179" s="251">
        <f t="shared" si="154"/>
        <v>0.07596181055246841</v>
      </c>
      <c r="U179" s="51">
        <f t="shared" si="155"/>
      </c>
      <c r="V179" s="51">
        <f t="shared" si="156"/>
      </c>
      <c r="W179" s="23"/>
      <c r="X179" s="23"/>
      <c r="Y179" s="23"/>
      <c r="Z179" s="23"/>
      <c r="AA179" s="23"/>
      <c r="AB179" s="131" t="e">
        <f t="shared" si="131"/>
        <v>#DIV/0!</v>
      </c>
      <c r="AC179" s="131" t="e">
        <f t="shared" si="132"/>
        <v>#DIV/0!</v>
      </c>
      <c r="AD179" s="131" t="e">
        <f t="shared" si="133"/>
        <v>#DIV/0!</v>
      </c>
      <c r="AE179" s="131" t="e">
        <f t="shared" si="134"/>
        <v>#DIV/0!</v>
      </c>
      <c r="AF179" s="132" t="e">
        <f t="shared" si="135"/>
        <v>#DIV/0!</v>
      </c>
      <c r="AG179" s="131" t="e">
        <f t="shared" si="136"/>
        <v>#DIV/0!</v>
      </c>
      <c r="AH179" s="131" t="e">
        <f t="shared" si="137"/>
        <v>#DIV/0!</v>
      </c>
      <c r="AI179" s="132" t="e">
        <f t="shared" si="138"/>
        <v>#DIV/0!</v>
      </c>
      <c r="AJ179" s="131" t="e">
        <f t="shared" si="139"/>
        <v>#DIV/0!</v>
      </c>
      <c r="AK179" s="131" t="e">
        <f t="shared" si="140"/>
        <v>#DIV/0!</v>
      </c>
      <c r="AL179" s="133" t="e">
        <f t="shared" si="141"/>
        <v>#DIV/0!</v>
      </c>
      <c r="AM179" s="131" t="e">
        <f t="shared" si="142"/>
        <v>#DIV/0!</v>
      </c>
      <c r="AN179" s="131" t="e">
        <f t="shared" si="143"/>
        <v>#DIV/0!</v>
      </c>
      <c r="AO179" s="131" t="e">
        <f t="shared" si="144"/>
        <v>#DIV/0!</v>
      </c>
      <c r="AP179" s="134" t="e">
        <f t="shared" si="145"/>
        <v>#DIV/0!</v>
      </c>
    </row>
    <row r="180" spans="1:62" s="68" customFormat="1" ht="12.75">
      <c r="A180" s="262"/>
      <c r="B180" s="68" t="s">
        <v>95</v>
      </c>
      <c r="D180" s="68" t="s">
        <v>97</v>
      </c>
      <c r="E180" s="68" t="s">
        <v>78</v>
      </c>
      <c r="F180" s="129" t="s">
        <v>91</v>
      </c>
      <c r="G180" s="16">
        <v>79.771</v>
      </c>
      <c r="H180" s="69" t="s">
        <v>274</v>
      </c>
      <c r="I180" s="147">
        <v>27.84</v>
      </c>
      <c r="J180" s="56">
        <f t="shared" si="148"/>
        <v>5.543E-10</v>
      </c>
      <c r="K180" s="56">
        <v>28.201</v>
      </c>
      <c r="L180" s="55">
        <f t="shared" si="149"/>
        <v>0.023</v>
      </c>
      <c r="M180" s="56">
        <f t="shared" si="150"/>
        <v>5.463000000000001E-10</v>
      </c>
      <c r="N180" s="57">
        <f t="shared" si="151"/>
        <v>1.0700000000000001E-11</v>
      </c>
      <c r="O180" s="54">
        <f t="shared" si="152"/>
        <v>80.80728600777631</v>
      </c>
      <c r="P180" s="100">
        <f t="shared" si="153"/>
        <v>0.012824165480283423</v>
      </c>
      <c r="Q180" s="53">
        <v>0.275</v>
      </c>
      <c r="R180" s="201"/>
      <c r="S180" s="156"/>
      <c r="T180" s="251">
        <f t="shared" si="154"/>
        <v>0.27852664550707795</v>
      </c>
      <c r="U180" s="51">
        <f t="shared" si="155"/>
      </c>
      <c r="V180" s="51">
        <f t="shared" si="156"/>
      </c>
      <c r="W180" s="23"/>
      <c r="X180" s="23"/>
      <c r="Y180" s="23"/>
      <c r="Z180" s="23"/>
      <c r="AA180" s="23"/>
      <c r="AB180" s="131" t="e">
        <f t="shared" si="131"/>
        <v>#DIV/0!</v>
      </c>
      <c r="AC180" s="131" t="e">
        <f t="shared" si="132"/>
        <v>#DIV/0!</v>
      </c>
      <c r="AD180" s="131" t="e">
        <f t="shared" si="133"/>
        <v>#DIV/0!</v>
      </c>
      <c r="AE180" s="131" t="e">
        <f t="shared" si="134"/>
        <v>#DIV/0!</v>
      </c>
      <c r="AF180" s="132" t="e">
        <f t="shared" si="135"/>
        <v>#DIV/0!</v>
      </c>
      <c r="AG180" s="131" t="e">
        <f t="shared" si="136"/>
        <v>#DIV/0!</v>
      </c>
      <c r="AH180" s="131" t="e">
        <f t="shared" si="137"/>
        <v>#DIV/0!</v>
      </c>
      <c r="AI180" s="132" t="e">
        <f t="shared" si="138"/>
        <v>#DIV/0!</v>
      </c>
      <c r="AJ180" s="131" t="e">
        <f t="shared" si="139"/>
        <v>#DIV/0!</v>
      </c>
      <c r="AK180" s="131" t="e">
        <f t="shared" si="140"/>
        <v>#DIV/0!</v>
      </c>
      <c r="AL180" s="133" t="e">
        <f t="shared" si="141"/>
        <v>#DIV/0!</v>
      </c>
      <c r="AM180" s="131" t="e">
        <f t="shared" si="142"/>
        <v>#DIV/0!</v>
      </c>
      <c r="AN180" s="131" t="e">
        <f t="shared" si="143"/>
        <v>#DIV/0!</v>
      </c>
      <c r="AO180" s="131" t="e">
        <f t="shared" si="144"/>
        <v>#DIV/0!</v>
      </c>
      <c r="AP180" s="134" t="e">
        <f t="shared" si="145"/>
        <v>#DIV/0!</v>
      </c>
      <c r="AQ180" s="61"/>
      <c r="AR180" s="61"/>
      <c r="AS180" s="61"/>
      <c r="AT180" s="61"/>
      <c r="AU180" s="61"/>
      <c r="AV180" s="61"/>
      <c r="AW180" s="61"/>
      <c r="AX180" s="61"/>
      <c r="AY180" s="61"/>
      <c r="AZ180" s="61"/>
      <c r="BA180" s="61"/>
      <c r="BB180" s="61"/>
      <c r="BC180" s="61"/>
      <c r="BD180" s="61"/>
      <c r="BE180" s="61"/>
      <c r="BF180" s="61"/>
      <c r="BG180" s="61"/>
      <c r="BH180" s="61"/>
      <c r="BI180" s="61"/>
      <c r="BJ180" s="61"/>
    </row>
    <row r="181" spans="1:42" s="68" customFormat="1" ht="12.75">
      <c r="A181" s="262"/>
      <c r="B181" s="68" t="s">
        <v>96</v>
      </c>
      <c r="D181" s="68" t="s">
        <v>97</v>
      </c>
      <c r="E181" s="68" t="s">
        <v>78</v>
      </c>
      <c r="F181" s="129" t="s">
        <v>74</v>
      </c>
      <c r="G181" s="16">
        <v>80.044</v>
      </c>
      <c r="H181" s="69" t="s">
        <v>274</v>
      </c>
      <c r="I181" s="147">
        <v>27.84</v>
      </c>
      <c r="J181" s="56">
        <f t="shared" si="148"/>
        <v>5.543E-10</v>
      </c>
      <c r="K181" s="56">
        <v>28.201</v>
      </c>
      <c r="L181" s="55">
        <f t="shared" si="149"/>
        <v>0.023</v>
      </c>
      <c r="M181" s="56">
        <f t="shared" si="150"/>
        <v>5.463000000000001E-10</v>
      </c>
      <c r="N181" s="57">
        <f t="shared" si="151"/>
        <v>1.0700000000000001E-11</v>
      </c>
      <c r="O181" s="54">
        <f t="shared" si="152"/>
        <v>81.08384240762943</v>
      </c>
      <c r="P181" s="100">
        <f t="shared" si="153"/>
        <v>0.012824286278909636</v>
      </c>
      <c r="Q181" s="53">
        <v>0.19</v>
      </c>
      <c r="R181" s="201"/>
      <c r="S181" s="156"/>
      <c r="T181" s="251">
        <f t="shared" si="154"/>
        <v>0.19243661439299284</v>
      </c>
      <c r="U181" s="51">
        <f t="shared" si="155"/>
      </c>
      <c r="V181" s="51">
        <f t="shared" si="156"/>
      </c>
      <c r="W181" s="23"/>
      <c r="X181" s="23"/>
      <c r="Y181" s="23"/>
      <c r="Z181" s="23"/>
      <c r="AA181" s="23"/>
      <c r="AB181" s="131" t="e">
        <f t="shared" si="131"/>
        <v>#DIV/0!</v>
      </c>
      <c r="AC181" s="131" t="e">
        <f t="shared" si="132"/>
        <v>#DIV/0!</v>
      </c>
      <c r="AD181" s="131" t="e">
        <f t="shared" si="133"/>
        <v>#DIV/0!</v>
      </c>
      <c r="AE181" s="131" t="e">
        <f t="shared" si="134"/>
        <v>#DIV/0!</v>
      </c>
      <c r="AF181" s="132" t="e">
        <f t="shared" si="135"/>
        <v>#DIV/0!</v>
      </c>
      <c r="AG181" s="131" t="e">
        <f t="shared" si="136"/>
        <v>#DIV/0!</v>
      </c>
      <c r="AH181" s="131" t="e">
        <f t="shared" si="137"/>
        <v>#DIV/0!</v>
      </c>
      <c r="AI181" s="132" t="e">
        <f t="shared" si="138"/>
        <v>#DIV/0!</v>
      </c>
      <c r="AJ181" s="131" t="e">
        <f t="shared" si="139"/>
        <v>#DIV/0!</v>
      </c>
      <c r="AK181" s="131" t="e">
        <f t="shared" si="140"/>
        <v>#DIV/0!</v>
      </c>
      <c r="AL181" s="133" t="e">
        <f t="shared" si="141"/>
        <v>#DIV/0!</v>
      </c>
      <c r="AM181" s="131" t="e">
        <f t="shared" si="142"/>
        <v>#DIV/0!</v>
      </c>
      <c r="AN181" s="131" t="e">
        <f t="shared" si="143"/>
        <v>#DIV/0!</v>
      </c>
      <c r="AO181" s="131" t="e">
        <f t="shared" si="144"/>
        <v>#DIV/0!</v>
      </c>
      <c r="AP181" s="134" t="e">
        <f t="shared" si="145"/>
        <v>#DIV/0!</v>
      </c>
    </row>
    <row r="182" spans="1:42" s="34" customFormat="1" ht="12.75">
      <c r="A182" s="263"/>
      <c r="B182" s="34" t="s">
        <v>96</v>
      </c>
      <c r="D182" s="34" t="s">
        <v>97</v>
      </c>
      <c r="E182" s="34" t="s">
        <v>78</v>
      </c>
      <c r="F182" s="135" t="s">
        <v>91</v>
      </c>
      <c r="G182" s="158">
        <v>80.002</v>
      </c>
      <c r="H182" s="70" t="s">
        <v>274</v>
      </c>
      <c r="I182" s="150">
        <v>27.84</v>
      </c>
      <c r="J182" s="71">
        <f t="shared" si="148"/>
        <v>5.543E-10</v>
      </c>
      <c r="K182" s="71">
        <v>28.201</v>
      </c>
      <c r="L182" s="72">
        <f t="shared" si="149"/>
        <v>0.023</v>
      </c>
      <c r="M182" s="71">
        <f t="shared" si="150"/>
        <v>5.463000000000001E-10</v>
      </c>
      <c r="N182" s="73">
        <f t="shared" si="151"/>
        <v>1.0700000000000001E-11</v>
      </c>
      <c r="O182" s="212">
        <f t="shared" si="152"/>
        <v>81.04129526484988</v>
      </c>
      <c r="P182" s="103">
        <f t="shared" si="153"/>
        <v>0.0128242676952951</v>
      </c>
      <c r="Q182" s="74">
        <v>0.28</v>
      </c>
      <c r="R182" s="213"/>
      <c r="S182" s="160"/>
      <c r="T182" s="252">
        <f t="shared" si="154"/>
        <v>0.28359079495468265</v>
      </c>
      <c r="U182" s="75">
        <f t="shared" si="155"/>
      </c>
      <c r="V182" s="75">
        <f t="shared" si="156"/>
      </c>
      <c r="W182" s="139"/>
      <c r="X182" s="139"/>
      <c r="Y182" s="139"/>
      <c r="Z182" s="139"/>
      <c r="AA182" s="139"/>
      <c r="AB182" s="140" t="e">
        <f t="shared" si="131"/>
        <v>#DIV/0!</v>
      </c>
      <c r="AC182" s="140" t="e">
        <f t="shared" si="132"/>
        <v>#DIV/0!</v>
      </c>
      <c r="AD182" s="140" t="e">
        <f t="shared" si="133"/>
        <v>#DIV/0!</v>
      </c>
      <c r="AE182" s="140" t="e">
        <f t="shared" si="134"/>
        <v>#DIV/0!</v>
      </c>
      <c r="AF182" s="141" t="e">
        <f t="shared" si="135"/>
        <v>#DIV/0!</v>
      </c>
      <c r="AG182" s="140" t="e">
        <f t="shared" si="136"/>
        <v>#DIV/0!</v>
      </c>
      <c r="AH182" s="140" t="e">
        <f t="shared" si="137"/>
        <v>#DIV/0!</v>
      </c>
      <c r="AI182" s="141" t="e">
        <f t="shared" si="138"/>
        <v>#DIV/0!</v>
      </c>
      <c r="AJ182" s="140" t="e">
        <f t="shared" si="139"/>
        <v>#DIV/0!</v>
      </c>
      <c r="AK182" s="140" t="e">
        <f t="shared" si="140"/>
        <v>#DIV/0!</v>
      </c>
      <c r="AL182" s="142" t="e">
        <f t="shared" si="141"/>
        <v>#DIV/0!</v>
      </c>
      <c r="AM182" s="140" t="e">
        <f t="shared" si="142"/>
        <v>#DIV/0!</v>
      </c>
      <c r="AN182" s="140" t="e">
        <f t="shared" si="143"/>
        <v>#DIV/0!</v>
      </c>
      <c r="AO182" s="140" t="e">
        <f t="shared" si="144"/>
        <v>#DIV/0!</v>
      </c>
      <c r="AP182" s="143" t="e">
        <f t="shared" si="145"/>
        <v>#DIV/0!</v>
      </c>
    </row>
    <row r="183" spans="1:62" s="14" customFormat="1" ht="12.75">
      <c r="A183" s="60"/>
      <c r="B183" s="68"/>
      <c r="C183" s="68"/>
      <c r="D183" s="68"/>
      <c r="E183" s="68"/>
      <c r="F183" s="31"/>
      <c r="G183" s="16"/>
      <c r="H183" s="69"/>
      <c r="I183" s="94"/>
      <c r="J183" s="56"/>
      <c r="K183" s="56"/>
      <c r="L183" s="55"/>
      <c r="M183" s="56"/>
      <c r="N183" s="57"/>
      <c r="O183" s="222"/>
      <c r="P183" s="100"/>
      <c r="Q183" s="53"/>
      <c r="R183" s="96"/>
      <c r="S183" s="99"/>
      <c r="T183" s="214"/>
      <c r="U183" s="51"/>
      <c r="V183" s="51"/>
      <c r="W183" s="23"/>
      <c r="X183" s="23"/>
      <c r="Y183" s="23"/>
      <c r="Z183" s="23"/>
      <c r="AA183" s="23"/>
      <c r="AB183" s="24"/>
      <c r="AC183" s="24"/>
      <c r="AD183" s="24"/>
      <c r="AE183" s="24"/>
      <c r="AF183" s="25"/>
      <c r="AG183" s="24"/>
      <c r="AH183" s="24"/>
      <c r="AI183" s="25"/>
      <c r="AJ183" s="24"/>
      <c r="AK183" s="24"/>
      <c r="AL183" s="26"/>
      <c r="AM183" s="24"/>
      <c r="AN183" s="24"/>
      <c r="AO183" s="24"/>
      <c r="AP183" s="27"/>
      <c r="AQ183" s="68"/>
      <c r="AR183" s="68"/>
      <c r="AS183" s="68"/>
      <c r="AT183" s="68"/>
      <c r="AU183" s="68"/>
      <c r="AV183" s="68"/>
      <c r="AW183" s="68"/>
      <c r="AX183" s="68"/>
      <c r="AY183" s="68"/>
      <c r="AZ183" s="68"/>
      <c r="BA183" s="68"/>
      <c r="BB183" s="68"/>
      <c r="BC183" s="68"/>
      <c r="BD183" s="68"/>
      <c r="BE183" s="68"/>
      <c r="BF183" s="68"/>
      <c r="BG183" s="68"/>
      <c r="BH183" s="68"/>
      <c r="BI183" s="68"/>
      <c r="BJ183" s="68"/>
    </row>
    <row r="184" spans="1:42" s="61" customFormat="1" ht="12.75" customHeight="1">
      <c r="A184" s="261" t="s">
        <v>279</v>
      </c>
      <c r="B184" s="61" t="s">
        <v>280</v>
      </c>
      <c r="F184" s="120"/>
      <c r="G184" s="153"/>
      <c r="H184" s="62"/>
      <c r="I184" s="145"/>
      <c r="J184" s="63"/>
      <c r="K184" s="63"/>
      <c r="L184" s="64"/>
      <c r="M184" s="63"/>
      <c r="N184" s="65"/>
      <c r="O184" s="54"/>
      <c r="P184" s="102"/>
      <c r="Q184" s="66"/>
      <c r="R184" s="211"/>
      <c r="S184" s="155"/>
      <c r="T184" s="112"/>
      <c r="U184" s="67"/>
      <c r="V184" s="67"/>
      <c r="W184" s="124"/>
      <c r="X184" s="124"/>
      <c r="Y184" s="124"/>
      <c r="Z184" s="124"/>
      <c r="AA184" s="124"/>
      <c r="AB184" s="125" t="e">
        <f t="shared" si="131"/>
        <v>#DIV/0!</v>
      </c>
      <c r="AC184" s="125" t="e">
        <f t="shared" si="132"/>
        <v>#DIV/0!</v>
      </c>
      <c r="AD184" s="125" t="e">
        <f t="shared" si="133"/>
        <v>#DIV/0!</v>
      </c>
      <c r="AE184" s="125" t="e">
        <f t="shared" si="134"/>
        <v>#DIV/0!</v>
      </c>
      <c r="AF184" s="126" t="e">
        <f t="shared" si="135"/>
        <v>#DIV/0!</v>
      </c>
      <c r="AG184" s="125" t="e">
        <f t="shared" si="136"/>
        <v>#DIV/0!</v>
      </c>
      <c r="AH184" s="125" t="e">
        <f t="shared" si="137"/>
        <v>#DIV/0!</v>
      </c>
      <c r="AI184" s="126" t="e">
        <f t="shared" si="138"/>
        <v>#DIV/0!</v>
      </c>
      <c r="AJ184" s="125" t="e">
        <f t="shared" si="139"/>
        <v>#DIV/0!</v>
      </c>
      <c r="AK184" s="125" t="e">
        <f t="shared" si="140"/>
        <v>#DIV/0!</v>
      </c>
      <c r="AL184" s="127" t="e">
        <f t="shared" si="141"/>
        <v>#DIV/0!</v>
      </c>
      <c r="AM184" s="125" t="e">
        <f t="shared" si="142"/>
        <v>#DIV/0!</v>
      </c>
      <c r="AN184" s="125" t="e">
        <f t="shared" si="143"/>
        <v>#DIV/0!</v>
      </c>
      <c r="AO184" s="125" t="e">
        <f t="shared" si="144"/>
        <v>#DIV/0!</v>
      </c>
      <c r="AP184" s="128" t="e">
        <f t="shared" si="145"/>
        <v>#DIV/0!</v>
      </c>
    </row>
    <row r="185" spans="1:42" s="34" customFormat="1" ht="12.75">
      <c r="A185" s="263"/>
      <c r="F185" s="135"/>
      <c r="G185" s="158"/>
      <c r="H185" s="70"/>
      <c r="I185" s="150"/>
      <c r="J185" s="71"/>
      <c r="K185" s="71"/>
      <c r="L185" s="72"/>
      <c r="M185" s="71"/>
      <c r="N185" s="73"/>
      <c r="O185" s="212"/>
      <c r="P185" s="103"/>
      <c r="Q185" s="74"/>
      <c r="R185" s="213"/>
      <c r="S185" s="160"/>
      <c r="T185" s="214"/>
      <c r="U185" s="75"/>
      <c r="V185" s="75"/>
      <c r="W185" s="139"/>
      <c r="X185" s="139"/>
      <c r="Y185" s="139"/>
      <c r="Z185" s="139"/>
      <c r="AA185" s="139"/>
      <c r="AB185" s="140" t="e">
        <f t="shared" si="131"/>
        <v>#DIV/0!</v>
      </c>
      <c r="AC185" s="140" t="e">
        <f t="shared" si="132"/>
        <v>#DIV/0!</v>
      </c>
      <c r="AD185" s="140" t="e">
        <f t="shared" si="133"/>
        <v>#DIV/0!</v>
      </c>
      <c r="AE185" s="140" t="e">
        <f t="shared" si="134"/>
        <v>#DIV/0!</v>
      </c>
      <c r="AF185" s="141" t="e">
        <f t="shared" si="135"/>
        <v>#DIV/0!</v>
      </c>
      <c r="AG185" s="140" t="e">
        <f t="shared" si="136"/>
        <v>#DIV/0!</v>
      </c>
      <c r="AH185" s="140" t="e">
        <f t="shared" si="137"/>
        <v>#DIV/0!</v>
      </c>
      <c r="AI185" s="141" t="e">
        <f t="shared" si="138"/>
        <v>#DIV/0!</v>
      </c>
      <c r="AJ185" s="140" t="e">
        <f t="shared" si="139"/>
        <v>#DIV/0!</v>
      </c>
      <c r="AK185" s="140" t="e">
        <f t="shared" si="140"/>
        <v>#DIV/0!</v>
      </c>
      <c r="AL185" s="142" t="e">
        <f t="shared" si="141"/>
        <v>#DIV/0!</v>
      </c>
      <c r="AM185" s="140" t="e">
        <f t="shared" si="142"/>
        <v>#DIV/0!</v>
      </c>
      <c r="AN185" s="140" t="e">
        <f t="shared" si="143"/>
        <v>#DIV/0!</v>
      </c>
      <c r="AO185" s="140" t="e">
        <f t="shared" si="144"/>
        <v>#DIV/0!</v>
      </c>
      <c r="AP185" s="143" t="e">
        <f t="shared" si="145"/>
        <v>#DIV/0!</v>
      </c>
    </row>
    <row r="186" spans="1:62" s="14" customFormat="1" ht="13.5" thickBot="1">
      <c r="A186" s="60"/>
      <c r="B186" s="68"/>
      <c r="C186" s="68"/>
      <c r="D186" s="68"/>
      <c r="E186" s="68"/>
      <c r="F186" s="31"/>
      <c r="G186" s="16"/>
      <c r="H186" s="69"/>
      <c r="I186" s="94"/>
      <c r="J186" s="56"/>
      <c r="K186" s="56"/>
      <c r="L186" s="55"/>
      <c r="M186" s="56"/>
      <c r="N186" s="57"/>
      <c r="O186" s="54"/>
      <c r="P186" s="100"/>
      <c r="Q186" s="53"/>
      <c r="R186" s="96"/>
      <c r="S186" s="99"/>
      <c r="T186" s="112"/>
      <c r="U186" s="51"/>
      <c r="V186" s="51"/>
      <c r="W186" s="23"/>
      <c r="X186" s="23"/>
      <c r="Y186" s="23"/>
      <c r="Z186" s="23"/>
      <c r="AA186" s="23"/>
      <c r="AB186" s="24"/>
      <c r="AC186" s="24"/>
      <c r="AD186" s="24"/>
      <c r="AE186" s="24"/>
      <c r="AF186" s="25"/>
      <c r="AG186" s="24"/>
      <c r="AH186" s="24"/>
      <c r="AI186" s="25"/>
      <c r="AJ186" s="24"/>
      <c r="AK186" s="24"/>
      <c r="AL186" s="26"/>
      <c r="AM186" s="24"/>
      <c r="AN186" s="24"/>
      <c r="AO186" s="24"/>
      <c r="AP186" s="27"/>
      <c r="AQ186" s="68"/>
      <c r="AR186" s="68"/>
      <c r="AS186" s="68"/>
      <c r="AT186" s="68"/>
      <c r="AU186" s="68"/>
      <c r="AV186" s="68"/>
      <c r="AW186" s="68"/>
      <c r="AX186" s="68"/>
      <c r="AY186" s="68"/>
      <c r="AZ186" s="68"/>
      <c r="BA186" s="68"/>
      <c r="BB186" s="68"/>
      <c r="BC186" s="68"/>
      <c r="BD186" s="68"/>
      <c r="BE186" s="68"/>
      <c r="BF186" s="68"/>
      <c r="BG186" s="68"/>
      <c r="BH186" s="68"/>
      <c r="BI186" s="68"/>
      <c r="BJ186" s="68"/>
    </row>
    <row r="187" spans="1:42" s="61" customFormat="1" ht="12.75" customHeight="1">
      <c r="A187" s="261" t="s">
        <v>305</v>
      </c>
      <c r="C187" s="61" t="s">
        <v>310</v>
      </c>
      <c r="D187" s="61" t="s">
        <v>97</v>
      </c>
      <c r="E187" s="61" t="s">
        <v>78</v>
      </c>
      <c r="F187" s="226" t="s">
        <v>74</v>
      </c>
      <c r="G187" s="81">
        <v>76.9</v>
      </c>
      <c r="H187" s="62" t="s">
        <v>278</v>
      </c>
      <c r="I187" s="63">
        <v>28.03</v>
      </c>
      <c r="J187" s="63">
        <f>5.543*10^-10</f>
        <v>5.543E-10</v>
      </c>
      <c r="K187" s="63">
        <v>28.201</v>
      </c>
      <c r="L187" s="64">
        <f>0.023</f>
        <v>0.023</v>
      </c>
      <c r="M187" s="63">
        <f>5.463*10^-10</f>
        <v>5.463000000000001E-10</v>
      </c>
      <c r="N187" s="65">
        <f>0.107*10^-10</f>
        <v>1.0700000000000001E-11</v>
      </c>
      <c r="O187" s="50">
        <f>IF(G187&gt;0,10^-6*(1/$M187)*LN(1+(EXP($J187*G187*10^6)-1)*((EXP($M187*$K187*10^6)-1)/(EXP($J187*$I187*10^6)-1))),"")</f>
        <v>77.37786012949692</v>
      </c>
      <c r="P187" s="102">
        <f>IF(G187&gt;0,1-(G187/O187),"")</f>
        <v>0.006175670000400424</v>
      </c>
      <c r="Q187" s="66">
        <v>0.5</v>
      </c>
      <c r="R187" s="211"/>
      <c r="S187" s="155"/>
      <c r="T187" s="249">
        <f>Q187*(1+P187)</f>
        <v>0.5030878350002002</v>
      </c>
      <c r="U187" s="67">
        <f>IF(AND(Q187&gt;0,R187&gt;0),SQRT((T187*10^6)^2+AL187^2*($L187*10^6)^2)/10^6,"")</f>
      </c>
      <c r="V187" s="67">
        <f>IF(AND(Q187&gt;0,R187&gt;0),SQRT((U187*10^6)^2+AP187^2*$N187^2)/10^6,"")</f>
      </c>
      <c r="W187" s="124"/>
      <c r="X187" s="124"/>
      <c r="Y187" s="124"/>
      <c r="Z187" s="124"/>
      <c r="AA187" s="124"/>
      <c r="AB187" s="125" t="e">
        <f>(-1+EXP($J187*$I187*10^6))/R187</f>
        <v>#DIV/0!</v>
      </c>
      <c r="AC187" s="125" t="e">
        <f>(EXP($J187*G187*10^6)-1)/R187</f>
        <v>#DIV/0!</v>
      </c>
      <c r="AD187" s="125" t="e">
        <f>AC187/($J187+R187*$J187*AC187)</f>
        <v>#DIV/0!</v>
      </c>
      <c r="AE187" s="125" t="e">
        <f>R187/($J187+R187*$J187*AC187)</f>
        <v>#DIV/0!</v>
      </c>
      <c r="AF187" s="126" t="e">
        <f>SQRT(((Q187*10^6)^2-S187^2*AD187^2)/(AE187^2))</f>
        <v>#DIV/0!</v>
      </c>
      <c r="AG187" s="125" t="e">
        <f>(EXP($M187*$K187*10^6)-1)/AB187</f>
        <v>#DIV/0!</v>
      </c>
      <c r="AH187" s="125" t="e">
        <f>(1-EXP($J187*$I187*10^6))/(AB187^2)</f>
        <v>#DIV/0!</v>
      </c>
      <c r="AI187" s="126" t="e">
        <f>S187/ABS(AH187)</f>
        <v>#DIV/0!</v>
      </c>
      <c r="AJ187" s="125" t="e">
        <f>(1/$M187)*(-1/AB187+1/((EXP($M187*$K187*10^6)-1)*AC187+AB187))</f>
        <v>#DIV/0!</v>
      </c>
      <c r="AK187" s="125" t="e">
        <f>AG187/($M187*(1+AG187*AC187))</f>
        <v>#DIV/0!</v>
      </c>
      <c r="AL187" s="127" t="e">
        <f>EXP($M187*$K187*10^6)*AC187/((EXP($M187*$K187*10^6)-1)*AC187+AB187)</f>
        <v>#DIV/0!</v>
      </c>
      <c r="AM187" s="125" t="e">
        <f>(EXP($M187*$K187*10^6)*$M187*AC187*$K187*10^6)/((EXP($M187*$K187*10^6)-1)*AC187+AB187)</f>
        <v>#DIV/0!</v>
      </c>
      <c r="AN187" s="125" t="e">
        <f>LN(1+(EXP($M187*$K187*10^6)-1)*AC187/AB187)</f>
        <v>#DIV/0!</v>
      </c>
      <c r="AO187" s="125" t="e">
        <f>1/$M187^2*(AM187-AN187)</f>
        <v>#DIV/0!</v>
      </c>
      <c r="AP187" s="128" t="e">
        <f>-LN(1+AG187*AC187)/$M187^2</f>
        <v>#DIV/0!</v>
      </c>
    </row>
    <row r="188" spans="1:42" s="68" customFormat="1" ht="12" customHeight="1">
      <c r="A188" s="262"/>
      <c r="B188" s="68" t="s">
        <v>311</v>
      </c>
      <c r="D188" s="68" t="s">
        <v>97</v>
      </c>
      <c r="E188" s="68" t="s">
        <v>78</v>
      </c>
      <c r="F188" s="227" t="s">
        <v>74</v>
      </c>
      <c r="G188" s="236">
        <v>76</v>
      </c>
      <c r="H188" s="69" t="s">
        <v>278</v>
      </c>
      <c r="I188" s="56">
        <v>28.03</v>
      </c>
      <c r="J188" s="56">
        <f>5.543*10^-10</f>
        <v>5.543E-10</v>
      </c>
      <c r="K188" s="56">
        <v>28.201</v>
      </c>
      <c r="L188" s="55">
        <f>0.023</f>
        <v>0.023</v>
      </c>
      <c r="M188" s="56">
        <f>5.463*10^-10</f>
        <v>5.463000000000001E-10</v>
      </c>
      <c r="N188" s="57">
        <f>0.107*10^-10</f>
        <v>1.0700000000000001E-11</v>
      </c>
      <c r="O188" s="29">
        <f>IF(G188&gt;0,10^-6*(1/$M188)*LN(1+(EXP($J188*G188*10^6)-1)*((EXP($M188*$K188*10^6)-1)/(EXP($J188*$I188*10^6)-1))),"")</f>
        <v>76.4721100910354</v>
      </c>
      <c r="P188" s="100">
        <f>IF(G188&gt;0,1-(G188/O188),"")</f>
        <v>0.0061736244818324515</v>
      </c>
      <c r="Q188" s="53">
        <v>0.6</v>
      </c>
      <c r="R188" s="201"/>
      <c r="S188" s="156"/>
      <c r="T188" s="250">
        <f>Q188*(1+P188)</f>
        <v>0.6037041746890994</v>
      </c>
      <c r="U188" s="51">
        <f>IF(AND(Q188&gt;0,R188&gt;0),SQRT((T188*10^6)^2+AL188^2*($L188*10^6)^2)/10^6,"")</f>
      </c>
      <c r="V188" s="51">
        <f>IF(AND(Q188&gt;0,R188&gt;0),SQRT((U188*10^6)^2+AP188^2*$N188^2)/10^6,"")</f>
      </c>
      <c r="W188" s="23"/>
      <c r="X188" s="23"/>
      <c r="Y188" s="23"/>
      <c r="Z188" s="23"/>
      <c r="AA188" s="23"/>
      <c r="AB188" s="131" t="e">
        <f>(-1+EXP($J188*$I188*10^6))/R188</f>
        <v>#DIV/0!</v>
      </c>
      <c r="AC188" s="131" t="e">
        <f>(EXP($J188*G188*10^6)-1)/R188</f>
        <v>#DIV/0!</v>
      </c>
      <c r="AD188" s="131" t="e">
        <f>AC188/($J188+R188*$J188*AC188)</f>
        <v>#DIV/0!</v>
      </c>
      <c r="AE188" s="131" t="e">
        <f>R188/($J188+R188*$J188*AC188)</f>
        <v>#DIV/0!</v>
      </c>
      <c r="AF188" s="132" t="e">
        <f>SQRT(((Q188*10^6)^2-S188^2*AD188^2)/(AE188^2))</f>
        <v>#DIV/0!</v>
      </c>
      <c r="AG188" s="131" t="e">
        <f>(EXP($M188*$K188*10^6)-1)/AB188</f>
        <v>#DIV/0!</v>
      </c>
      <c r="AH188" s="131" t="e">
        <f>(1-EXP($J188*$I188*10^6))/(AB188^2)</f>
        <v>#DIV/0!</v>
      </c>
      <c r="AI188" s="132" t="e">
        <f>S188/ABS(AH188)</f>
        <v>#DIV/0!</v>
      </c>
      <c r="AJ188" s="131" t="e">
        <f>(1/$M188)*(-1/AB188+1/((EXP($M188*$K188*10^6)-1)*AC188+AB188))</f>
        <v>#DIV/0!</v>
      </c>
      <c r="AK188" s="131" t="e">
        <f>AG188/($M188*(1+AG188*AC188))</f>
        <v>#DIV/0!</v>
      </c>
      <c r="AL188" s="133" t="e">
        <f>EXP($M188*$K188*10^6)*AC188/((EXP($M188*$K188*10^6)-1)*AC188+AB188)</f>
        <v>#DIV/0!</v>
      </c>
      <c r="AM188" s="131" t="e">
        <f>(EXP($M188*$K188*10^6)*$M188*AC188*$K188*10^6)/((EXP($M188*$K188*10^6)-1)*AC188+AB188)</f>
        <v>#DIV/0!</v>
      </c>
      <c r="AN188" s="131" t="e">
        <f>LN(1+(EXP($M188*$K188*10^6)-1)*AC188/AB188)</f>
        <v>#DIV/0!</v>
      </c>
      <c r="AO188" s="131" t="e">
        <f>1/$M188^2*(AM188-AN188)</f>
        <v>#DIV/0!</v>
      </c>
      <c r="AP188" s="134" t="e">
        <f>-LN(1+AG188*AC188)/$M188^2</f>
        <v>#DIV/0!</v>
      </c>
    </row>
    <row r="189" spans="1:42" s="34" customFormat="1" ht="13.5" thickBot="1">
      <c r="A189" s="263"/>
      <c r="B189" s="34" t="s">
        <v>312</v>
      </c>
      <c r="D189" s="34" t="s">
        <v>97</v>
      </c>
      <c r="E189" s="34" t="s">
        <v>78</v>
      </c>
      <c r="F189" s="228" t="s">
        <v>74</v>
      </c>
      <c r="G189" s="237">
        <v>77</v>
      </c>
      <c r="H189" s="70" t="s">
        <v>278</v>
      </c>
      <c r="I189" s="71">
        <v>28.03</v>
      </c>
      <c r="J189" s="71">
        <f>5.543*10^-10</f>
        <v>5.543E-10</v>
      </c>
      <c r="K189" s="71">
        <v>28.201</v>
      </c>
      <c r="L189" s="72">
        <f>0.023</f>
        <v>0.023</v>
      </c>
      <c r="M189" s="71">
        <f>5.463*10^-10</f>
        <v>5.463000000000001E-10</v>
      </c>
      <c r="N189" s="73">
        <f>0.107*10^-10</f>
        <v>1.0700000000000001E-11</v>
      </c>
      <c r="O189" s="30">
        <f>IF(G189&gt;0,10^-6*(1/$M189)*LN(1+(EXP($J189*G189*10^6)-1)*((EXP($M189*$K189*10^6)-1)/(EXP($J189*$I189*10^6)-1))),"")</f>
        <v>77.47849924956374</v>
      </c>
      <c r="P189" s="103">
        <f>IF(G189&gt;0,1-(G189/O189),"")</f>
        <v>0.006175897238567596</v>
      </c>
      <c r="Q189" s="74">
        <v>0.7</v>
      </c>
      <c r="R189" s="213"/>
      <c r="S189" s="160"/>
      <c r="T189" s="247">
        <f>Q189*(1+P189)</f>
        <v>0.7043231280669974</v>
      </c>
      <c r="U189" s="75">
        <f>IF(AND(Q189&gt;0,R189&gt;0),SQRT((T189*10^6)^2+AL189^2*($L189*10^6)^2)/10^6,"")</f>
      </c>
      <c r="V189" s="75">
        <f>IF(AND(Q189&gt;0,R189&gt;0),SQRT((U189*10^6)^2+AP189^2*$N189^2)/10^6,"")</f>
      </c>
      <c r="W189" s="139"/>
      <c r="X189" s="139"/>
      <c r="Y189" s="139"/>
      <c r="Z189" s="139"/>
      <c r="AA189" s="139"/>
      <c r="AB189" s="140" t="e">
        <f>(-1+EXP($J189*$I189*10^6))/R189</f>
        <v>#DIV/0!</v>
      </c>
      <c r="AC189" s="140" t="e">
        <f>(EXP($J189*G189*10^6)-1)/R189</f>
        <v>#DIV/0!</v>
      </c>
      <c r="AD189" s="140" t="e">
        <f>AC189/($J189+R189*$J189*AC189)</f>
        <v>#DIV/0!</v>
      </c>
      <c r="AE189" s="140" t="e">
        <f>R189/($J189+R189*$J189*AC189)</f>
        <v>#DIV/0!</v>
      </c>
      <c r="AF189" s="141" t="e">
        <f>SQRT(((Q189*10^6)^2-S189^2*AD189^2)/(AE189^2))</f>
        <v>#DIV/0!</v>
      </c>
      <c r="AG189" s="140" t="e">
        <f>(EXP($M189*$K189*10^6)-1)/AB189</f>
        <v>#DIV/0!</v>
      </c>
      <c r="AH189" s="140" t="e">
        <f>(1-EXP($J189*$I189*10^6))/(AB189^2)</f>
        <v>#DIV/0!</v>
      </c>
      <c r="AI189" s="141" t="e">
        <f>S189/ABS(AH189)</f>
        <v>#DIV/0!</v>
      </c>
      <c r="AJ189" s="140" t="e">
        <f>(1/$M189)*(-1/AB189+1/((EXP($M189*$K189*10^6)-1)*AC189+AB189))</f>
        <v>#DIV/0!</v>
      </c>
      <c r="AK189" s="140" t="e">
        <f>AG189/($M189*(1+AG189*AC189))</f>
        <v>#DIV/0!</v>
      </c>
      <c r="AL189" s="142" t="e">
        <f>EXP($M189*$K189*10^6)*AC189/((EXP($M189*$K189*10^6)-1)*AC189+AB189)</f>
        <v>#DIV/0!</v>
      </c>
      <c r="AM189" s="140" t="e">
        <f>(EXP($M189*$K189*10^6)*$M189*AC189*$K189*10^6)/((EXP($M189*$K189*10^6)-1)*AC189+AB189)</f>
        <v>#DIV/0!</v>
      </c>
      <c r="AN189" s="140" t="e">
        <f>LN(1+(EXP($M189*$K189*10^6)-1)*AC189/AB189)</f>
        <v>#DIV/0!</v>
      </c>
      <c r="AO189" s="140" t="e">
        <f>1/$M189^2*(AM189-AN189)</f>
        <v>#DIV/0!</v>
      </c>
      <c r="AP189" s="143" t="e">
        <f>-LN(1+AG189*AC189)/$M189^2</f>
        <v>#DIV/0!</v>
      </c>
    </row>
    <row r="190" spans="1:62" s="14" customFormat="1" ht="13.5" thickBot="1">
      <c r="A190" s="60"/>
      <c r="B190" s="68"/>
      <c r="C190" s="68"/>
      <c r="D190" s="68"/>
      <c r="E190" s="68"/>
      <c r="F190" s="31"/>
      <c r="G190" s="16"/>
      <c r="H190" s="69"/>
      <c r="I190" s="94"/>
      <c r="J190" s="56"/>
      <c r="K190" s="56"/>
      <c r="L190" s="55"/>
      <c r="M190" s="56"/>
      <c r="N190" s="57"/>
      <c r="O190" s="54"/>
      <c r="P190" s="100"/>
      <c r="Q190" s="53"/>
      <c r="R190" s="96"/>
      <c r="S190" s="99"/>
      <c r="T190" s="112"/>
      <c r="U190" s="51"/>
      <c r="V190" s="51"/>
      <c r="W190" s="23"/>
      <c r="X190" s="23"/>
      <c r="Y190" s="23"/>
      <c r="Z190" s="23"/>
      <c r="AA190" s="23"/>
      <c r="AB190" s="24"/>
      <c r="AC190" s="24"/>
      <c r="AD190" s="24"/>
      <c r="AE190" s="24"/>
      <c r="AF190" s="25"/>
      <c r="AG190" s="24"/>
      <c r="AH190" s="24"/>
      <c r="AI190" s="25"/>
      <c r="AJ190" s="24"/>
      <c r="AK190" s="24"/>
      <c r="AL190" s="26"/>
      <c r="AM190" s="24"/>
      <c r="AN190" s="24"/>
      <c r="AO190" s="24"/>
      <c r="AP190" s="27"/>
      <c r="AQ190" s="68"/>
      <c r="AR190" s="68"/>
      <c r="AS190" s="68"/>
      <c r="AT190" s="68"/>
      <c r="AU190" s="68"/>
      <c r="AV190" s="68"/>
      <c r="AW190" s="68"/>
      <c r="AX190" s="68"/>
      <c r="AY190" s="68"/>
      <c r="AZ190" s="68"/>
      <c r="BA190" s="68"/>
      <c r="BB190" s="68"/>
      <c r="BC190" s="68"/>
      <c r="BD190" s="68"/>
      <c r="BE190" s="68"/>
      <c r="BF190" s="68"/>
      <c r="BG190" s="68"/>
      <c r="BH190" s="68"/>
      <c r="BI190" s="68"/>
      <c r="BJ190" s="68"/>
    </row>
    <row r="191" spans="1:42" s="61" customFormat="1" ht="12.75" customHeight="1">
      <c r="A191" s="261" t="s">
        <v>48</v>
      </c>
      <c r="B191" s="61" t="s">
        <v>239</v>
      </c>
      <c r="D191" s="61" t="s">
        <v>86</v>
      </c>
      <c r="E191" s="61" t="s">
        <v>78</v>
      </c>
      <c r="F191" s="120" t="s">
        <v>73</v>
      </c>
      <c r="G191" s="81">
        <v>64.866</v>
      </c>
      <c r="H191" s="153" t="s">
        <v>277</v>
      </c>
      <c r="I191" s="153">
        <v>28.294</v>
      </c>
      <c r="J191" s="63">
        <v>5.530500000000001E-10</v>
      </c>
      <c r="K191" s="63">
        <v>28.201</v>
      </c>
      <c r="L191" s="64">
        <f aca="true" t="shared" si="157" ref="L191:L211">0.023</f>
        <v>0.023</v>
      </c>
      <c r="M191" s="153">
        <f aca="true" t="shared" si="158" ref="M191:M211">5.463*10^-10</f>
        <v>5.463000000000001E-10</v>
      </c>
      <c r="N191" s="169">
        <f aca="true" t="shared" si="159" ref="N191:N211">0.107*10^-10</f>
        <v>1.0700000000000001E-11</v>
      </c>
      <c r="O191" s="50">
        <f aca="true" t="shared" si="160" ref="O191:O211">IF(G191&gt;0,10^-6*(1/$M191)*LN(1+(EXP($J191*G191*10^6)-1)*((EXP($M191*$K191*10^6)-1)/(EXP($J191*$I191*10^6)-1))),"")</f>
        <v>64.66280292308127</v>
      </c>
      <c r="P191" s="102">
        <f aca="true" t="shared" si="161" ref="P191:P211">IF(G191&gt;0,1-(G191/O191),"")</f>
        <v>-0.003142410593621081</v>
      </c>
      <c r="Q191" s="66">
        <v>0.023</v>
      </c>
      <c r="R191" s="211"/>
      <c r="S191" s="155"/>
      <c r="T191" s="249">
        <f aca="true" t="shared" si="162" ref="T191:T211">Q191*(1+P191)</f>
        <v>0.022927724556346715</v>
      </c>
      <c r="U191" s="67"/>
      <c r="V191" s="67"/>
      <c r="W191" s="124"/>
      <c r="X191" s="124"/>
      <c r="Y191" s="124"/>
      <c r="Z191" s="124"/>
      <c r="AA191" s="124"/>
      <c r="AB191" s="125" t="e">
        <f t="shared" si="131"/>
        <v>#DIV/0!</v>
      </c>
      <c r="AC191" s="125" t="e">
        <f t="shared" si="132"/>
        <v>#DIV/0!</v>
      </c>
      <c r="AD191" s="125" t="e">
        <f t="shared" si="133"/>
        <v>#DIV/0!</v>
      </c>
      <c r="AE191" s="125" t="e">
        <f t="shared" si="134"/>
        <v>#DIV/0!</v>
      </c>
      <c r="AF191" s="126" t="e">
        <f t="shared" si="135"/>
        <v>#DIV/0!</v>
      </c>
      <c r="AG191" s="125" t="e">
        <f t="shared" si="136"/>
        <v>#DIV/0!</v>
      </c>
      <c r="AH191" s="125" t="e">
        <f t="shared" si="137"/>
        <v>#DIV/0!</v>
      </c>
      <c r="AI191" s="126" t="e">
        <f t="shared" si="138"/>
        <v>#DIV/0!</v>
      </c>
      <c r="AJ191" s="125" t="e">
        <f t="shared" si="139"/>
        <v>#DIV/0!</v>
      </c>
      <c r="AK191" s="125" t="e">
        <f t="shared" si="140"/>
        <v>#DIV/0!</v>
      </c>
      <c r="AL191" s="127" t="e">
        <f t="shared" si="141"/>
        <v>#DIV/0!</v>
      </c>
      <c r="AM191" s="125" t="e">
        <f t="shared" si="142"/>
        <v>#DIV/0!</v>
      </c>
      <c r="AN191" s="125" t="e">
        <f t="shared" si="143"/>
        <v>#DIV/0!</v>
      </c>
      <c r="AO191" s="125" t="e">
        <f t="shared" si="144"/>
        <v>#DIV/0!</v>
      </c>
      <c r="AP191" s="128" t="e">
        <f t="shared" si="145"/>
        <v>#DIV/0!</v>
      </c>
    </row>
    <row r="192" spans="1:42" s="68" customFormat="1" ht="12.75" customHeight="1">
      <c r="A192" s="262"/>
      <c r="B192" s="68" t="s">
        <v>252</v>
      </c>
      <c r="D192" s="68" t="s">
        <v>86</v>
      </c>
      <c r="E192" s="68" t="s">
        <v>78</v>
      </c>
      <c r="F192" s="129" t="s">
        <v>73</v>
      </c>
      <c r="G192" s="78">
        <v>64.904</v>
      </c>
      <c r="H192" s="16" t="s">
        <v>277</v>
      </c>
      <c r="I192" s="16">
        <v>28.294</v>
      </c>
      <c r="J192" s="56">
        <v>5.530500000000001E-10</v>
      </c>
      <c r="K192" s="56">
        <v>28.201</v>
      </c>
      <c r="L192" s="55">
        <f t="shared" si="157"/>
        <v>0.023</v>
      </c>
      <c r="M192" s="16">
        <f t="shared" si="158"/>
        <v>5.463000000000001E-10</v>
      </c>
      <c r="N192" s="18">
        <f t="shared" si="159"/>
        <v>1.0700000000000001E-11</v>
      </c>
      <c r="O192" s="29">
        <f t="shared" si="160"/>
        <v>64.70069422678154</v>
      </c>
      <c r="P192" s="100">
        <f t="shared" si="161"/>
        <v>-0.003142250259415391</v>
      </c>
      <c r="Q192" s="53">
        <v>0.026</v>
      </c>
      <c r="R192" s="201"/>
      <c r="S192" s="156"/>
      <c r="T192" s="250">
        <f t="shared" si="162"/>
        <v>0.0259183014932552</v>
      </c>
      <c r="U192" s="51"/>
      <c r="V192" s="51"/>
      <c r="W192" s="23"/>
      <c r="X192" s="23"/>
      <c r="Y192" s="23"/>
      <c r="Z192" s="23"/>
      <c r="AA192" s="23"/>
      <c r="AB192" s="131" t="e">
        <f t="shared" si="131"/>
        <v>#DIV/0!</v>
      </c>
      <c r="AC192" s="131" t="e">
        <f t="shared" si="132"/>
        <v>#DIV/0!</v>
      </c>
      <c r="AD192" s="131" t="e">
        <f t="shared" si="133"/>
        <v>#DIV/0!</v>
      </c>
      <c r="AE192" s="131" t="e">
        <f t="shared" si="134"/>
        <v>#DIV/0!</v>
      </c>
      <c r="AF192" s="132" t="e">
        <f t="shared" si="135"/>
        <v>#DIV/0!</v>
      </c>
      <c r="AG192" s="131" t="e">
        <f t="shared" si="136"/>
        <v>#DIV/0!</v>
      </c>
      <c r="AH192" s="131" t="e">
        <f t="shared" si="137"/>
        <v>#DIV/0!</v>
      </c>
      <c r="AI192" s="132" t="e">
        <f t="shared" si="138"/>
        <v>#DIV/0!</v>
      </c>
      <c r="AJ192" s="131" t="e">
        <f t="shared" si="139"/>
        <v>#DIV/0!</v>
      </c>
      <c r="AK192" s="131" t="e">
        <f t="shared" si="140"/>
        <v>#DIV/0!</v>
      </c>
      <c r="AL192" s="133" t="e">
        <f t="shared" si="141"/>
        <v>#DIV/0!</v>
      </c>
      <c r="AM192" s="131" t="e">
        <f t="shared" si="142"/>
        <v>#DIV/0!</v>
      </c>
      <c r="AN192" s="131" t="e">
        <f t="shared" si="143"/>
        <v>#DIV/0!</v>
      </c>
      <c r="AO192" s="131" t="e">
        <f t="shared" si="144"/>
        <v>#DIV/0!</v>
      </c>
      <c r="AP192" s="134" t="e">
        <f t="shared" si="145"/>
        <v>#DIV/0!</v>
      </c>
    </row>
    <row r="193" spans="1:42" s="68" customFormat="1" ht="12.75">
      <c r="A193" s="262"/>
      <c r="B193" s="68" t="s">
        <v>251</v>
      </c>
      <c r="D193" s="68" t="s">
        <v>86</v>
      </c>
      <c r="E193" s="68" t="s">
        <v>78</v>
      </c>
      <c r="F193" s="129" t="s">
        <v>73</v>
      </c>
      <c r="G193" s="78">
        <v>65.041</v>
      </c>
      <c r="H193" s="16" t="s">
        <v>277</v>
      </c>
      <c r="I193" s="16">
        <v>28.294</v>
      </c>
      <c r="J193" s="56">
        <v>5.530500000000001E-10</v>
      </c>
      <c r="K193" s="56">
        <v>28.201</v>
      </c>
      <c r="L193" s="55">
        <f t="shared" si="157"/>
        <v>0.023</v>
      </c>
      <c r="M193" s="16">
        <f t="shared" si="158"/>
        <v>5.463000000000001E-10</v>
      </c>
      <c r="N193" s="18">
        <f t="shared" si="159"/>
        <v>1.0700000000000001E-11</v>
      </c>
      <c r="O193" s="29">
        <f t="shared" si="160"/>
        <v>64.83730244737738</v>
      </c>
      <c r="P193" s="100">
        <f t="shared" si="161"/>
        <v>-0.003141672230857262</v>
      </c>
      <c r="Q193" s="53">
        <v>0.023</v>
      </c>
      <c r="R193" s="201"/>
      <c r="S193" s="156"/>
      <c r="T193" s="250">
        <f t="shared" si="162"/>
        <v>0.02292774153869028</v>
      </c>
      <c r="U193" s="51"/>
      <c r="V193" s="51"/>
      <c r="W193" s="23"/>
      <c r="X193" s="23"/>
      <c r="Y193" s="23"/>
      <c r="Z193" s="23"/>
      <c r="AA193" s="23"/>
      <c r="AB193" s="131" t="e">
        <f t="shared" si="131"/>
        <v>#DIV/0!</v>
      </c>
      <c r="AC193" s="131" t="e">
        <f t="shared" si="132"/>
        <v>#DIV/0!</v>
      </c>
      <c r="AD193" s="131" t="e">
        <f t="shared" si="133"/>
        <v>#DIV/0!</v>
      </c>
      <c r="AE193" s="131" t="e">
        <f t="shared" si="134"/>
        <v>#DIV/0!</v>
      </c>
      <c r="AF193" s="132" t="e">
        <f t="shared" si="135"/>
        <v>#DIV/0!</v>
      </c>
      <c r="AG193" s="131" t="e">
        <f t="shared" si="136"/>
        <v>#DIV/0!</v>
      </c>
      <c r="AH193" s="131" t="e">
        <f t="shared" si="137"/>
        <v>#DIV/0!</v>
      </c>
      <c r="AI193" s="132" t="e">
        <f t="shared" si="138"/>
        <v>#DIV/0!</v>
      </c>
      <c r="AJ193" s="131" t="e">
        <f t="shared" si="139"/>
        <v>#DIV/0!</v>
      </c>
      <c r="AK193" s="131" t="e">
        <f t="shared" si="140"/>
        <v>#DIV/0!</v>
      </c>
      <c r="AL193" s="133" t="e">
        <f t="shared" si="141"/>
        <v>#DIV/0!</v>
      </c>
      <c r="AM193" s="131" t="e">
        <f t="shared" si="142"/>
        <v>#DIV/0!</v>
      </c>
      <c r="AN193" s="131" t="e">
        <f t="shared" si="143"/>
        <v>#DIV/0!</v>
      </c>
      <c r="AO193" s="131" t="e">
        <f t="shared" si="144"/>
        <v>#DIV/0!</v>
      </c>
      <c r="AP193" s="134" t="e">
        <f t="shared" si="145"/>
        <v>#DIV/0!</v>
      </c>
    </row>
    <row r="194" spans="1:42" s="68" customFormat="1" ht="12.75">
      <c r="A194" s="262"/>
      <c r="B194" s="68" t="s">
        <v>240</v>
      </c>
      <c r="D194" s="68" t="s">
        <v>86</v>
      </c>
      <c r="E194" s="68" t="s">
        <v>78</v>
      </c>
      <c r="F194" s="129" t="s">
        <v>73</v>
      </c>
      <c r="G194" s="78">
        <v>65.197</v>
      </c>
      <c r="H194" s="16" t="s">
        <v>277</v>
      </c>
      <c r="I194" s="16">
        <v>28.294</v>
      </c>
      <c r="J194" s="56">
        <v>5.530500000000001E-10</v>
      </c>
      <c r="K194" s="56">
        <v>28.201</v>
      </c>
      <c r="L194" s="55">
        <f t="shared" si="157"/>
        <v>0.023</v>
      </c>
      <c r="M194" s="16">
        <f t="shared" si="158"/>
        <v>5.463000000000001E-10</v>
      </c>
      <c r="N194" s="18">
        <f t="shared" si="159"/>
        <v>1.0700000000000001E-11</v>
      </c>
      <c r="O194" s="29">
        <f t="shared" si="160"/>
        <v>64.99285652302032</v>
      </c>
      <c r="P194" s="100">
        <f t="shared" si="161"/>
        <v>-0.003141014072944648</v>
      </c>
      <c r="Q194" s="53">
        <v>0.024</v>
      </c>
      <c r="R194" s="201"/>
      <c r="S194" s="156"/>
      <c r="T194" s="250">
        <f t="shared" si="162"/>
        <v>0.023924615662249328</v>
      </c>
      <c r="U194" s="51"/>
      <c r="V194" s="51"/>
      <c r="W194" s="23"/>
      <c r="X194" s="23"/>
      <c r="Y194" s="23"/>
      <c r="Z194" s="23"/>
      <c r="AA194" s="23"/>
      <c r="AB194" s="131" t="e">
        <f t="shared" si="131"/>
        <v>#DIV/0!</v>
      </c>
      <c r="AC194" s="131" t="e">
        <f t="shared" si="132"/>
        <v>#DIV/0!</v>
      </c>
      <c r="AD194" s="131" t="e">
        <f t="shared" si="133"/>
        <v>#DIV/0!</v>
      </c>
      <c r="AE194" s="131" t="e">
        <f t="shared" si="134"/>
        <v>#DIV/0!</v>
      </c>
      <c r="AF194" s="132" t="e">
        <f t="shared" si="135"/>
        <v>#DIV/0!</v>
      </c>
      <c r="AG194" s="131" t="e">
        <f t="shared" si="136"/>
        <v>#DIV/0!</v>
      </c>
      <c r="AH194" s="131" t="e">
        <f t="shared" si="137"/>
        <v>#DIV/0!</v>
      </c>
      <c r="AI194" s="132" t="e">
        <f t="shared" si="138"/>
        <v>#DIV/0!</v>
      </c>
      <c r="AJ194" s="131" t="e">
        <f t="shared" si="139"/>
        <v>#DIV/0!</v>
      </c>
      <c r="AK194" s="131" t="e">
        <f t="shared" si="140"/>
        <v>#DIV/0!</v>
      </c>
      <c r="AL194" s="133" t="e">
        <f t="shared" si="141"/>
        <v>#DIV/0!</v>
      </c>
      <c r="AM194" s="131" t="e">
        <f t="shared" si="142"/>
        <v>#DIV/0!</v>
      </c>
      <c r="AN194" s="131" t="e">
        <f t="shared" si="143"/>
        <v>#DIV/0!</v>
      </c>
      <c r="AO194" s="131" t="e">
        <f t="shared" si="144"/>
        <v>#DIV/0!</v>
      </c>
      <c r="AP194" s="134" t="e">
        <f t="shared" si="145"/>
        <v>#DIV/0!</v>
      </c>
    </row>
    <row r="195" spans="1:42" s="68" customFormat="1" ht="12.75">
      <c r="A195" s="262"/>
      <c r="B195" s="68" t="s">
        <v>240</v>
      </c>
      <c r="D195" s="68" t="s">
        <v>86</v>
      </c>
      <c r="E195" s="68" t="s">
        <v>78</v>
      </c>
      <c r="F195" s="129" t="s">
        <v>73</v>
      </c>
      <c r="G195" s="78">
        <v>65.118</v>
      </c>
      <c r="H195" s="16" t="s">
        <v>277</v>
      </c>
      <c r="I195" s="16">
        <v>28.294</v>
      </c>
      <c r="J195" s="56">
        <v>5.530500000000001E-10</v>
      </c>
      <c r="K195" s="56">
        <v>28.201</v>
      </c>
      <c r="L195" s="55">
        <f t="shared" si="157"/>
        <v>0.023</v>
      </c>
      <c r="M195" s="16">
        <f t="shared" si="158"/>
        <v>5.463000000000001E-10</v>
      </c>
      <c r="N195" s="18">
        <f t="shared" si="159"/>
        <v>1.0700000000000001E-11</v>
      </c>
      <c r="O195" s="29">
        <f t="shared" si="160"/>
        <v>64.91408231848067</v>
      </c>
      <c r="P195" s="100">
        <f t="shared" si="161"/>
        <v>-0.0031413473661827673</v>
      </c>
      <c r="Q195" s="53">
        <v>0.024</v>
      </c>
      <c r="R195" s="201"/>
      <c r="S195" s="156"/>
      <c r="T195" s="250">
        <f t="shared" si="162"/>
        <v>0.023924607663211615</v>
      </c>
      <c r="U195" s="51"/>
      <c r="V195" s="51"/>
      <c r="W195" s="23"/>
      <c r="X195" s="23"/>
      <c r="Y195" s="23"/>
      <c r="Z195" s="23"/>
      <c r="AA195" s="23"/>
      <c r="AB195" s="131" t="e">
        <f t="shared" si="131"/>
        <v>#DIV/0!</v>
      </c>
      <c r="AC195" s="131" t="e">
        <f t="shared" si="132"/>
        <v>#DIV/0!</v>
      </c>
      <c r="AD195" s="131" t="e">
        <f t="shared" si="133"/>
        <v>#DIV/0!</v>
      </c>
      <c r="AE195" s="131" t="e">
        <f t="shared" si="134"/>
        <v>#DIV/0!</v>
      </c>
      <c r="AF195" s="132" t="e">
        <f t="shared" si="135"/>
        <v>#DIV/0!</v>
      </c>
      <c r="AG195" s="131" t="e">
        <f t="shared" si="136"/>
        <v>#DIV/0!</v>
      </c>
      <c r="AH195" s="131" t="e">
        <f t="shared" si="137"/>
        <v>#DIV/0!</v>
      </c>
      <c r="AI195" s="132" t="e">
        <f t="shared" si="138"/>
        <v>#DIV/0!</v>
      </c>
      <c r="AJ195" s="131" t="e">
        <f t="shared" si="139"/>
        <v>#DIV/0!</v>
      </c>
      <c r="AK195" s="131" t="e">
        <f t="shared" si="140"/>
        <v>#DIV/0!</v>
      </c>
      <c r="AL195" s="133" t="e">
        <f t="shared" si="141"/>
        <v>#DIV/0!</v>
      </c>
      <c r="AM195" s="131" t="e">
        <f t="shared" si="142"/>
        <v>#DIV/0!</v>
      </c>
      <c r="AN195" s="131" t="e">
        <f t="shared" si="143"/>
        <v>#DIV/0!</v>
      </c>
      <c r="AO195" s="131" t="e">
        <f t="shared" si="144"/>
        <v>#DIV/0!</v>
      </c>
      <c r="AP195" s="134" t="e">
        <f t="shared" si="145"/>
        <v>#DIV/0!</v>
      </c>
    </row>
    <row r="196" spans="1:42" s="68" customFormat="1" ht="12.75">
      <c r="A196" s="262"/>
      <c r="B196" s="68" t="s">
        <v>250</v>
      </c>
      <c r="D196" s="68" t="s">
        <v>86</v>
      </c>
      <c r="E196" s="68" t="s">
        <v>78</v>
      </c>
      <c r="F196" s="129" t="s">
        <v>73</v>
      </c>
      <c r="G196" s="78">
        <v>65.491</v>
      </c>
      <c r="H196" s="16" t="s">
        <v>277</v>
      </c>
      <c r="I196" s="16">
        <v>28.294</v>
      </c>
      <c r="J196" s="56">
        <v>5.530500000000001E-10</v>
      </c>
      <c r="K196" s="56">
        <v>28.201</v>
      </c>
      <c r="L196" s="55">
        <f t="shared" si="157"/>
        <v>0.023</v>
      </c>
      <c r="M196" s="16">
        <f t="shared" si="158"/>
        <v>5.463000000000001E-10</v>
      </c>
      <c r="N196" s="18">
        <f t="shared" si="159"/>
        <v>1.0700000000000001E-11</v>
      </c>
      <c r="O196" s="29">
        <f t="shared" si="160"/>
        <v>65.2860166753209</v>
      </c>
      <c r="P196" s="100">
        <f t="shared" si="161"/>
        <v>-0.0031397738002385545</v>
      </c>
      <c r="Q196" s="53">
        <v>0.032</v>
      </c>
      <c r="R196" s="201"/>
      <c r="S196" s="156"/>
      <c r="T196" s="250">
        <f t="shared" si="162"/>
        <v>0.031899527238392365</v>
      </c>
      <c r="U196" s="51"/>
      <c r="V196" s="51"/>
      <c r="W196" s="23"/>
      <c r="X196" s="23"/>
      <c r="Y196" s="23"/>
      <c r="Z196" s="23"/>
      <c r="AA196" s="23"/>
      <c r="AB196" s="131" t="e">
        <f t="shared" si="131"/>
        <v>#DIV/0!</v>
      </c>
      <c r="AC196" s="131" t="e">
        <f t="shared" si="132"/>
        <v>#DIV/0!</v>
      </c>
      <c r="AD196" s="131" t="e">
        <f t="shared" si="133"/>
        <v>#DIV/0!</v>
      </c>
      <c r="AE196" s="131" t="e">
        <f t="shared" si="134"/>
        <v>#DIV/0!</v>
      </c>
      <c r="AF196" s="132" t="e">
        <f t="shared" si="135"/>
        <v>#DIV/0!</v>
      </c>
      <c r="AG196" s="131" t="e">
        <f t="shared" si="136"/>
        <v>#DIV/0!</v>
      </c>
      <c r="AH196" s="131" t="e">
        <f t="shared" si="137"/>
        <v>#DIV/0!</v>
      </c>
      <c r="AI196" s="132" t="e">
        <f t="shared" si="138"/>
        <v>#DIV/0!</v>
      </c>
      <c r="AJ196" s="131" t="e">
        <f t="shared" si="139"/>
        <v>#DIV/0!</v>
      </c>
      <c r="AK196" s="131" t="e">
        <f t="shared" si="140"/>
        <v>#DIV/0!</v>
      </c>
      <c r="AL196" s="133" t="e">
        <f t="shared" si="141"/>
        <v>#DIV/0!</v>
      </c>
      <c r="AM196" s="131" t="e">
        <f t="shared" si="142"/>
        <v>#DIV/0!</v>
      </c>
      <c r="AN196" s="131" t="e">
        <f t="shared" si="143"/>
        <v>#DIV/0!</v>
      </c>
      <c r="AO196" s="131" t="e">
        <f t="shared" si="144"/>
        <v>#DIV/0!</v>
      </c>
      <c r="AP196" s="134" t="e">
        <f t="shared" si="145"/>
        <v>#DIV/0!</v>
      </c>
    </row>
    <row r="197" spans="1:42" s="68" customFormat="1" ht="12.75">
      <c r="A197" s="262"/>
      <c r="B197" s="68" t="s">
        <v>249</v>
      </c>
      <c r="D197" s="68" t="s">
        <v>86</v>
      </c>
      <c r="E197" s="68" t="s">
        <v>78</v>
      </c>
      <c r="F197" s="129" t="s">
        <v>73</v>
      </c>
      <c r="G197" s="78">
        <v>65.677</v>
      </c>
      <c r="H197" s="16" t="s">
        <v>277</v>
      </c>
      <c r="I197" s="16">
        <v>28.294</v>
      </c>
      <c r="J197" s="56">
        <v>5.530500000000001E-10</v>
      </c>
      <c r="K197" s="56">
        <v>28.201</v>
      </c>
      <c r="L197" s="55">
        <f t="shared" si="157"/>
        <v>0.023</v>
      </c>
      <c r="M197" s="16">
        <f t="shared" si="158"/>
        <v>5.463000000000001E-10</v>
      </c>
      <c r="N197" s="18">
        <f t="shared" si="159"/>
        <v>1.0700000000000001E-11</v>
      </c>
      <c r="O197" s="29">
        <f t="shared" si="160"/>
        <v>65.47148571300552</v>
      </c>
      <c r="P197" s="100">
        <f t="shared" si="161"/>
        <v>-0.0031389892066198133</v>
      </c>
      <c r="Q197" s="53">
        <v>0.041</v>
      </c>
      <c r="R197" s="201"/>
      <c r="S197" s="156"/>
      <c r="T197" s="250">
        <f t="shared" si="162"/>
        <v>0.04087130144252859</v>
      </c>
      <c r="U197" s="51"/>
      <c r="V197" s="51"/>
      <c r="W197" s="23"/>
      <c r="X197" s="23"/>
      <c r="Y197" s="23"/>
      <c r="Z197" s="23"/>
      <c r="AA197" s="23"/>
      <c r="AB197" s="131" t="e">
        <f t="shared" si="131"/>
        <v>#DIV/0!</v>
      </c>
      <c r="AC197" s="131" t="e">
        <f t="shared" si="132"/>
        <v>#DIV/0!</v>
      </c>
      <c r="AD197" s="131" t="e">
        <f t="shared" si="133"/>
        <v>#DIV/0!</v>
      </c>
      <c r="AE197" s="131" t="e">
        <f t="shared" si="134"/>
        <v>#DIV/0!</v>
      </c>
      <c r="AF197" s="132" t="e">
        <f t="shared" si="135"/>
        <v>#DIV/0!</v>
      </c>
      <c r="AG197" s="131" t="e">
        <f t="shared" si="136"/>
        <v>#DIV/0!</v>
      </c>
      <c r="AH197" s="131" t="e">
        <f t="shared" si="137"/>
        <v>#DIV/0!</v>
      </c>
      <c r="AI197" s="132" t="e">
        <f t="shared" si="138"/>
        <v>#DIV/0!</v>
      </c>
      <c r="AJ197" s="131" t="e">
        <f t="shared" si="139"/>
        <v>#DIV/0!</v>
      </c>
      <c r="AK197" s="131" t="e">
        <f t="shared" si="140"/>
        <v>#DIV/0!</v>
      </c>
      <c r="AL197" s="133" t="e">
        <f t="shared" si="141"/>
        <v>#DIV/0!</v>
      </c>
      <c r="AM197" s="131" t="e">
        <f t="shared" si="142"/>
        <v>#DIV/0!</v>
      </c>
      <c r="AN197" s="131" t="e">
        <f t="shared" si="143"/>
        <v>#DIV/0!</v>
      </c>
      <c r="AO197" s="131" t="e">
        <f t="shared" si="144"/>
        <v>#DIV/0!</v>
      </c>
      <c r="AP197" s="134" t="e">
        <f t="shared" si="145"/>
        <v>#DIV/0!</v>
      </c>
    </row>
    <row r="198" spans="1:42" s="68" customFormat="1" ht="12.75">
      <c r="A198" s="262"/>
      <c r="B198" s="68" t="s">
        <v>249</v>
      </c>
      <c r="D198" s="68" t="s">
        <v>86</v>
      </c>
      <c r="E198" s="68" t="s">
        <v>78</v>
      </c>
      <c r="F198" s="129" t="s">
        <v>73</v>
      </c>
      <c r="G198" s="78">
        <v>65.741</v>
      </c>
      <c r="H198" s="16" t="s">
        <v>277</v>
      </c>
      <c r="I198" s="16">
        <v>28.294</v>
      </c>
      <c r="J198" s="56">
        <v>5.530500000000001E-10</v>
      </c>
      <c r="K198" s="56">
        <v>28.201</v>
      </c>
      <c r="L198" s="55">
        <f t="shared" si="157"/>
        <v>0.023</v>
      </c>
      <c r="M198" s="16">
        <f t="shared" si="158"/>
        <v>5.463000000000001E-10</v>
      </c>
      <c r="N198" s="18">
        <f t="shared" si="159"/>
        <v>1.0700000000000001E-11</v>
      </c>
      <c r="O198" s="29">
        <f t="shared" si="160"/>
        <v>65.53530308257908</v>
      </c>
      <c r="P198" s="100">
        <f t="shared" si="161"/>
        <v>-0.0031387192512366546</v>
      </c>
      <c r="Q198" s="53">
        <v>0.022</v>
      </c>
      <c r="R198" s="59"/>
      <c r="S198" s="130"/>
      <c r="T198" s="250">
        <f t="shared" si="162"/>
        <v>0.021930948176472793</v>
      </c>
      <c r="U198" s="51"/>
      <c r="V198" s="51"/>
      <c r="W198" s="23"/>
      <c r="X198" s="23"/>
      <c r="Y198" s="23"/>
      <c r="Z198" s="23"/>
      <c r="AA198" s="23"/>
      <c r="AB198" s="131" t="e">
        <f t="shared" si="131"/>
        <v>#DIV/0!</v>
      </c>
      <c r="AC198" s="131" t="e">
        <f t="shared" si="132"/>
        <v>#DIV/0!</v>
      </c>
      <c r="AD198" s="131" t="e">
        <f t="shared" si="133"/>
        <v>#DIV/0!</v>
      </c>
      <c r="AE198" s="131" t="e">
        <f t="shared" si="134"/>
        <v>#DIV/0!</v>
      </c>
      <c r="AF198" s="132" t="e">
        <f t="shared" si="135"/>
        <v>#DIV/0!</v>
      </c>
      <c r="AG198" s="131" t="e">
        <f t="shared" si="136"/>
        <v>#DIV/0!</v>
      </c>
      <c r="AH198" s="131" t="e">
        <f t="shared" si="137"/>
        <v>#DIV/0!</v>
      </c>
      <c r="AI198" s="132" t="e">
        <f t="shared" si="138"/>
        <v>#DIV/0!</v>
      </c>
      <c r="AJ198" s="131" t="e">
        <f t="shared" si="139"/>
        <v>#DIV/0!</v>
      </c>
      <c r="AK198" s="131" t="e">
        <f t="shared" si="140"/>
        <v>#DIV/0!</v>
      </c>
      <c r="AL198" s="133" t="e">
        <f t="shared" si="141"/>
        <v>#DIV/0!</v>
      </c>
      <c r="AM198" s="131" t="e">
        <f t="shared" si="142"/>
        <v>#DIV/0!</v>
      </c>
      <c r="AN198" s="131" t="e">
        <f t="shared" si="143"/>
        <v>#DIV/0!</v>
      </c>
      <c r="AO198" s="131" t="e">
        <f t="shared" si="144"/>
        <v>#DIV/0!</v>
      </c>
      <c r="AP198" s="134" t="e">
        <f t="shared" si="145"/>
        <v>#DIV/0!</v>
      </c>
    </row>
    <row r="199" spans="1:42" s="68" customFormat="1" ht="12.75">
      <c r="A199" s="262"/>
      <c r="B199" s="68" t="s">
        <v>257</v>
      </c>
      <c r="D199" s="68" t="s">
        <v>86</v>
      </c>
      <c r="E199" s="68" t="s">
        <v>78</v>
      </c>
      <c r="F199" s="129" t="s">
        <v>73</v>
      </c>
      <c r="G199" s="78">
        <v>65.962</v>
      </c>
      <c r="H199" s="16" t="s">
        <v>277</v>
      </c>
      <c r="I199" s="16">
        <v>28.294</v>
      </c>
      <c r="J199" s="56">
        <v>5.530500000000001E-10</v>
      </c>
      <c r="K199" s="56">
        <v>28.201</v>
      </c>
      <c r="L199" s="55">
        <f t="shared" si="157"/>
        <v>0.023</v>
      </c>
      <c r="M199" s="16">
        <f t="shared" si="158"/>
        <v>5.463000000000001E-10</v>
      </c>
      <c r="N199" s="18">
        <f t="shared" si="159"/>
        <v>1.0700000000000001E-11</v>
      </c>
      <c r="O199" s="29">
        <f t="shared" si="160"/>
        <v>65.75567269779778</v>
      </c>
      <c r="P199" s="100">
        <f t="shared" si="161"/>
        <v>-0.0031377871100257693</v>
      </c>
      <c r="Q199" s="53">
        <v>0.026</v>
      </c>
      <c r="R199" s="59"/>
      <c r="S199" s="130"/>
      <c r="T199" s="250">
        <f t="shared" si="162"/>
        <v>0.025918417535139328</v>
      </c>
      <c r="U199" s="51"/>
      <c r="V199" s="51"/>
      <c r="W199" s="23"/>
      <c r="X199" s="23"/>
      <c r="Y199" s="23"/>
      <c r="Z199" s="23"/>
      <c r="AA199" s="23"/>
      <c r="AB199" s="131" t="e">
        <f t="shared" si="131"/>
        <v>#DIV/0!</v>
      </c>
      <c r="AC199" s="131" t="e">
        <f t="shared" si="132"/>
        <v>#DIV/0!</v>
      </c>
      <c r="AD199" s="131" t="e">
        <f t="shared" si="133"/>
        <v>#DIV/0!</v>
      </c>
      <c r="AE199" s="131" t="e">
        <f t="shared" si="134"/>
        <v>#DIV/0!</v>
      </c>
      <c r="AF199" s="132" t="e">
        <f t="shared" si="135"/>
        <v>#DIV/0!</v>
      </c>
      <c r="AG199" s="131" t="e">
        <f t="shared" si="136"/>
        <v>#DIV/0!</v>
      </c>
      <c r="AH199" s="131" t="e">
        <f t="shared" si="137"/>
        <v>#DIV/0!</v>
      </c>
      <c r="AI199" s="132" t="e">
        <f t="shared" si="138"/>
        <v>#DIV/0!</v>
      </c>
      <c r="AJ199" s="131" t="e">
        <f t="shared" si="139"/>
        <v>#DIV/0!</v>
      </c>
      <c r="AK199" s="131" t="e">
        <f t="shared" si="140"/>
        <v>#DIV/0!</v>
      </c>
      <c r="AL199" s="133" t="e">
        <f t="shared" si="141"/>
        <v>#DIV/0!</v>
      </c>
      <c r="AM199" s="131" t="e">
        <f t="shared" si="142"/>
        <v>#DIV/0!</v>
      </c>
      <c r="AN199" s="131" t="e">
        <f t="shared" si="143"/>
        <v>#DIV/0!</v>
      </c>
      <c r="AO199" s="131" t="e">
        <f t="shared" si="144"/>
        <v>#DIV/0!</v>
      </c>
      <c r="AP199" s="134" t="e">
        <f t="shared" si="145"/>
        <v>#DIV/0!</v>
      </c>
    </row>
    <row r="200" spans="1:42" s="68" customFormat="1" ht="12.75">
      <c r="A200" s="262"/>
      <c r="B200" s="68" t="s">
        <v>258</v>
      </c>
      <c r="D200" s="68" t="s">
        <v>86</v>
      </c>
      <c r="E200" s="68" t="s">
        <v>78</v>
      </c>
      <c r="F200" s="129" t="s">
        <v>73</v>
      </c>
      <c r="G200" s="78">
        <v>65.99</v>
      </c>
      <c r="H200" s="16" t="s">
        <v>277</v>
      </c>
      <c r="I200" s="16">
        <v>28.294</v>
      </c>
      <c r="J200" s="56">
        <v>5.530500000000001E-10</v>
      </c>
      <c r="K200" s="56">
        <v>28.201</v>
      </c>
      <c r="L200" s="55">
        <f t="shared" si="157"/>
        <v>0.023</v>
      </c>
      <c r="M200" s="16">
        <f t="shared" si="158"/>
        <v>5.463000000000001E-10</v>
      </c>
      <c r="N200" s="18">
        <f t="shared" si="159"/>
        <v>1.0700000000000001E-11</v>
      </c>
      <c r="O200" s="29">
        <f t="shared" si="160"/>
        <v>65.78359285892212</v>
      </c>
      <c r="P200" s="100">
        <f t="shared" si="161"/>
        <v>-0.0031376690160498377</v>
      </c>
      <c r="Q200" s="53">
        <v>0.032</v>
      </c>
      <c r="R200" s="59"/>
      <c r="S200" s="130"/>
      <c r="T200" s="250">
        <f t="shared" si="162"/>
        <v>0.031899594591486405</v>
      </c>
      <c r="U200" s="51"/>
      <c r="V200" s="51"/>
      <c r="W200" s="23"/>
      <c r="X200" s="23"/>
      <c r="Y200" s="23"/>
      <c r="Z200" s="23"/>
      <c r="AA200" s="23"/>
      <c r="AB200" s="131" t="e">
        <f t="shared" si="131"/>
        <v>#DIV/0!</v>
      </c>
      <c r="AC200" s="131" t="e">
        <f t="shared" si="132"/>
        <v>#DIV/0!</v>
      </c>
      <c r="AD200" s="131" t="e">
        <f t="shared" si="133"/>
        <v>#DIV/0!</v>
      </c>
      <c r="AE200" s="131" t="e">
        <f t="shared" si="134"/>
        <v>#DIV/0!</v>
      </c>
      <c r="AF200" s="132" t="e">
        <f t="shared" si="135"/>
        <v>#DIV/0!</v>
      </c>
      <c r="AG200" s="131" t="e">
        <f t="shared" si="136"/>
        <v>#DIV/0!</v>
      </c>
      <c r="AH200" s="131" t="e">
        <f t="shared" si="137"/>
        <v>#DIV/0!</v>
      </c>
      <c r="AI200" s="132" t="e">
        <f t="shared" si="138"/>
        <v>#DIV/0!</v>
      </c>
      <c r="AJ200" s="131" t="e">
        <f t="shared" si="139"/>
        <v>#DIV/0!</v>
      </c>
      <c r="AK200" s="131" t="e">
        <f t="shared" si="140"/>
        <v>#DIV/0!</v>
      </c>
      <c r="AL200" s="133" t="e">
        <f t="shared" si="141"/>
        <v>#DIV/0!</v>
      </c>
      <c r="AM200" s="131" t="e">
        <f t="shared" si="142"/>
        <v>#DIV/0!</v>
      </c>
      <c r="AN200" s="131" t="e">
        <f t="shared" si="143"/>
        <v>#DIV/0!</v>
      </c>
      <c r="AO200" s="131" t="e">
        <f t="shared" si="144"/>
        <v>#DIV/0!</v>
      </c>
      <c r="AP200" s="134" t="e">
        <f t="shared" si="145"/>
        <v>#DIV/0!</v>
      </c>
    </row>
    <row r="201" spans="1:42" s="68" customFormat="1" ht="12.75">
      <c r="A201" s="262"/>
      <c r="B201" s="68" t="s">
        <v>260</v>
      </c>
      <c r="D201" s="68" t="s">
        <v>86</v>
      </c>
      <c r="E201" s="68" t="s">
        <v>78</v>
      </c>
      <c r="F201" s="129" t="s">
        <v>73</v>
      </c>
      <c r="G201" s="78">
        <v>65.973</v>
      </c>
      <c r="H201" s="16" t="s">
        <v>277</v>
      </c>
      <c r="I201" s="16">
        <v>28.294</v>
      </c>
      <c r="J201" s="56">
        <v>5.530500000000001E-10</v>
      </c>
      <c r="K201" s="56">
        <v>28.201</v>
      </c>
      <c r="L201" s="55">
        <f t="shared" si="157"/>
        <v>0.023</v>
      </c>
      <c r="M201" s="16">
        <f t="shared" si="158"/>
        <v>5.463000000000001E-10</v>
      </c>
      <c r="N201" s="18">
        <f t="shared" si="159"/>
        <v>1.0700000000000001E-11</v>
      </c>
      <c r="O201" s="29">
        <f t="shared" si="160"/>
        <v>65.76664133175095</v>
      </c>
      <c r="P201" s="100">
        <f t="shared" si="161"/>
        <v>-0.003137740715815296</v>
      </c>
      <c r="Q201" s="53">
        <v>0.02</v>
      </c>
      <c r="R201" s="59"/>
      <c r="S201" s="130"/>
      <c r="T201" s="250">
        <f t="shared" si="162"/>
        <v>0.019937245185683693</v>
      </c>
      <c r="U201" s="51"/>
      <c r="V201" s="51"/>
      <c r="W201" s="23"/>
      <c r="X201" s="23"/>
      <c r="Y201" s="23"/>
      <c r="Z201" s="23"/>
      <c r="AA201" s="23"/>
      <c r="AB201" s="131" t="e">
        <f t="shared" si="131"/>
        <v>#DIV/0!</v>
      </c>
      <c r="AC201" s="131" t="e">
        <f t="shared" si="132"/>
        <v>#DIV/0!</v>
      </c>
      <c r="AD201" s="131" t="e">
        <f t="shared" si="133"/>
        <v>#DIV/0!</v>
      </c>
      <c r="AE201" s="131" t="e">
        <f t="shared" si="134"/>
        <v>#DIV/0!</v>
      </c>
      <c r="AF201" s="132" t="e">
        <f t="shared" si="135"/>
        <v>#DIV/0!</v>
      </c>
      <c r="AG201" s="131" t="e">
        <f t="shared" si="136"/>
        <v>#DIV/0!</v>
      </c>
      <c r="AH201" s="131" t="e">
        <f t="shared" si="137"/>
        <v>#DIV/0!</v>
      </c>
      <c r="AI201" s="132" t="e">
        <f t="shared" si="138"/>
        <v>#DIV/0!</v>
      </c>
      <c r="AJ201" s="131" t="e">
        <f t="shared" si="139"/>
        <v>#DIV/0!</v>
      </c>
      <c r="AK201" s="131" t="e">
        <f t="shared" si="140"/>
        <v>#DIV/0!</v>
      </c>
      <c r="AL201" s="133" t="e">
        <f t="shared" si="141"/>
        <v>#DIV/0!</v>
      </c>
      <c r="AM201" s="131" t="e">
        <f t="shared" si="142"/>
        <v>#DIV/0!</v>
      </c>
      <c r="AN201" s="131" t="e">
        <f t="shared" si="143"/>
        <v>#DIV/0!</v>
      </c>
      <c r="AO201" s="131" t="e">
        <f t="shared" si="144"/>
        <v>#DIV/0!</v>
      </c>
      <c r="AP201" s="134" t="e">
        <f t="shared" si="145"/>
        <v>#DIV/0!</v>
      </c>
    </row>
    <row r="202" spans="1:42" s="68" customFormat="1" ht="12.75">
      <c r="A202" s="262"/>
      <c r="B202" s="68" t="s">
        <v>253</v>
      </c>
      <c r="D202" s="68" t="s">
        <v>86</v>
      </c>
      <c r="E202" s="68" t="s">
        <v>78</v>
      </c>
      <c r="F202" s="129" t="s">
        <v>73</v>
      </c>
      <c r="G202" s="78">
        <v>66.022</v>
      </c>
      <c r="H202" s="16" t="s">
        <v>277</v>
      </c>
      <c r="I202" s="16">
        <v>28.294</v>
      </c>
      <c r="J202" s="56">
        <v>5.530500000000001E-10</v>
      </c>
      <c r="K202" s="56">
        <v>28.201</v>
      </c>
      <c r="L202" s="55">
        <f t="shared" si="157"/>
        <v>0.023</v>
      </c>
      <c r="M202" s="16">
        <f t="shared" si="158"/>
        <v>5.463000000000001E-10</v>
      </c>
      <c r="N202" s="18">
        <f t="shared" si="159"/>
        <v>1.0700000000000001E-11</v>
      </c>
      <c r="O202" s="29">
        <f t="shared" si="160"/>
        <v>65.81550162244524</v>
      </c>
      <c r="P202" s="100">
        <f t="shared" si="161"/>
        <v>-0.00313753405298578</v>
      </c>
      <c r="Q202" s="53">
        <v>0.038</v>
      </c>
      <c r="R202" s="215"/>
      <c r="S202" s="216"/>
      <c r="T202" s="250">
        <f t="shared" si="162"/>
        <v>0.03788077370598654</v>
      </c>
      <c r="U202" s="51"/>
      <c r="V202" s="51"/>
      <c r="W202" s="23"/>
      <c r="X202" s="23"/>
      <c r="Y202" s="23"/>
      <c r="Z202" s="23"/>
      <c r="AA202" s="23"/>
      <c r="AB202" s="131" t="e">
        <f t="shared" si="131"/>
        <v>#DIV/0!</v>
      </c>
      <c r="AC202" s="131" t="e">
        <f t="shared" si="132"/>
        <v>#DIV/0!</v>
      </c>
      <c r="AD202" s="131" t="e">
        <f t="shared" si="133"/>
        <v>#DIV/0!</v>
      </c>
      <c r="AE202" s="131" t="e">
        <f t="shared" si="134"/>
        <v>#DIV/0!</v>
      </c>
      <c r="AF202" s="132" t="e">
        <f t="shared" si="135"/>
        <v>#DIV/0!</v>
      </c>
      <c r="AG202" s="131" t="e">
        <f t="shared" si="136"/>
        <v>#DIV/0!</v>
      </c>
      <c r="AH202" s="131" t="e">
        <f t="shared" si="137"/>
        <v>#DIV/0!</v>
      </c>
      <c r="AI202" s="132" t="e">
        <f t="shared" si="138"/>
        <v>#DIV/0!</v>
      </c>
      <c r="AJ202" s="131" t="e">
        <f t="shared" si="139"/>
        <v>#DIV/0!</v>
      </c>
      <c r="AK202" s="131" t="e">
        <f t="shared" si="140"/>
        <v>#DIV/0!</v>
      </c>
      <c r="AL202" s="133" t="e">
        <f t="shared" si="141"/>
        <v>#DIV/0!</v>
      </c>
      <c r="AM202" s="131" t="e">
        <f t="shared" si="142"/>
        <v>#DIV/0!</v>
      </c>
      <c r="AN202" s="131" t="e">
        <f t="shared" si="143"/>
        <v>#DIV/0!</v>
      </c>
      <c r="AO202" s="131" t="e">
        <f t="shared" si="144"/>
        <v>#DIV/0!</v>
      </c>
      <c r="AP202" s="134" t="e">
        <f t="shared" si="145"/>
        <v>#DIV/0!</v>
      </c>
    </row>
    <row r="203" spans="1:42" s="68" customFormat="1" ht="12.75">
      <c r="A203" s="262"/>
      <c r="B203" s="68" t="s">
        <v>254</v>
      </c>
      <c r="D203" s="68" t="s">
        <v>86</v>
      </c>
      <c r="E203" s="68" t="s">
        <v>78</v>
      </c>
      <c r="F203" s="129" t="s">
        <v>73</v>
      </c>
      <c r="G203" s="78">
        <v>65.998</v>
      </c>
      <c r="H203" s="16" t="s">
        <v>277</v>
      </c>
      <c r="I203" s="16">
        <v>28.294</v>
      </c>
      <c r="J203" s="56">
        <v>5.530500000000001E-10</v>
      </c>
      <c r="K203" s="56">
        <v>28.201</v>
      </c>
      <c r="L203" s="55">
        <f t="shared" si="157"/>
        <v>0.023</v>
      </c>
      <c r="M203" s="16">
        <f t="shared" si="158"/>
        <v>5.463000000000001E-10</v>
      </c>
      <c r="N203" s="18">
        <f t="shared" si="159"/>
        <v>1.0700000000000001E-11</v>
      </c>
      <c r="O203" s="29">
        <f t="shared" si="160"/>
        <v>65.79157004900753</v>
      </c>
      <c r="P203" s="100">
        <f t="shared" si="161"/>
        <v>-0.0031376352751379954</v>
      </c>
      <c r="Q203" s="53">
        <v>0.044</v>
      </c>
      <c r="R203" s="215"/>
      <c r="S203" s="216"/>
      <c r="T203" s="250">
        <f t="shared" si="162"/>
        <v>0.043861944047893925</v>
      </c>
      <c r="U203" s="51"/>
      <c r="V203" s="51"/>
      <c r="W203" s="23"/>
      <c r="X203" s="23"/>
      <c r="Y203" s="23"/>
      <c r="Z203" s="23"/>
      <c r="AA203" s="23"/>
      <c r="AB203" s="131" t="e">
        <f aca="true" t="shared" si="163" ref="AB203:AB210">(-1+EXP($J203*$I203*10^6))/R203</f>
        <v>#DIV/0!</v>
      </c>
      <c r="AC203" s="131" t="e">
        <f aca="true" t="shared" si="164" ref="AC203:AC210">(EXP($J203*G203*10^6)-1)/R203</f>
        <v>#DIV/0!</v>
      </c>
      <c r="AD203" s="131" t="e">
        <f aca="true" t="shared" si="165" ref="AD203:AD210">AC203/($J203+R203*$J203*AC203)</f>
        <v>#DIV/0!</v>
      </c>
      <c r="AE203" s="131" t="e">
        <f aca="true" t="shared" si="166" ref="AE203:AE210">R203/($J203+R203*$J203*AC203)</f>
        <v>#DIV/0!</v>
      </c>
      <c r="AF203" s="132" t="e">
        <f aca="true" t="shared" si="167" ref="AF203:AF210">SQRT(((Q203*10^6)^2-S203^2*AD203^2)/(AE203^2))</f>
        <v>#DIV/0!</v>
      </c>
      <c r="AG203" s="131" t="e">
        <f aca="true" t="shared" si="168" ref="AG203:AG210">(EXP($M203*$K203*10^6)-1)/AB203</f>
        <v>#DIV/0!</v>
      </c>
      <c r="AH203" s="131" t="e">
        <f aca="true" t="shared" si="169" ref="AH203:AH210">(1-EXP($J203*$I203*10^6))/(AB203^2)</f>
        <v>#DIV/0!</v>
      </c>
      <c r="AI203" s="132" t="e">
        <f aca="true" t="shared" si="170" ref="AI203:AI210">S203/ABS(AH203)</f>
        <v>#DIV/0!</v>
      </c>
      <c r="AJ203" s="131" t="e">
        <f aca="true" t="shared" si="171" ref="AJ203:AJ210">(1/$M203)*(-1/AB203+1/((EXP($M203*$K203*10^6)-1)*AC203+AB203))</f>
        <v>#DIV/0!</v>
      </c>
      <c r="AK203" s="131" t="e">
        <f aca="true" t="shared" si="172" ref="AK203:AK210">AG203/($M203*(1+AG203*AC203))</f>
        <v>#DIV/0!</v>
      </c>
      <c r="AL203" s="133" t="e">
        <f aca="true" t="shared" si="173" ref="AL203:AL210">EXP($M203*$K203*10^6)*AC203/((EXP($M203*$K203*10^6)-1)*AC203+AB203)</f>
        <v>#DIV/0!</v>
      </c>
      <c r="AM203" s="131" t="e">
        <f aca="true" t="shared" si="174" ref="AM203:AM210">(EXP($M203*$K203*10^6)*$M203*AC203*$K203*10^6)/((EXP($M203*$K203*10^6)-1)*AC203+AB203)</f>
        <v>#DIV/0!</v>
      </c>
      <c r="AN203" s="131" t="e">
        <f aca="true" t="shared" si="175" ref="AN203:AN210">LN(1+(EXP($M203*$K203*10^6)-1)*AC203/AB203)</f>
        <v>#DIV/0!</v>
      </c>
      <c r="AO203" s="131" t="e">
        <f aca="true" t="shared" si="176" ref="AO203:AO210">1/$M203^2*(AM203-AN203)</f>
        <v>#DIV/0!</v>
      </c>
      <c r="AP203" s="134" t="e">
        <f aca="true" t="shared" si="177" ref="AP203:AP210">-LN(1+AG203*AC203)/$M203^2</f>
        <v>#DIV/0!</v>
      </c>
    </row>
    <row r="204" spans="1:42" s="68" customFormat="1" ht="12.75">
      <c r="A204" s="262"/>
      <c r="B204" s="68" t="s">
        <v>256</v>
      </c>
      <c r="D204" s="68" t="s">
        <v>86</v>
      </c>
      <c r="E204" s="68" t="s">
        <v>78</v>
      </c>
      <c r="F204" s="129" t="s">
        <v>73</v>
      </c>
      <c r="G204" s="78">
        <v>66.019</v>
      </c>
      <c r="H204" s="16" t="s">
        <v>277</v>
      </c>
      <c r="I204" s="16">
        <v>28.294</v>
      </c>
      <c r="J204" s="56">
        <v>5.530500000000001E-10</v>
      </c>
      <c r="K204" s="56">
        <v>28.201</v>
      </c>
      <c r="L204" s="55">
        <f t="shared" si="157"/>
        <v>0.023</v>
      </c>
      <c r="M204" s="16">
        <f t="shared" si="158"/>
        <v>5.463000000000001E-10</v>
      </c>
      <c r="N204" s="18">
        <f t="shared" si="159"/>
        <v>1.0700000000000001E-11</v>
      </c>
      <c r="O204" s="29">
        <f t="shared" si="160"/>
        <v>65.81251017550456</v>
      </c>
      <c r="P204" s="100">
        <f t="shared" si="161"/>
        <v>-0.003137546705706873</v>
      </c>
      <c r="Q204" s="53">
        <v>0.046</v>
      </c>
      <c r="R204" s="215"/>
      <c r="S204" s="216"/>
      <c r="T204" s="250">
        <f t="shared" si="162"/>
        <v>0.045855672851537486</v>
      </c>
      <c r="U204" s="51"/>
      <c r="V204" s="51"/>
      <c r="W204" s="23"/>
      <c r="X204" s="23"/>
      <c r="Y204" s="23"/>
      <c r="Z204" s="23"/>
      <c r="AA204" s="23"/>
      <c r="AB204" s="131" t="e">
        <f t="shared" si="163"/>
        <v>#DIV/0!</v>
      </c>
      <c r="AC204" s="131" t="e">
        <f t="shared" si="164"/>
        <v>#DIV/0!</v>
      </c>
      <c r="AD204" s="131" t="e">
        <f t="shared" si="165"/>
        <v>#DIV/0!</v>
      </c>
      <c r="AE204" s="131" t="e">
        <f t="shared" si="166"/>
        <v>#DIV/0!</v>
      </c>
      <c r="AF204" s="132" t="e">
        <f t="shared" si="167"/>
        <v>#DIV/0!</v>
      </c>
      <c r="AG204" s="131" t="e">
        <f t="shared" si="168"/>
        <v>#DIV/0!</v>
      </c>
      <c r="AH204" s="131" t="e">
        <f t="shared" si="169"/>
        <v>#DIV/0!</v>
      </c>
      <c r="AI204" s="132" t="e">
        <f t="shared" si="170"/>
        <v>#DIV/0!</v>
      </c>
      <c r="AJ204" s="131" t="e">
        <f t="shared" si="171"/>
        <v>#DIV/0!</v>
      </c>
      <c r="AK204" s="131" t="e">
        <f t="shared" si="172"/>
        <v>#DIV/0!</v>
      </c>
      <c r="AL204" s="133" t="e">
        <f t="shared" si="173"/>
        <v>#DIV/0!</v>
      </c>
      <c r="AM204" s="131" t="e">
        <f t="shared" si="174"/>
        <v>#DIV/0!</v>
      </c>
      <c r="AN204" s="131" t="e">
        <f t="shared" si="175"/>
        <v>#DIV/0!</v>
      </c>
      <c r="AO204" s="131" t="e">
        <f t="shared" si="176"/>
        <v>#DIV/0!</v>
      </c>
      <c r="AP204" s="134" t="e">
        <f t="shared" si="177"/>
        <v>#DIV/0!</v>
      </c>
    </row>
    <row r="205" spans="1:42" s="68" customFormat="1" ht="12.75">
      <c r="A205" s="262"/>
      <c r="B205" s="68" t="s">
        <v>255</v>
      </c>
      <c r="D205" s="68" t="s">
        <v>86</v>
      </c>
      <c r="E205" s="68" t="s">
        <v>78</v>
      </c>
      <c r="F205" s="129" t="s">
        <v>73</v>
      </c>
      <c r="G205" s="78">
        <v>66.002</v>
      </c>
      <c r="H205" s="16" t="s">
        <v>277</v>
      </c>
      <c r="I205" s="16">
        <v>28.294</v>
      </c>
      <c r="J205" s="56">
        <v>5.530500000000001E-10</v>
      </c>
      <c r="K205" s="56">
        <v>28.201</v>
      </c>
      <c r="L205" s="55">
        <f t="shared" si="157"/>
        <v>0.023</v>
      </c>
      <c r="M205" s="16">
        <f t="shared" si="158"/>
        <v>5.463000000000001E-10</v>
      </c>
      <c r="N205" s="18">
        <f t="shared" si="159"/>
        <v>1.0700000000000001E-11</v>
      </c>
      <c r="O205" s="29">
        <f t="shared" si="160"/>
        <v>65.79555864424933</v>
      </c>
      <c r="P205" s="100">
        <f t="shared" si="161"/>
        <v>-0.003137618404714493</v>
      </c>
      <c r="Q205" s="53">
        <v>0.033</v>
      </c>
      <c r="R205" s="215"/>
      <c r="S205" s="216"/>
      <c r="T205" s="250">
        <f t="shared" si="162"/>
        <v>0.03289645859264442</v>
      </c>
      <c r="U205" s="51"/>
      <c r="V205" s="51"/>
      <c r="W205" s="23"/>
      <c r="X205" s="23"/>
      <c r="Y205" s="23"/>
      <c r="Z205" s="23"/>
      <c r="AA205" s="23"/>
      <c r="AB205" s="131" t="e">
        <f t="shared" si="163"/>
        <v>#DIV/0!</v>
      </c>
      <c r="AC205" s="131" t="e">
        <f t="shared" si="164"/>
        <v>#DIV/0!</v>
      </c>
      <c r="AD205" s="131" t="e">
        <f t="shared" si="165"/>
        <v>#DIV/0!</v>
      </c>
      <c r="AE205" s="131" t="e">
        <f t="shared" si="166"/>
        <v>#DIV/0!</v>
      </c>
      <c r="AF205" s="132" t="e">
        <f t="shared" si="167"/>
        <v>#DIV/0!</v>
      </c>
      <c r="AG205" s="131" t="e">
        <f t="shared" si="168"/>
        <v>#DIV/0!</v>
      </c>
      <c r="AH205" s="131" t="e">
        <f t="shared" si="169"/>
        <v>#DIV/0!</v>
      </c>
      <c r="AI205" s="132" t="e">
        <f t="shared" si="170"/>
        <v>#DIV/0!</v>
      </c>
      <c r="AJ205" s="131" t="e">
        <f t="shared" si="171"/>
        <v>#DIV/0!</v>
      </c>
      <c r="AK205" s="131" t="e">
        <f t="shared" si="172"/>
        <v>#DIV/0!</v>
      </c>
      <c r="AL205" s="133" t="e">
        <f t="shared" si="173"/>
        <v>#DIV/0!</v>
      </c>
      <c r="AM205" s="131" t="e">
        <f t="shared" si="174"/>
        <v>#DIV/0!</v>
      </c>
      <c r="AN205" s="131" t="e">
        <f t="shared" si="175"/>
        <v>#DIV/0!</v>
      </c>
      <c r="AO205" s="131" t="e">
        <f t="shared" si="176"/>
        <v>#DIV/0!</v>
      </c>
      <c r="AP205" s="134" t="e">
        <f t="shared" si="177"/>
        <v>#DIV/0!</v>
      </c>
    </row>
    <row r="206" spans="1:42" s="68" customFormat="1" ht="12.75">
      <c r="A206" s="262"/>
      <c r="B206" s="68" t="s">
        <v>259</v>
      </c>
      <c r="D206" s="68" t="s">
        <v>86</v>
      </c>
      <c r="E206" s="68" t="s">
        <v>78</v>
      </c>
      <c r="F206" s="129" t="s">
        <v>73</v>
      </c>
      <c r="G206" s="78">
        <v>66.013</v>
      </c>
      <c r="H206" s="16" t="s">
        <v>277</v>
      </c>
      <c r="I206" s="16">
        <v>28.294</v>
      </c>
      <c r="J206" s="56">
        <v>5.530500000000001E-10</v>
      </c>
      <c r="K206" s="56">
        <v>28.201</v>
      </c>
      <c r="L206" s="55">
        <f t="shared" si="157"/>
        <v>0.023</v>
      </c>
      <c r="M206" s="16">
        <f t="shared" si="158"/>
        <v>5.463000000000001E-10</v>
      </c>
      <c r="N206" s="18">
        <f t="shared" si="159"/>
        <v>1.0700000000000001E-11</v>
      </c>
      <c r="O206" s="29">
        <f t="shared" si="160"/>
        <v>65.80652728184666</v>
      </c>
      <c r="P206" s="100">
        <f t="shared" si="161"/>
        <v>-0.003137572011193246</v>
      </c>
      <c r="Q206" s="53">
        <v>0.015</v>
      </c>
      <c r="R206" s="215"/>
      <c r="S206" s="216"/>
      <c r="T206" s="250">
        <f t="shared" si="162"/>
        <v>0.014952936419832101</v>
      </c>
      <c r="U206" s="51"/>
      <c r="V206" s="51"/>
      <c r="W206" s="23"/>
      <c r="X206" s="23"/>
      <c r="Y206" s="23"/>
      <c r="Z206" s="23"/>
      <c r="AA206" s="23"/>
      <c r="AB206" s="131" t="e">
        <f t="shared" si="163"/>
        <v>#DIV/0!</v>
      </c>
      <c r="AC206" s="131" t="e">
        <f t="shared" si="164"/>
        <v>#DIV/0!</v>
      </c>
      <c r="AD206" s="131" t="e">
        <f t="shared" si="165"/>
        <v>#DIV/0!</v>
      </c>
      <c r="AE206" s="131" t="e">
        <f t="shared" si="166"/>
        <v>#DIV/0!</v>
      </c>
      <c r="AF206" s="132" t="e">
        <f t="shared" si="167"/>
        <v>#DIV/0!</v>
      </c>
      <c r="AG206" s="131" t="e">
        <f t="shared" si="168"/>
        <v>#DIV/0!</v>
      </c>
      <c r="AH206" s="131" t="e">
        <f t="shared" si="169"/>
        <v>#DIV/0!</v>
      </c>
      <c r="AI206" s="132" t="e">
        <f t="shared" si="170"/>
        <v>#DIV/0!</v>
      </c>
      <c r="AJ206" s="131" t="e">
        <f t="shared" si="171"/>
        <v>#DIV/0!</v>
      </c>
      <c r="AK206" s="131" t="e">
        <f t="shared" si="172"/>
        <v>#DIV/0!</v>
      </c>
      <c r="AL206" s="133" t="e">
        <f t="shared" si="173"/>
        <v>#DIV/0!</v>
      </c>
      <c r="AM206" s="131" t="e">
        <f t="shared" si="174"/>
        <v>#DIV/0!</v>
      </c>
      <c r="AN206" s="131" t="e">
        <f t="shared" si="175"/>
        <v>#DIV/0!</v>
      </c>
      <c r="AO206" s="131" t="e">
        <f t="shared" si="176"/>
        <v>#DIV/0!</v>
      </c>
      <c r="AP206" s="134" t="e">
        <f t="shared" si="177"/>
        <v>#DIV/0!</v>
      </c>
    </row>
    <row r="207" spans="1:42" s="68" customFormat="1" ht="12.75">
      <c r="A207" s="262"/>
      <c r="B207" s="68" t="s">
        <v>261</v>
      </c>
      <c r="D207" s="68" t="s">
        <v>86</v>
      </c>
      <c r="E207" s="68" t="s">
        <v>78</v>
      </c>
      <c r="F207" s="129" t="s">
        <v>73</v>
      </c>
      <c r="G207" s="78">
        <v>66.061</v>
      </c>
      <c r="H207" s="16" t="s">
        <v>277</v>
      </c>
      <c r="I207" s="16">
        <v>28.294</v>
      </c>
      <c r="J207" s="56">
        <v>5.530500000000001E-10</v>
      </c>
      <c r="K207" s="56">
        <v>28.201</v>
      </c>
      <c r="L207" s="55">
        <f t="shared" si="157"/>
        <v>0.023</v>
      </c>
      <c r="M207" s="16">
        <f t="shared" si="158"/>
        <v>5.463000000000001E-10</v>
      </c>
      <c r="N207" s="18">
        <f t="shared" si="159"/>
        <v>1.0700000000000001E-11</v>
      </c>
      <c r="O207" s="29">
        <f t="shared" si="160"/>
        <v>65.8543904394581</v>
      </c>
      <c r="P207" s="100">
        <f t="shared" si="161"/>
        <v>-0.0031373695688801106</v>
      </c>
      <c r="Q207" s="53">
        <v>0.039</v>
      </c>
      <c r="R207" s="215"/>
      <c r="S207" s="216"/>
      <c r="T207" s="250">
        <f t="shared" si="162"/>
        <v>0.03887764258681368</v>
      </c>
      <c r="U207" s="51"/>
      <c r="V207" s="51"/>
      <c r="W207" s="23"/>
      <c r="X207" s="23"/>
      <c r="Y207" s="23"/>
      <c r="Z207" s="23"/>
      <c r="AA207" s="23"/>
      <c r="AB207" s="131" t="e">
        <f t="shared" si="163"/>
        <v>#DIV/0!</v>
      </c>
      <c r="AC207" s="131" t="e">
        <f t="shared" si="164"/>
        <v>#DIV/0!</v>
      </c>
      <c r="AD207" s="131" t="e">
        <f t="shared" si="165"/>
        <v>#DIV/0!</v>
      </c>
      <c r="AE207" s="131" t="e">
        <f t="shared" si="166"/>
        <v>#DIV/0!</v>
      </c>
      <c r="AF207" s="132" t="e">
        <f t="shared" si="167"/>
        <v>#DIV/0!</v>
      </c>
      <c r="AG207" s="131" t="e">
        <f t="shared" si="168"/>
        <v>#DIV/0!</v>
      </c>
      <c r="AH207" s="131" t="e">
        <f t="shared" si="169"/>
        <v>#DIV/0!</v>
      </c>
      <c r="AI207" s="132" t="e">
        <f t="shared" si="170"/>
        <v>#DIV/0!</v>
      </c>
      <c r="AJ207" s="131" t="e">
        <f t="shared" si="171"/>
        <v>#DIV/0!</v>
      </c>
      <c r="AK207" s="131" t="e">
        <f t="shared" si="172"/>
        <v>#DIV/0!</v>
      </c>
      <c r="AL207" s="133" t="e">
        <f t="shared" si="173"/>
        <v>#DIV/0!</v>
      </c>
      <c r="AM207" s="131" t="e">
        <f t="shared" si="174"/>
        <v>#DIV/0!</v>
      </c>
      <c r="AN207" s="131" t="e">
        <f t="shared" si="175"/>
        <v>#DIV/0!</v>
      </c>
      <c r="AO207" s="131" t="e">
        <f t="shared" si="176"/>
        <v>#DIV/0!</v>
      </c>
      <c r="AP207" s="134" t="e">
        <f t="shared" si="177"/>
        <v>#DIV/0!</v>
      </c>
    </row>
    <row r="208" spans="1:42" s="68" customFormat="1" ht="12.75" customHeight="1">
      <c r="A208" s="262"/>
      <c r="B208" s="68" t="s">
        <v>262</v>
      </c>
      <c r="D208" s="68" t="s">
        <v>86</v>
      </c>
      <c r="E208" s="68" t="s">
        <v>78</v>
      </c>
      <c r="F208" s="129" t="s">
        <v>73</v>
      </c>
      <c r="G208" s="78">
        <v>66.035</v>
      </c>
      <c r="H208" s="16" t="s">
        <v>277</v>
      </c>
      <c r="I208" s="16">
        <v>28.294</v>
      </c>
      <c r="J208" s="56">
        <v>5.530500000000001E-10</v>
      </c>
      <c r="K208" s="56">
        <v>28.201</v>
      </c>
      <c r="L208" s="55">
        <f t="shared" si="157"/>
        <v>0.023</v>
      </c>
      <c r="M208" s="16">
        <f t="shared" si="158"/>
        <v>5.463000000000001E-10</v>
      </c>
      <c r="N208" s="18">
        <f t="shared" si="159"/>
        <v>1.0700000000000001E-11</v>
      </c>
      <c r="O208" s="29">
        <f t="shared" si="160"/>
        <v>65.82846456004945</v>
      </c>
      <c r="P208" s="100">
        <f t="shared" si="161"/>
        <v>-0.003137479224692097</v>
      </c>
      <c r="Q208" s="66">
        <v>0.033</v>
      </c>
      <c r="R208" s="90"/>
      <c r="S208" s="156"/>
      <c r="T208" s="250">
        <f t="shared" si="162"/>
        <v>0.03289646318558516</v>
      </c>
      <c r="U208" s="51">
        <f>IF(AND(Q208&gt;0,R208&gt;0),SQRT((T208*10^6)^2+AL208^2*($L208*10^6)^2)/10^6,"")</f>
      </c>
      <c r="V208" s="51">
        <f>IF(AND(Q208&gt;0,R208&gt;0),SQRT((U208*10^6)^2+AP208^2*$N208^2)/10^6,"")</f>
      </c>
      <c r="W208" s="23"/>
      <c r="X208" s="23"/>
      <c r="Y208" s="23"/>
      <c r="Z208" s="23"/>
      <c r="AA208" s="23"/>
      <c r="AB208" s="131" t="e">
        <f t="shared" si="163"/>
        <v>#DIV/0!</v>
      </c>
      <c r="AC208" s="131" t="e">
        <f t="shared" si="164"/>
        <v>#DIV/0!</v>
      </c>
      <c r="AD208" s="131" t="e">
        <f t="shared" si="165"/>
        <v>#DIV/0!</v>
      </c>
      <c r="AE208" s="131" t="e">
        <f t="shared" si="166"/>
        <v>#DIV/0!</v>
      </c>
      <c r="AF208" s="132" t="e">
        <f t="shared" si="167"/>
        <v>#DIV/0!</v>
      </c>
      <c r="AG208" s="131" t="e">
        <f t="shared" si="168"/>
        <v>#DIV/0!</v>
      </c>
      <c r="AH208" s="131" t="e">
        <f t="shared" si="169"/>
        <v>#DIV/0!</v>
      </c>
      <c r="AI208" s="132" t="e">
        <f t="shared" si="170"/>
        <v>#DIV/0!</v>
      </c>
      <c r="AJ208" s="131" t="e">
        <f t="shared" si="171"/>
        <v>#DIV/0!</v>
      </c>
      <c r="AK208" s="131" t="e">
        <f t="shared" si="172"/>
        <v>#DIV/0!</v>
      </c>
      <c r="AL208" s="133" t="e">
        <f t="shared" si="173"/>
        <v>#DIV/0!</v>
      </c>
      <c r="AM208" s="131" t="e">
        <f t="shared" si="174"/>
        <v>#DIV/0!</v>
      </c>
      <c r="AN208" s="131" t="e">
        <f t="shared" si="175"/>
        <v>#DIV/0!</v>
      </c>
      <c r="AO208" s="131" t="e">
        <f t="shared" si="176"/>
        <v>#DIV/0!</v>
      </c>
      <c r="AP208" s="134" t="e">
        <f t="shared" si="177"/>
        <v>#DIV/0!</v>
      </c>
    </row>
    <row r="209" spans="1:42" s="68" customFormat="1" ht="12.75" customHeight="1">
      <c r="A209" s="262"/>
      <c r="B209" s="68" t="s">
        <v>263</v>
      </c>
      <c r="D209" s="68" t="s">
        <v>86</v>
      </c>
      <c r="E209" s="68" t="s">
        <v>78</v>
      </c>
      <c r="F209" s="129" t="s">
        <v>73</v>
      </c>
      <c r="G209" s="78">
        <v>66.043</v>
      </c>
      <c r="H209" s="16" t="s">
        <v>277</v>
      </c>
      <c r="I209" s="16">
        <v>28.294</v>
      </c>
      <c r="J209" s="56">
        <v>5.530500000000001E-10</v>
      </c>
      <c r="K209" s="56">
        <v>28.201</v>
      </c>
      <c r="L209" s="55">
        <f t="shared" si="157"/>
        <v>0.023</v>
      </c>
      <c r="M209" s="16">
        <f t="shared" si="158"/>
        <v>5.463000000000001E-10</v>
      </c>
      <c r="N209" s="18">
        <f t="shared" si="159"/>
        <v>1.0700000000000001E-11</v>
      </c>
      <c r="O209" s="29">
        <f t="shared" si="160"/>
        <v>65.83644175311719</v>
      </c>
      <c r="P209" s="100">
        <f t="shared" si="161"/>
        <v>-0.0031374454843322575</v>
      </c>
      <c r="Q209" s="66">
        <v>0.011</v>
      </c>
      <c r="R209" s="90"/>
      <c r="S209" s="156"/>
      <c r="T209" s="250">
        <f t="shared" si="162"/>
        <v>0.010965488099672344</v>
      </c>
      <c r="U209" s="51"/>
      <c r="V209" s="51"/>
      <c r="W209" s="23"/>
      <c r="X209" s="23"/>
      <c r="Y209" s="23"/>
      <c r="Z209" s="23"/>
      <c r="AA209" s="23"/>
      <c r="AB209" s="131" t="e">
        <f t="shared" si="163"/>
        <v>#DIV/0!</v>
      </c>
      <c r="AC209" s="131" t="e">
        <f t="shared" si="164"/>
        <v>#DIV/0!</v>
      </c>
      <c r="AD209" s="131" t="e">
        <f t="shared" si="165"/>
        <v>#DIV/0!</v>
      </c>
      <c r="AE209" s="131" t="e">
        <f t="shared" si="166"/>
        <v>#DIV/0!</v>
      </c>
      <c r="AF209" s="132" t="e">
        <f t="shared" si="167"/>
        <v>#DIV/0!</v>
      </c>
      <c r="AG209" s="131" t="e">
        <f t="shared" si="168"/>
        <v>#DIV/0!</v>
      </c>
      <c r="AH209" s="131" t="e">
        <f t="shared" si="169"/>
        <v>#DIV/0!</v>
      </c>
      <c r="AI209" s="132" t="e">
        <f t="shared" si="170"/>
        <v>#DIV/0!</v>
      </c>
      <c r="AJ209" s="131" t="e">
        <f t="shared" si="171"/>
        <v>#DIV/0!</v>
      </c>
      <c r="AK209" s="131" t="e">
        <f t="shared" si="172"/>
        <v>#DIV/0!</v>
      </c>
      <c r="AL209" s="133" t="e">
        <f t="shared" si="173"/>
        <v>#DIV/0!</v>
      </c>
      <c r="AM209" s="131" t="e">
        <f t="shared" si="174"/>
        <v>#DIV/0!</v>
      </c>
      <c r="AN209" s="131" t="e">
        <f t="shared" si="175"/>
        <v>#DIV/0!</v>
      </c>
      <c r="AO209" s="131" t="e">
        <f t="shared" si="176"/>
        <v>#DIV/0!</v>
      </c>
      <c r="AP209" s="134" t="e">
        <f t="shared" si="177"/>
        <v>#DIV/0!</v>
      </c>
    </row>
    <row r="210" spans="1:42" s="68" customFormat="1" ht="12.75" customHeight="1">
      <c r="A210" s="262"/>
      <c r="B210" s="68" t="s">
        <v>264</v>
      </c>
      <c r="D210" s="68" t="s">
        <v>86</v>
      </c>
      <c r="E210" s="68" t="s">
        <v>78</v>
      </c>
      <c r="F210" s="129" t="s">
        <v>73</v>
      </c>
      <c r="G210" s="78">
        <v>66.043</v>
      </c>
      <c r="H210" s="16" t="s">
        <v>277</v>
      </c>
      <c r="I210" s="16">
        <v>28.294</v>
      </c>
      <c r="J210" s="56">
        <v>5.530500000000001E-10</v>
      </c>
      <c r="K210" s="56">
        <v>28.201</v>
      </c>
      <c r="L210" s="55">
        <f t="shared" si="157"/>
        <v>0.023</v>
      </c>
      <c r="M210" s="16">
        <f t="shared" si="158"/>
        <v>5.463000000000001E-10</v>
      </c>
      <c r="N210" s="18">
        <f t="shared" si="159"/>
        <v>1.0700000000000001E-11</v>
      </c>
      <c r="O210" s="29">
        <f t="shared" si="160"/>
        <v>65.83644175311719</v>
      </c>
      <c r="P210" s="100">
        <f t="shared" si="161"/>
        <v>-0.0031374454843322575</v>
      </c>
      <c r="Q210" s="66">
        <v>0.01</v>
      </c>
      <c r="R210" s="90"/>
      <c r="S210" s="156"/>
      <c r="T210" s="250">
        <f t="shared" si="162"/>
        <v>0.009968625545156677</v>
      </c>
      <c r="U210" s="51"/>
      <c r="V210" s="51"/>
      <c r="W210" s="23"/>
      <c r="X210" s="23"/>
      <c r="Y210" s="23"/>
      <c r="Z210" s="23"/>
      <c r="AA210" s="23"/>
      <c r="AB210" s="131" t="e">
        <f t="shared" si="163"/>
        <v>#DIV/0!</v>
      </c>
      <c r="AC210" s="131" t="e">
        <f t="shared" si="164"/>
        <v>#DIV/0!</v>
      </c>
      <c r="AD210" s="131" t="e">
        <f t="shared" si="165"/>
        <v>#DIV/0!</v>
      </c>
      <c r="AE210" s="131" t="e">
        <f t="shared" si="166"/>
        <v>#DIV/0!</v>
      </c>
      <c r="AF210" s="132" t="e">
        <f t="shared" si="167"/>
        <v>#DIV/0!</v>
      </c>
      <c r="AG210" s="131" t="e">
        <f t="shared" si="168"/>
        <v>#DIV/0!</v>
      </c>
      <c r="AH210" s="131" t="e">
        <f t="shared" si="169"/>
        <v>#DIV/0!</v>
      </c>
      <c r="AI210" s="132" t="e">
        <f t="shared" si="170"/>
        <v>#DIV/0!</v>
      </c>
      <c r="AJ210" s="131" t="e">
        <f t="shared" si="171"/>
        <v>#DIV/0!</v>
      </c>
      <c r="AK210" s="131" t="e">
        <f t="shared" si="172"/>
        <v>#DIV/0!</v>
      </c>
      <c r="AL210" s="133" t="e">
        <f t="shared" si="173"/>
        <v>#DIV/0!</v>
      </c>
      <c r="AM210" s="131" t="e">
        <f t="shared" si="174"/>
        <v>#DIV/0!</v>
      </c>
      <c r="AN210" s="131" t="e">
        <f t="shared" si="175"/>
        <v>#DIV/0!</v>
      </c>
      <c r="AO210" s="131" t="e">
        <f t="shared" si="176"/>
        <v>#DIV/0!</v>
      </c>
      <c r="AP210" s="134" t="e">
        <f t="shared" si="177"/>
        <v>#DIV/0!</v>
      </c>
    </row>
    <row r="211" spans="1:42" s="34" customFormat="1" ht="13.5" thickBot="1">
      <c r="A211" s="263"/>
      <c r="B211" s="34" t="s">
        <v>49</v>
      </c>
      <c r="D211" s="34" t="s">
        <v>87</v>
      </c>
      <c r="E211" s="34" t="s">
        <v>78</v>
      </c>
      <c r="F211" s="34" t="s">
        <v>73</v>
      </c>
      <c r="G211" s="79">
        <v>66.289</v>
      </c>
      <c r="H211" s="158" t="s">
        <v>277</v>
      </c>
      <c r="I211" s="158">
        <v>28.294</v>
      </c>
      <c r="J211" s="71">
        <v>5.530500000000001E-10</v>
      </c>
      <c r="K211" s="71">
        <v>28.201</v>
      </c>
      <c r="L211" s="72">
        <f t="shared" si="157"/>
        <v>0.023</v>
      </c>
      <c r="M211" s="158">
        <f t="shared" si="158"/>
        <v>5.463000000000001E-10</v>
      </c>
      <c r="N211" s="210">
        <f t="shared" si="159"/>
        <v>1.0700000000000001E-11</v>
      </c>
      <c r="O211" s="30">
        <f t="shared" si="160"/>
        <v>66.08174069873894</v>
      </c>
      <c r="P211" s="103">
        <f t="shared" si="161"/>
        <v>-0.003136408016337411</v>
      </c>
      <c r="Q211" s="179">
        <v>0.051</v>
      </c>
      <c r="R211" s="159"/>
      <c r="S211" s="160"/>
      <c r="T211" s="247">
        <f t="shared" si="162"/>
        <v>0.05084004319116679</v>
      </c>
      <c r="U211" s="75">
        <f>IF(AND(Q211&gt;0,R211&gt;0),SQRT((T211*10^6)^2+AL211^2*($L211*10^6)^2)/10^6,"")</f>
      </c>
      <c r="V211" s="75">
        <f>IF(AND(Q211&gt;0,R211&gt;0),SQRT((U211*10^6)^2+AP211^2*$N211^2)/10^6,"")</f>
      </c>
      <c r="W211" s="139"/>
      <c r="X211" s="139"/>
      <c r="Y211" s="139"/>
      <c r="Z211" s="139"/>
      <c r="AA211" s="139"/>
      <c r="AB211" s="140" t="e">
        <f aca="true" t="shared" si="178" ref="AB211:AB221">(-1+EXP($J211*$I211*10^6))/R211</f>
        <v>#DIV/0!</v>
      </c>
      <c r="AC211" s="140" t="e">
        <f aca="true" t="shared" si="179" ref="AC211:AC221">(EXP($J211*G211*10^6)-1)/R211</f>
        <v>#DIV/0!</v>
      </c>
      <c r="AD211" s="140" t="e">
        <f aca="true" t="shared" si="180" ref="AD211:AD221">AC211/($J211+R211*$J211*AC211)</f>
        <v>#DIV/0!</v>
      </c>
      <c r="AE211" s="140" t="e">
        <f aca="true" t="shared" si="181" ref="AE211:AE221">R211/($J211+R211*$J211*AC211)</f>
        <v>#DIV/0!</v>
      </c>
      <c r="AF211" s="141" t="e">
        <f aca="true" t="shared" si="182" ref="AF211:AF221">SQRT(((Q211*10^6)^2-S211^2*AD211^2)/(AE211^2))</f>
        <v>#DIV/0!</v>
      </c>
      <c r="AG211" s="140" t="e">
        <f aca="true" t="shared" si="183" ref="AG211:AG221">(EXP($M211*$K211*10^6)-1)/AB211</f>
        <v>#DIV/0!</v>
      </c>
      <c r="AH211" s="140" t="e">
        <f aca="true" t="shared" si="184" ref="AH211:AH221">(1-EXP($J211*$I211*10^6))/(AB211^2)</f>
        <v>#DIV/0!</v>
      </c>
      <c r="AI211" s="141" t="e">
        <f aca="true" t="shared" si="185" ref="AI211:AI221">S211/ABS(AH211)</f>
        <v>#DIV/0!</v>
      </c>
      <c r="AJ211" s="140" t="e">
        <f aca="true" t="shared" si="186" ref="AJ211:AJ221">(1/$M211)*(-1/AB211+1/((EXP($M211*$K211*10^6)-1)*AC211+AB211))</f>
        <v>#DIV/0!</v>
      </c>
      <c r="AK211" s="140" t="e">
        <f aca="true" t="shared" si="187" ref="AK211:AK221">AG211/($M211*(1+AG211*AC211))</f>
        <v>#DIV/0!</v>
      </c>
      <c r="AL211" s="142" t="e">
        <f aca="true" t="shared" si="188" ref="AL211:AL221">EXP($M211*$K211*10^6)*AC211/((EXP($M211*$K211*10^6)-1)*AC211+AB211)</f>
        <v>#DIV/0!</v>
      </c>
      <c r="AM211" s="140" t="e">
        <f aca="true" t="shared" si="189" ref="AM211:AM221">(EXP($M211*$K211*10^6)*$M211*AC211*$K211*10^6)/((EXP($M211*$K211*10^6)-1)*AC211+AB211)</f>
        <v>#DIV/0!</v>
      </c>
      <c r="AN211" s="140" t="e">
        <f aca="true" t="shared" si="190" ref="AN211:AN221">LN(1+(EXP($M211*$K211*10^6)-1)*AC211/AB211)</f>
        <v>#DIV/0!</v>
      </c>
      <c r="AO211" s="140" t="e">
        <f aca="true" t="shared" si="191" ref="AO211:AO221">1/$M211^2*(AM211-AN211)</f>
        <v>#DIV/0!</v>
      </c>
      <c r="AP211" s="143" t="e">
        <f aca="true" t="shared" si="192" ref="AP211:AP221">-LN(1+AG211*AC211)/$M211^2</f>
        <v>#DIV/0!</v>
      </c>
    </row>
    <row r="212" spans="1:62" s="14" customFormat="1" ht="13.5" thickBot="1">
      <c r="A212" s="60"/>
      <c r="G212" s="16"/>
      <c r="H212" s="16"/>
      <c r="I212" s="16"/>
      <c r="J212" s="56"/>
      <c r="K212" s="56"/>
      <c r="L212" s="17"/>
      <c r="M212" s="56"/>
      <c r="N212" s="18"/>
      <c r="O212" s="52"/>
      <c r="P212" s="100"/>
      <c r="Q212" s="53"/>
      <c r="R212" s="90"/>
      <c r="S212" s="99"/>
      <c r="T212" s="116"/>
      <c r="U212" s="51"/>
      <c r="V212" s="51"/>
      <c r="W212" s="23"/>
      <c r="X212" s="23"/>
      <c r="Y212" s="23"/>
      <c r="Z212" s="23"/>
      <c r="AA212" s="23"/>
      <c r="AB212" s="24" t="e">
        <f t="shared" si="178"/>
        <v>#DIV/0!</v>
      </c>
      <c r="AC212" s="24" t="e">
        <f t="shared" si="179"/>
        <v>#DIV/0!</v>
      </c>
      <c r="AD212" s="24" t="e">
        <f t="shared" si="180"/>
        <v>#DIV/0!</v>
      </c>
      <c r="AE212" s="24" t="e">
        <f t="shared" si="181"/>
        <v>#DIV/0!</v>
      </c>
      <c r="AF212" s="25" t="e">
        <f t="shared" si="182"/>
        <v>#DIV/0!</v>
      </c>
      <c r="AG212" s="24" t="e">
        <f t="shared" si="183"/>
        <v>#DIV/0!</v>
      </c>
      <c r="AH212" s="24" t="e">
        <f t="shared" si="184"/>
        <v>#DIV/0!</v>
      </c>
      <c r="AI212" s="25" t="e">
        <f t="shared" si="185"/>
        <v>#DIV/0!</v>
      </c>
      <c r="AJ212" s="24" t="e">
        <f t="shared" si="186"/>
        <v>#DIV/0!</v>
      </c>
      <c r="AK212" s="24" t="e">
        <f t="shared" si="187"/>
        <v>#DIV/0!</v>
      </c>
      <c r="AL212" s="26" t="e">
        <f t="shared" si="188"/>
        <v>#DIV/0!</v>
      </c>
      <c r="AM212" s="24" t="e">
        <f t="shared" si="189"/>
        <v>#DIV/0!</v>
      </c>
      <c r="AN212" s="24" t="e">
        <f t="shared" si="190"/>
        <v>#DIV/0!</v>
      </c>
      <c r="AO212" s="24" t="e">
        <f t="shared" si="191"/>
        <v>#DIV/0!</v>
      </c>
      <c r="AP212" s="27" t="e">
        <f t="shared" si="192"/>
        <v>#DIV/0!</v>
      </c>
      <c r="AQ212" s="68"/>
      <c r="AR212" s="68"/>
      <c r="AS212" s="68"/>
      <c r="AT212" s="68"/>
      <c r="AU212" s="68"/>
      <c r="AV212" s="68"/>
      <c r="AW212" s="68"/>
      <c r="AX212" s="68"/>
      <c r="AY212" s="68"/>
      <c r="AZ212" s="68"/>
      <c r="BA212" s="68"/>
      <c r="BB212" s="68"/>
      <c r="BC212" s="68"/>
      <c r="BD212" s="68"/>
      <c r="BE212" s="68"/>
      <c r="BF212" s="68"/>
      <c r="BG212" s="68"/>
      <c r="BH212" s="68"/>
      <c r="BI212" s="68"/>
      <c r="BJ212" s="68"/>
    </row>
    <row r="213" spans="1:42" s="61" customFormat="1" ht="12.75" customHeight="1">
      <c r="A213" s="261" t="s">
        <v>238</v>
      </c>
      <c r="B213" s="61" t="s">
        <v>239</v>
      </c>
      <c r="D213" s="61" t="s">
        <v>86</v>
      </c>
      <c r="E213" s="61" t="s">
        <v>78</v>
      </c>
      <c r="F213" s="61" t="s">
        <v>73</v>
      </c>
      <c r="G213" s="81">
        <v>63.9</v>
      </c>
      <c r="H213" s="62" t="s">
        <v>98</v>
      </c>
      <c r="I213" s="145">
        <v>27.84</v>
      </c>
      <c r="J213" s="63">
        <f aca="true" t="shared" si="193" ref="J213:J221">5.543*10^-10</f>
        <v>5.543E-10</v>
      </c>
      <c r="K213" s="63">
        <v>28.201</v>
      </c>
      <c r="L213" s="64">
        <f aca="true" t="shared" si="194" ref="L213:L221">0.023</f>
        <v>0.023</v>
      </c>
      <c r="M213" s="63">
        <f aca="true" t="shared" si="195" ref="M213:M221">5.463*10^-10</f>
        <v>5.463000000000001E-10</v>
      </c>
      <c r="N213" s="65">
        <f aca="true" t="shared" si="196" ref="N213:N221">0.107*10^-10</f>
        <v>1.0700000000000001E-11</v>
      </c>
      <c r="O213" s="50">
        <f aca="true" t="shared" si="197" ref="O213:O221">IF(G213&gt;0,10^-6*(1/$M213)*LN(1+(EXP($J213*G213*10^6)-1)*((EXP($M213*$K213*10^6)-1)/(EXP($J213*$I213*10^6)-1))),"")</f>
        <v>64.72964778541774</v>
      </c>
      <c r="P213" s="102">
        <f aca="true" t="shared" si="198" ref="P213:P219">IF(G213&gt;0,1-(G213/O213),"")</f>
        <v>0.012817121887764182</v>
      </c>
      <c r="Q213" s="66">
        <v>0.04</v>
      </c>
      <c r="R213" s="122">
        <v>0.0107301</v>
      </c>
      <c r="S213" s="123">
        <v>5.3E-06</v>
      </c>
      <c r="T213" s="113">
        <f>IF(AND(Q213&gt;0,R213&gt;0),SQRT(AI213^2*AJ213^2+AF213^2*AK213^2)/10^6,"")</f>
        <v>0.040520508746698304</v>
      </c>
      <c r="U213" s="67">
        <f>IF(AND(Q213&gt;0,R213&gt;0),SQRT((T213*10^6)^2+AL213^2*($L213*10^6)^2)/10^6,"")</f>
        <v>0.0661366253175513</v>
      </c>
      <c r="V213" s="67">
        <f>IF(AND(Q213&gt;0,R213&gt;0),SQRT((U213*10^6)^2+AP213^2*$N213^2)/10^6,"")</f>
        <v>1.2695386754459699</v>
      </c>
      <c r="W213" s="124"/>
      <c r="X213" s="124"/>
      <c r="Y213" s="124"/>
      <c r="Z213" s="124"/>
      <c r="AA213" s="124"/>
      <c r="AB213" s="125">
        <f t="shared" si="178"/>
        <v>1.4493243974110814</v>
      </c>
      <c r="AC213" s="125">
        <f t="shared" si="179"/>
        <v>3.360129182318806</v>
      </c>
      <c r="AD213" s="125">
        <f t="shared" si="180"/>
        <v>5850978270.04078</v>
      </c>
      <c r="AE213" s="125">
        <f t="shared" si="181"/>
        <v>18684276.267033093</v>
      </c>
      <c r="AF213" s="126">
        <f t="shared" si="182"/>
        <v>0.0013522575743304644</v>
      </c>
      <c r="AG213" s="125">
        <f t="shared" si="183"/>
        <v>0.01071222821163157</v>
      </c>
      <c r="AH213" s="125">
        <f t="shared" si="184"/>
        <v>-0.007403518507773073</v>
      </c>
      <c r="AI213" s="126">
        <f t="shared" si="185"/>
        <v>0.0007158758358522971</v>
      </c>
      <c r="AJ213" s="125">
        <f t="shared" si="186"/>
        <v>-43881508.59268852</v>
      </c>
      <c r="AK213" s="125">
        <f t="shared" si="187"/>
        <v>18927409.49760101</v>
      </c>
      <c r="AL213" s="127">
        <f t="shared" si="188"/>
        <v>2.2726039873612707</v>
      </c>
      <c r="AM213" s="125">
        <f t="shared" si="189"/>
        <v>0.035012205867490334</v>
      </c>
      <c r="AN213" s="125">
        <f t="shared" si="190"/>
        <v>0.03536180658517372</v>
      </c>
      <c r="AO213" s="125">
        <f t="shared" si="191"/>
        <v>-1171412663083556.5</v>
      </c>
      <c r="AP213" s="128">
        <f t="shared" si="192"/>
        <v>-1.184873655233713E+17</v>
      </c>
    </row>
    <row r="214" spans="1:42" s="68" customFormat="1" ht="12.75">
      <c r="A214" s="262"/>
      <c r="B214" s="68" t="s">
        <v>240</v>
      </c>
      <c r="D214" s="68" t="s">
        <v>86</v>
      </c>
      <c r="E214" s="68" t="s">
        <v>78</v>
      </c>
      <c r="F214" s="68" t="s">
        <v>73</v>
      </c>
      <c r="G214" s="78">
        <v>64.11</v>
      </c>
      <c r="H214" s="69" t="s">
        <v>98</v>
      </c>
      <c r="I214" s="147">
        <v>27.84</v>
      </c>
      <c r="J214" s="56">
        <f t="shared" si="193"/>
        <v>5.543E-10</v>
      </c>
      <c r="K214" s="56">
        <v>28.201</v>
      </c>
      <c r="L214" s="55">
        <f t="shared" si="194"/>
        <v>0.023</v>
      </c>
      <c r="M214" s="56">
        <f t="shared" si="195"/>
        <v>5.463000000000001E-10</v>
      </c>
      <c r="N214" s="57">
        <f t="shared" si="196"/>
        <v>1.0700000000000001E-11</v>
      </c>
      <c r="O214" s="29">
        <f t="shared" si="197"/>
        <v>64.94238047624283</v>
      </c>
      <c r="P214" s="100">
        <f t="shared" si="198"/>
        <v>0.012817215355192202</v>
      </c>
      <c r="Q214" s="53">
        <v>0.02</v>
      </c>
      <c r="R214" s="59">
        <v>0.0107454</v>
      </c>
      <c r="S214" s="149">
        <v>3.8E-06</v>
      </c>
      <c r="T214" s="250">
        <f>Q214*(1+P214)</f>
        <v>0.020256344307103845</v>
      </c>
      <c r="U214" s="51"/>
      <c r="V214" s="51"/>
      <c r="W214" s="23"/>
      <c r="X214" s="23"/>
      <c r="Y214" s="23"/>
      <c r="Z214" s="23"/>
      <c r="AA214" s="23"/>
      <c r="AB214" s="131">
        <f t="shared" si="178"/>
        <v>1.4472607549891714</v>
      </c>
      <c r="AC214" s="131">
        <f t="shared" si="179"/>
        <v>3.3665688585910702</v>
      </c>
      <c r="AD214" s="131">
        <f t="shared" si="180"/>
        <v>5861509313.227982</v>
      </c>
      <c r="AE214" s="131">
        <f t="shared" si="181"/>
        <v>18708740.209971305</v>
      </c>
      <c r="AF214" s="132" t="e">
        <f t="shared" si="182"/>
        <v>#NUM!</v>
      </c>
      <c r="AG214" s="131">
        <f t="shared" si="183"/>
        <v>0.010727502728331133</v>
      </c>
      <c r="AH214" s="131">
        <f t="shared" si="184"/>
        <v>-0.007424646846089873</v>
      </c>
      <c r="AI214" s="132">
        <f t="shared" si="185"/>
        <v>0.000511808854854994</v>
      </c>
      <c r="AJ214" s="131">
        <f t="shared" si="186"/>
        <v>-44085953.673683695</v>
      </c>
      <c r="AK214" s="131">
        <f t="shared" si="187"/>
        <v>18952195.329489153</v>
      </c>
      <c r="AL214" s="133">
        <f t="shared" si="188"/>
        <v>2.2799411504386176</v>
      </c>
      <c r="AM214" s="131">
        <f t="shared" si="189"/>
        <v>0.03512524371551669</v>
      </c>
      <c r="AN214" s="131">
        <f t="shared" si="190"/>
        <v>0.03547802245417147</v>
      </c>
      <c r="AO214" s="131">
        <f t="shared" si="191"/>
        <v>-1182061308298329.8</v>
      </c>
      <c r="AP214" s="134">
        <f t="shared" si="192"/>
        <v>-1.1887677187670298E+17</v>
      </c>
    </row>
    <row r="215" spans="1:42" s="68" customFormat="1" ht="12.75">
      <c r="A215" s="262"/>
      <c r="B215" s="68" t="s">
        <v>241</v>
      </c>
      <c r="D215" s="68" t="s">
        <v>86</v>
      </c>
      <c r="E215" s="68" t="s">
        <v>78</v>
      </c>
      <c r="F215" s="68" t="s">
        <v>73</v>
      </c>
      <c r="G215" s="78">
        <v>64.77</v>
      </c>
      <c r="H215" s="69" t="s">
        <v>98</v>
      </c>
      <c r="I215" s="147">
        <v>27.84</v>
      </c>
      <c r="J215" s="56">
        <f t="shared" si="193"/>
        <v>5.543E-10</v>
      </c>
      <c r="K215" s="56">
        <v>28.201</v>
      </c>
      <c r="L215" s="55">
        <f t="shared" si="194"/>
        <v>0.023</v>
      </c>
      <c r="M215" s="56">
        <f t="shared" si="195"/>
        <v>5.463000000000001E-10</v>
      </c>
      <c r="N215" s="57">
        <f t="shared" si="196"/>
        <v>1.0700000000000001E-11</v>
      </c>
      <c r="O215" s="29">
        <f t="shared" si="197"/>
        <v>65.61096919224899</v>
      </c>
      <c r="P215" s="100">
        <f t="shared" si="198"/>
        <v>0.01281750906292567</v>
      </c>
      <c r="Q215" s="53">
        <v>0.06</v>
      </c>
      <c r="R215" s="59">
        <v>0.0107454</v>
      </c>
      <c r="S215" s="149">
        <v>3.8E-06</v>
      </c>
      <c r="T215" s="117">
        <f aca="true" t="shared" si="199" ref="T215:T221">IF(AND(Q215&gt;0,R215&gt;0),SQRT(AI215^2*AJ215^2+AF215^2*AK215^2)/10^6,"")</f>
        <v>0.060780810232174035</v>
      </c>
      <c r="U215" s="51">
        <f aca="true" t="shared" si="200" ref="U215:U221">IF(AND(Q215&gt;0,R215&gt;0),SQRT((T215*10^6)^2+AL215^2*($L215*10^6)^2)/10^6,"")</f>
        <v>0.08062264145181057</v>
      </c>
      <c r="V215" s="51">
        <f aca="true" t="shared" si="201" ref="V215:V221">IF(AND(Q215&gt;0,R215&gt;0),SQRT((U215*10^6)^2+AP215^2*$N215^2)/10^6,"")</f>
        <v>1.2876031958818372</v>
      </c>
      <c r="W215" s="23"/>
      <c r="X215" s="23"/>
      <c r="Y215" s="23"/>
      <c r="Z215" s="23"/>
      <c r="AA215" s="23"/>
      <c r="AB215" s="131">
        <f t="shared" si="178"/>
        <v>1.4472607549891714</v>
      </c>
      <c r="AC215" s="131">
        <f t="shared" si="179"/>
        <v>3.4018529415306435</v>
      </c>
      <c r="AD215" s="131">
        <f t="shared" si="180"/>
        <v>5920775740.349155</v>
      </c>
      <c r="AE215" s="131">
        <f t="shared" si="181"/>
        <v>18701897.093682677</v>
      </c>
      <c r="AF215" s="132">
        <f t="shared" si="182"/>
        <v>0.0029741321959734102</v>
      </c>
      <c r="AG215" s="131">
        <f t="shared" si="183"/>
        <v>0.010727502728331133</v>
      </c>
      <c r="AH215" s="131">
        <f t="shared" si="184"/>
        <v>-0.007424646846089873</v>
      </c>
      <c r="AI215" s="132">
        <f t="shared" si="185"/>
        <v>0.000511808854854994</v>
      </c>
      <c r="AJ215" s="131">
        <f t="shared" si="186"/>
        <v>-44531738.248674974</v>
      </c>
      <c r="AK215" s="131">
        <f t="shared" si="187"/>
        <v>18945274.30387957</v>
      </c>
      <c r="AL215" s="133">
        <f t="shared" si="188"/>
        <v>2.3029952643243288</v>
      </c>
      <c r="AM215" s="131">
        <f t="shared" si="189"/>
        <v>0.03548042015010364</v>
      </c>
      <c r="AN215" s="131">
        <f t="shared" si="190"/>
        <v>0.03584327246972563</v>
      </c>
      <c r="AO215" s="131">
        <f t="shared" si="191"/>
        <v>-1215815015629867.8</v>
      </c>
      <c r="AP215" s="134">
        <f t="shared" si="192"/>
        <v>-1.2010062089007686E+17</v>
      </c>
    </row>
    <row r="216" spans="1:42" s="68" customFormat="1" ht="12.75">
      <c r="A216" s="262"/>
      <c r="B216" s="68" t="s">
        <v>241</v>
      </c>
      <c r="D216" s="68" t="s">
        <v>86</v>
      </c>
      <c r="E216" s="68" t="s">
        <v>78</v>
      </c>
      <c r="F216" s="68" t="s">
        <v>91</v>
      </c>
      <c r="G216" s="78">
        <v>64.76</v>
      </c>
      <c r="H216" s="69" t="s">
        <v>98</v>
      </c>
      <c r="I216" s="147">
        <v>27.84</v>
      </c>
      <c r="J216" s="56">
        <f t="shared" si="193"/>
        <v>5.543E-10</v>
      </c>
      <c r="K216" s="56">
        <v>28.201</v>
      </c>
      <c r="L216" s="55">
        <f t="shared" si="194"/>
        <v>0.023</v>
      </c>
      <c r="M216" s="56">
        <f t="shared" si="195"/>
        <v>5.463000000000001E-10</v>
      </c>
      <c r="N216" s="57">
        <f t="shared" si="196"/>
        <v>1.0700000000000001E-11</v>
      </c>
      <c r="O216" s="29">
        <f t="shared" si="197"/>
        <v>65.60083905725523</v>
      </c>
      <c r="P216" s="100">
        <f t="shared" si="198"/>
        <v>0.012817504613338193</v>
      </c>
      <c r="Q216" s="53">
        <v>0.38</v>
      </c>
      <c r="R216" s="59">
        <v>0.0107454</v>
      </c>
      <c r="S216" s="149">
        <v>3.8E-06</v>
      </c>
      <c r="T216" s="117">
        <f t="shared" si="199"/>
        <v>0.384945128041632</v>
      </c>
      <c r="U216" s="51">
        <f t="shared" si="200"/>
        <v>0.3885712343153888</v>
      </c>
      <c r="V216" s="51">
        <f t="shared" si="201"/>
        <v>1.3423485665533288</v>
      </c>
      <c r="W216" s="23"/>
      <c r="X216" s="23"/>
      <c r="Y216" s="23"/>
      <c r="Z216" s="23"/>
      <c r="AA216" s="23"/>
      <c r="AB216" s="131">
        <f t="shared" si="178"/>
        <v>1.4472607549891714</v>
      </c>
      <c r="AC216" s="131">
        <f t="shared" si="179"/>
        <v>3.4013182378995053</v>
      </c>
      <c r="AD216" s="131">
        <f t="shared" si="180"/>
        <v>5919877925.9392395</v>
      </c>
      <c r="AE216" s="131">
        <f t="shared" si="181"/>
        <v>18702000.758585576</v>
      </c>
      <c r="AF216" s="132">
        <f t="shared" si="182"/>
        <v>0.020283047058064052</v>
      </c>
      <c r="AG216" s="131">
        <f t="shared" si="183"/>
        <v>0.010727502728331133</v>
      </c>
      <c r="AH216" s="131">
        <f t="shared" si="184"/>
        <v>-0.007424646846089873</v>
      </c>
      <c r="AI216" s="132">
        <f t="shared" si="185"/>
        <v>0.000511808854854994</v>
      </c>
      <c r="AJ216" s="131">
        <f t="shared" si="186"/>
        <v>-44524985.1497226</v>
      </c>
      <c r="AK216" s="131">
        <f t="shared" si="187"/>
        <v>18945379.149074797</v>
      </c>
      <c r="AL216" s="133">
        <f t="shared" si="188"/>
        <v>2.3026460222889003</v>
      </c>
      <c r="AM216" s="131">
        <f t="shared" si="189"/>
        <v>0.0354750396552572</v>
      </c>
      <c r="AN216" s="131">
        <f t="shared" si="190"/>
        <v>0.03583773837697854</v>
      </c>
      <c r="AO216" s="131">
        <f t="shared" si="191"/>
        <v>-1215300352710881.5</v>
      </c>
      <c r="AP216" s="134">
        <f t="shared" si="192"/>
        <v>-1.2008207771783861E+17</v>
      </c>
    </row>
    <row r="217" spans="1:42" s="68" customFormat="1" ht="12.75">
      <c r="A217" s="262"/>
      <c r="B217" s="68" t="s">
        <v>242</v>
      </c>
      <c r="D217" s="68" t="s">
        <v>86</v>
      </c>
      <c r="E217" s="68" t="s">
        <v>78</v>
      </c>
      <c r="F217" s="68" t="s">
        <v>73</v>
      </c>
      <c r="G217" s="78">
        <v>64.96</v>
      </c>
      <c r="H217" s="69" t="s">
        <v>98</v>
      </c>
      <c r="I217" s="147">
        <v>27.84</v>
      </c>
      <c r="J217" s="56">
        <f t="shared" si="193"/>
        <v>5.543E-10</v>
      </c>
      <c r="K217" s="56">
        <v>28.201</v>
      </c>
      <c r="L217" s="55">
        <f t="shared" si="194"/>
        <v>0.023</v>
      </c>
      <c r="M217" s="56">
        <f t="shared" si="195"/>
        <v>5.463000000000001E-10</v>
      </c>
      <c r="N217" s="57">
        <f t="shared" si="196"/>
        <v>1.0700000000000001E-11</v>
      </c>
      <c r="O217" s="29">
        <f t="shared" si="197"/>
        <v>65.80344177427024</v>
      </c>
      <c r="P217" s="100">
        <f t="shared" si="198"/>
        <v>0.012817593601920696</v>
      </c>
      <c r="Q217" s="53">
        <v>0.05</v>
      </c>
      <c r="R217" s="59">
        <v>0.0097045</v>
      </c>
      <c r="S217" s="149">
        <v>3.5E-06</v>
      </c>
      <c r="T217" s="117">
        <f t="shared" si="199"/>
        <v>0.050650683765013915</v>
      </c>
      <c r="U217" s="51">
        <f t="shared" si="200"/>
        <v>0.0733988125151592</v>
      </c>
      <c r="V217" s="51">
        <f t="shared" si="201"/>
        <v>1.2909347818186894</v>
      </c>
      <c r="W217" s="23"/>
      <c r="X217" s="23"/>
      <c r="Y217" s="23"/>
      <c r="Z217" s="23"/>
      <c r="AA217" s="23"/>
      <c r="AB217" s="131">
        <f t="shared" si="178"/>
        <v>1.6024932471184135</v>
      </c>
      <c r="AC217" s="131">
        <f t="shared" si="179"/>
        <v>3.7779837325777517</v>
      </c>
      <c r="AD217" s="131">
        <f t="shared" si="180"/>
        <v>6574722407.60796</v>
      </c>
      <c r="AE217" s="131">
        <f t="shared" si="181"/>
        <v>16888477.5904255</v>
      </c>
      <c r="AF217" s="132">
        <f t="shared" si="182"/>
        <v>0.0026284175791632665</v>
      </c>
      <c r="AG217" s="131">
        <f t="shared" si="183"/>
        <v>0.009688336425548559</v>
      </c>
      <c r="AH217" s="131">
        <f t="shared" si="184"/>
        <v>-0.006055875753267935</v>
      </c>
      <c r="AI217" s="132">
        <f t="shared" si="185"/>
        <v>0.0005779510912375131</v>
      </c>
      <c r="AJ217" s="131">
        <f t="shared" si="186"/>
        <v>-40333850.63054629</v>
      </c>
      <c r="AK217" s="131">
        <f t="shared" si="187"/>
        <v>17108258.75410333</v>
      </c>
      <c r="AL217" s="133">
        <f t="shared" si="188"/>
        <v>2.3096304963813656</v>
      </c>
      <c r="AM217" s="131">
        <f t="shared" si="189"/>
        <v>0.03558264390402273</v>
      </c>
      <c r="AN217" s="131">
        <f t="shared" si="190"/>
        <v>0.03594842024128384</v>
      </c>
      <c r="AO217" s="131">
        <f t="shared" si="191"/>
        <v>-1225612567855306.2</v>
      </c>
      <c r="AP217" s="134">
        <f t="shared" si="192"/>
        <v>-1.2045294119397811E+17</v>
      </c>
    </row>
    <row r="218" spans="1:42" s="68" customFormat="1" ht="12.75">
      <c r="A218" s="262"/>
      <c r="B218" s="68" t="s">
        <v>243</v>
      </c>
      <c r="D218" s="68" t="s">
        <v>86</v>
      </c>
      <c r="E218" s="68" t="s">
        <v>78</v>
      </c>
      <c r="F218" s="68" t="s">
        <v>73</v>
      </c>
      <c r="G218" s="78">
        <v>65.03</v>
      </c>
      <c r="H218" s="69" t="s">
        <v>98</v>
      </c>
      <c r="I218" s="147">
        <v>27.84</v>
      </c>
      <c r="J218" s="56">
        <f t="shared" si="193"/>
        <v>5.543E-10</v>
      </c>
      <c r="K218" s="56">
        <v>28.201</v>
      </c>
      <c r="L218" s="55">
        <f t="shared" si="194"/>
        <v>0.023</v>
      </c>
      <c r="M218" s="56">
        <f t="shared" si="195"/>
        <v>5.463000000000001E-10</v>
      </c>
      <c r="N218" s="57">
        <f t="shared" si="196"/>
        <v>1.0700000000000001E-11</v>
      </c>
      <c r="O218" s="29">
        <f t="shared" si="197"/>
        <v>65.87435273375142</v>
      </c>
      <c r="P218" s="100">
        <f t="shared" si="198"/>
        <v>0.012817624746372824</v>
      </c>
      <c r="Q218" s="53">
        <v>0.04</v>
      </c>
      <c r="R218" s="59">
        <v>0.0097045</v>
      </c>
      <c r="S218" s="149">
        <v>3.5E-06</v>
      </c>
      <c r="T218" s="117">
        <f t="shared" si="199"/>
        <v>0.040520549538177034</v>
      </c>
      <c r="U218" s="51">
        <f t="shared" si="200"/>
        <v>0.06685645127779058</v>
      </c>
      <c r="V218" s="51">
        <f t="shared" si="201"/>
        <v>1.2919663523071647</v>
      </c>
      <c r="W218" s="23"/>
      <c r="X218" s="23"/>
      <c r="Y218" s="23"/>
      <c r="Z218" s="23"/>
      <c r="AA218" s="23"/>
      <c r="AB218" s="131">
        <f t="shared" si="178"/>
        <v>1.6024932471184135</v>
      </c>
      <c r="AC218" s="131">
        <f t="shared" si="179"/>
        <v>3.7821286507728784</v>
      </c>
      <c r="AD218" s="131">
        <f t="shared" si="180"/>
        <v>6581680315.355394</v>
      </c>
      <c r="AE218" s="131">
        <f t="shared" si="181"/>
        <v>16887822.313319296</v>
      </c>
      <c r="AF218" s="132">
        <f t="shared" si="182"/>
        <v>0.0019363591711692987</v>
      </c>
      <c r="AG218" s="131">
        <f t="shared" si="183"/>
        <v>0.009688336425548559</v>
      </c>
      <c r="AH218" s="131">
        <f t="shared" si="184"/>
        <v>-0.006055875753267935</v>
      </c>
      <c r="AI218" s="132">
        <f t="shared" si="185"/>
        <v>0.0005779510912375131</v>
      </c>
      <c r="AJ218" s="131">
        <f t="shared" si="186"/>
        <v>-40376537.719703525</v>
      </c>
      <c r="AK218" s="131">
        <f t="shared" si="187"/>
        <v>17107596.015969645</v>
      </c>
      <c r="AL218" s="133">
        <f t="shared" si="188"/>
        <v>2.312074879979207</v>
      </c>
      <c r="AM218" s="131">
        <f t="shared" si="189"/>
        <v>0.0356203025820074</v>
      </c>
      <c r="AN218" s="131">
        <f t="shared" si="190"/>
        <v>0.03598715889844841</v>
      </c>
      <c r="AO218" s="131">
        <f t="shared" si="191"/>
        <v>-1229231271202319.5</v>
      </c>
      <c r="AP218" s="134">
        <f t="shared" si="192"/>
        <v>-1.2058274342623362E+17</v>
      </c>
    </row>
    <row r="219" spans="1:42" s="68" customFormat="1" ht="12.75">
      <c r="A219" s="262"/>
      <c r="B219" s="68" t="s">
        <v>244</v>
      </c>
      <c r="D219" s="68" t="s">
        <v>86</v>
      </c>
      <c r="E219" s="68" t="s">
        <v>78</v>
      </c>
      <c r="F219" s="68" t="s">
        <v>73</v>
      </c>
      <c r="G219" s="78">
        <v>65.01</v>
      </c>
      <c r="H219" s="69" t="s">
        <v>98</v>
      </c>
      <c r="I219" s="147">
        <v>27.84</v>
      </c>
      <c r="J219" s="56">
        <f t="shared" si="193"/>
        <v>5.543E-10</v>
      </c>
      <c r="K219" s="56">
        <v>28.201</v>
      </c>
      <c r="L219" s="55">
        <f t="shared" si="194"/>
        <v>0.023</v>
      </c>
      <c r="M219" s="56">
        <f t="shared" si="195"/>
        <v>5.463000000000001E-10</v>
      </c>
      <c r="N219" s="57">
        <f t="shared" si="196"/>
        <v>1.0700000000000001E-11</v>
      </c>
      <c r="O219" s="29">
        <f t="shared" si="197"/>
        <v>65.85409245916323</v>
      </c>
      <c r="P219" s="100">
        <f t="shared" si="198"/>
        <v>0.012817615848045416</v>
      </c>
      <c r="Q219" s="53">
        <v>0.03</v>
      </c>
      <c r="R219" s="59">
        <v>0.0097045</v>
      </c>
      <c r="S219" s="149">
        <v>3.5E-06</v>
      </c>
      <c r="T219" s="117">
        <f t="shared" si="199"/>
        <v>0.030390411612319035</v>
      </c>
      <c r="U219" s="51">
        <f t="shared" si="200"/>
        <v>0.061235113659170594</v>
      </c>
      <c r="V219" s="51">
        <f t="shared" si="201"/>
        <v>1.2912912817732853</v>
      </c>
      <c r="W219" s="23"/>
      <c r="X219" s="23"/>
      <c r="Y219" s="23"/>
      <c r="Z219" s="23"/>
      <c r="AA219" s="23"/>
      <c r="AB219" s="131">
        <f t="shared" si="178"/>
        <v>1.6024932471184135</v>
      </c>
      <c r="AC219" s="131">
        <f t="shared" si="179"/>
        <v>3.7809443720204734</v>
      </c>
      <c r="AD219" s="131">
        <f t="shared" si="180"/>
        <v>6579692369.261574</v>
      </c>
      <c r="AE219" s="131">
        <f t="shared" si="181"/>
        <v>16888009.532755215</v>
      </c>
      <c r="AF219" s="132">
        <f t="shared" si="182"/>
        <v>0.001138486460117525</v>
      </c>
      <c r="AG219" s="131">
        <f t="shared" si="183"/>
        <v>0.009688336425548559</v>
      </c>
      <c r="AH219" s="131">
        <f t="shared" si="184"/>
        <v>-0.006055875753267935</v>
      </c>
      <c r="AI219" s="132">
        <f t="shared" si="185"/>
        <v>0.0005779510912375131</v>
      </c>
      <c r="AJ219" s="131">
        <f t="shared" si="186"/>
        <v>-40364341.57698289</v>
      </c>
      <c r="AK219" s="131">
        <f t="shared" si="187"/>
        <v>17107785.36710659</v>
      </c>
      <c r="AL219" s="133">
        <f t="shared" si="188"/>
        <v>2.3113764943124364</v>
      </c>
      <c r="AM219" s="131">
        <f t="shared" si="189"/>
        <v>0.03560954310834817</v>
      </c>
      <c r="AN219" s="131">
        <f t="shared" si="190"/>
        <v>0.03597609071044088</v>
      </c>
      <c r="AO219" s="131">
        <f t="shared" si="191"/>
        <v>-1228196857144846.2</v>
      </c>
      <c r="AP219" s="134">
        <f t="shared" si="192"/>
        <v>-1.205456570733356E+17</v>
      </c>
    </row>
    <row r="220" spans="1:42" s="68" customFormat="1" ht="12.75">
      <c r="A220" s="262"/>
      <c r="B220" s="68" t="s">
        <v>88</v>
      </c>
      <c r="D220" s="68" t="s">
        <v>86</v>
      </c>
      <c r="E220" s="68" t="s">
        <v>78</v>
      </c>
      <c r="F220" s="68" t="s">
        <v>73</v>
      </c>
      <c r="G220" s="78">
        <v>65.16</v>
      </c>
      <c r="H220" s="69" t="s">
        <v>98</v>
      </c>
      <c r="I220" s="147">
        <v>27.84</v>
      </c>
      <c r="J220" s="56">
        <f>5.543*10^-10</f>
        <v>5.543E-10</v>
      </c>
      <c r="K220" s="56">
        <v>28.201</v>
      </c>
      <c r="L220" s="55">
        <f t="shared" si="194"/>
        <v>0.023</v>
      </c>
      <c r="M220" s="56">
        <f t="shared" si="195"/>
        <v>5.463000000000001E-10</v>
      </c>
      <c r="N220" s="57">
        <f t="shared" si="196"/>
        <v>1.0700000000000001E-11</v>
      </c>
      <c r="O220" s="29">
        <f t="shared" si="197"/>
        <v>66.00604452737387</v>
      </c>
      <c r="P220" s="100">
        <f>IF(G220&gt;0,1-(G220/O220),"")</f>
        <v>0.012817682583948886</v>
      </c>
      <c r="Q220" s="53">
        <v>0.04</v>
      </c>
      <c r="R220" s="59">
        <v>0.0107301</v>
      </c>
      <c r="S220" s="149">
        <v>5.3E-06</v>
      </c>
      <c r="T220" s="117">
        <f t="shared" si="199"/>
        <v>0.04052055422936872</v>
      </c>
      <c r="U220" s="51">
        <f t="shared" si="200"/>
        <v>0.06693952738779883</v>
      </c>
      <c r="V220" s="51">
        <f t="shared" si="201"/>
        <v>1.2945465524538002</v>
      </c>
      <c r="W220" s="23"/>
      <c r="X220" s="23"/>
      <c r="Y220" s="23"/>
      <c r="Z220" s="23"/>
      <c r="AA220" s="23"/>
      <c r="AB220" s="131">
        <f t="shared" si="178"/>
        <v>1.4493243974110814</v>
      </c>
      <c r="AC220" s="131">
        <f t="shared" si="179"/>
        <v>3.42758911963612</v>
      </c>
      <c r="AD220" s="131">
        <f t="shared" si="180"/>
        <v>5964278949.4998</v>
      </c>
      <c r="AE220" s="131">
        <f t="shared" si="181"/>
        <v>18671231.388090614</v>
      </c>
      <c r="AF220" s="132">
        <f t="shared" si="182"/>
        <v>0.0013127419196814628</v>
      </c>
      <c r="AG220" s="131">
        <f t="shared" si="183"/>
        <v>0.01071222821163157</v>
      </c>
      <c r="AH220" s="131">
        <f t="shared" si="184"/>
        <v>-0.007403518507773073</v>
      </c>
      <c r="AI220" s="132">
        <f t="shared" si="185"/>
        <v>0.0007158758358522971</v>
      </c>
      <c r="AJ220" s="131">
        <f t="shared" si="186"/>
        <v>-44731297.85558962</v>
      </c>
      <c r="AK220" s="131">
        <f t="shared" si="187"/>
        <v>18914216.09975542</v>
      </c>
      <c r="AL220" s="133">
        <f t="shared" si="188"/>
        <v>2.316614198705917</v>
      </c>
      <c r="AM220" s="131">
        <f t="shared" si="189"/>
        <v>0.035690236262772554</v>
      </c>
      <c r="AN220" s="131">
        <f t="shared" si="190"/>
        <v>0.03605910212530436</v>
      </c>
      <c r="AO220" s="131">
        <f t="shared" si="191"/>
        <v>-1235964689123786.8</v>
      </c>
      <c r="AP220" s="134">
        <f t="shared" si="192"/>
        <v>-1.2082380473617771E+17</v>
      </c>
    </row>
    <row r="221" spans="1:42" s="34" customFormat="1" ht="13.5" thickBot="1">
      <c r="A221" s="263"/>
      <c r="B221" s="34" t="s">
        <v>88</v>
      </c>
      <c r="D221" s="34" t="s">
        <v>86</v>
      </c>
      <c r="E221" s="34" t="s">
        <v>78</v>
      </c>
      <c r="F221" s="34" t="s">
        <v>91</v>
      </c>
      <c r="G221" s="79">
        <v>65.16</v>
      </c>
      <c r="H221" s="70" t="s">
        <v>98</v>
      </c>
      <c r="I221" s="150">
        <v>27.84</v>
      </c>
      <c r="J221" s="71">
        <f t="shared" si="193"/>
        <v>5.543E-10</v>
      </c>
      <c r="K221" s="71">
        <v>28.201</v>
      </c>
      <c r="L221" s="72">
        <f t="shared" si="194"/>
        <v>0.023</v>
      </c>
      <c r="M221" s="71">
        <f t="shared" si="195"/>
        <v>5.463000000000001E-10</v>
      </c>
      <c r="N221" s="73">
        <f t="shared" si="196"/>
        <v>1.0700000000000001E-11</v>
      </c>
      <c r="O221" s="30">
        <f t="shared" si="197"/>
        <v>66.00604452737387</v>
      </c>
      <c r="P221" s="103">
        <f>IF(G221&gt;0,1-(G221/O221),"")</f>
        <v>0.012817682583948886</v>
      </c>
      <c r="Q221" s="74">
        <v>0.39</v>
      </c>
      <c r="R221" s="137">
        <v>0.0107301</v>
      </c>
      <c r="S221" s="152">
        <v>5.3E-06</v>
      </c>
      <c r="T221" s="114">
        <f t="shared" si="199"/>
        <v>0.39507540373634487</v>
      </c>
      <c r="U221" s="75">
        <f t="shared" si="200"/>
        <v>0.39865217878406556</v>
      </c>
      <c r="V221" s="75">
        <f t="shared" si="201"/>
        <v>1.352883378489218</v>
      </c>
      <c r="W221" s="139"/>
      <c r="X221" s="139"/>
      <c r="Y221" s="139"/>
      <c r="Z221" s="139"/>
      <c r="AA221" s="139"/>
      <c r="AB221" s="140">
        <f t="shared" si="178"/>
        <v>1.4493243974110814</v>
      </c>
      <c r="AC221" s="140">
        <f t="shared" si="179"/>
        <v>3.42758911963612</v>
      </c>
      <c r="AD221" s="140">
        <f t="shared" si="180"/>
        <v>5964278949.4998</v>
      </c>
      <c r="AE221" s="140">
        <f t="shared" si="181"/>
        <v>18671231.388090614</v>
      </c>
      <c r="AF221" s="141">
        <f t="shared" si="182"/>
        <v>0.020819024222429098</v>
      </c>
      <c r="AG221" s="140">
        <f t="shared" si="183"/>
        <v>0.01071222821163157</v>
      </c>
      <c r="AH221" s="140">
        <f t="shared" si="184"/>
        <v>-0.007403518507773073</v>
      </c>
      <c r="AI221" s="141">
        <f t="shared" si="185"/>
        <v>0.0007158758358522971</v>
      </c>
      <c r="AJ221" s="140">
        <f t="shared" si="186"/>
        <v>-44731297.85558962</v>
      </c>
      <c r="AK221" s="140">
        <f t="shared" si="187"/>
        <v>18914216.09975542</v>
      </c>
      <c r="AL221" s="142">
        <f t="shared" si="188"/>
        <v>2.316614198705917</v>
      </c>
      <c r="AM221" s="140">
        <f t="shared" si="189"/>
        <v>0.035690236262772554</v>
      </c>
      <c r="AN221" s="140">
        <f t="shared" si="190"/>
        <v>0.03605910212530436</v>
      </c>
      <c r="AO221" s="140">
        <f t="shared" si="191"/>
        <v>-1235964689123786.8</v>
      </c>
      <c r="AP221" s="143">
        <f t="shared" si="192"/>
        <v>-1.2082380473617771E+17</v>
      </c>
    </row>
    <row r="222" spans="1:62" s="14" customFormat="1" ht="13.5" thickBot="1">
      <c r="A222" s="60"/>
      <c r="G222" s="28"/>
      <c r="H222" s="28"/>
      <c r="I222" s="28"/>
      <c r="J222" s="87"/>
      <c r="K222" s="56"/>
      <c r="L222" s="17"/>
      <c r="M222" s="16"/>
      <c r="N222" s="18"/>
      <c r="O222" s="52"/>
      <c r="P222" s="100"/>
      <c r="Q222" s="53"/>
      <c r="R222" s="59"/>
      <c r="S222" s="98"/>
      <c r="T222" s="116"/>
      <c r="U222" s="51"/>
      <c r="V222" s="51"/>
      <c r="W222" s="246"/>
      <c r="X222" s="23"/>
      <c r="Y222" s="23"/>
      <c r="Z222" s="23"/>
      <c r="AA222" s="23"/>
      <c r="AB222" s="24"/>
      <c r="AC222" s="24"/>
      <c r="AD222" s="24"/>
      <c r="AE222" s="24"/>
      <c r="AF222" s="25"/>
      <c r="AG222" s="24"/>
      <c r="AH222" s="24"/>
      <c r="AI222" s="25"/>
      <c r="AJ222" s="24"/>
      <c r="AK222" s="24"/>
      <c r="AL222" s="26"/>
      <c r="AM222" s="24"/>
      <c r="AN222" s="24"/>
      <c r="AO222" s="24"/>
      <c r="AP222" s="27"/>
      <c r="AQ222" s="68"/>
      <c r="AR222" s="68"/>
      <c r="AS222" s="68"/>
      <c r="AT222" s="68"/>
      <c r="AU222" s="68"/>
      <c r="AV222" s="68"/>
      <c r="AW222" s="68"/>
      <c r="AX222" s="68"/>
      <c r="AY222" s="68"/>
      <c r="AZ222" s="68"/>
      <c r="BA222" s="68"/>
      <c r="BB222" s="68"/>
      <c r="BC222" s="68"/>
      <c r="BD222" s="68"/>
      <c r="BE222" s="68"/>
      <c r="BF222" s="68"/>
      <c r="BG222" s="68"/>
      <c r="BH222" s="68"/>
      <c r="BI222" s="68"/>
      <c r="BJ222" s="68"/>
    </row>
    <row r="223" spans="1:42" s="61" customFormat="1" ht="14.25" customHeight="1">
      <c r="A223" s="261" t="s">
        <v>245</v>
      </c>
      <c r="B223" s="61" t="s">
        <v>246</v>
      </c>
      <c r="C223" s="61" t="s">
        <v>247</v>
      </c>
      <c r="F223" s="61" t="s">
        <v>91</v>
      </c>
      <c r="G223" s="81">
        <v>75.92</v>
      </c>
      <c r="H223" s="62" t="s">
        <v>278</v>
      </c>
      <c r="I223" s="63">
        <v>28.03</v>
      </c>
      <c r="J223" s="63">
        <f>5.543*10^-10</f>
        <v>5.543E-10</v>
      </c>
      <c r="K223" s="63">
        <v>28.201</v>
      </c>
      <c r="L223" s="64">
        <f>0.023</f>
        <v>0.023</v>
      </c>
      <c r="M223" s="63">
        <f>5.463*10^-10</f>
        <v>5.463000000000001E-10</v>
      </c>
      <c r="N223" s="65">
        <f>0.107*10^-10</f>
        <v>1.0700000000000001E-11</v>
      </c>
      <c r="O223" s="50">
        <f>IF(G223&gt;0,10^-6*(1/$M223)*LN(1+(EXP($J223*G223*10^6)-1)*((EXP($M223*$K223*10^6)-1)/(EXP($J223*$I223*10^6)-1))),"")</f>
        <v>76.39159915443324</v>
      </c>
      <c r="P223" s="102">
        <f>IF(G223&gt;0,1-(G223/O223),"")</f>
        <v>0.006173442625279413</v>
      </c>
      <c r="Q223" s="66">
        <v>0.32</v>
      </c>
      <c r="R223" s="122">
        <v>0.007128</v>
      </c>
      <c r="S223" s="123">
        <f>R223/1000</f>
        <v>7.128E-06</v>
      </c>
      <c r="T223" s="113">
        <f>IF(AND(Q223&gt;0,R223&gt;0),SQRT(AI223^2*AJ223^2+AF223^2*AK223^2)/10^6,"")</f>
        <v>0.3220436882989464</v>
      </c>
      <c r="U223" s="67">
        <f>IF(AND(Q223&gt;0,R223&gt;0),SQRT((T223*10^6)^2+AL223^2*($L223*10^6)^2)/10^6,"")</f>
        <v>0.3278618872976733</v>
      </c>
      <c r="V223" s="67">
        <f>IF(AND(Q223&gt;0,R223&gt;0),SQRT((U223*10^6)^2+AP223^2*$N223^2)/10^6,"")</f>
        <v>1.5317296688137494</v>
      </c>
      <c r="W223" s="124"/>
      <c r="X223" s="124"/>
      <c r="Y223" s="124"/>
      <c r="Z223" s="124"/>
      <c r="AA223" s="124"/>
      <c r="AB223" s="125">
        <f>(-1+EXP($J223*$I223*10^6))/R223</f>
        <v>2.1967390818296697</v>
      </c>
      <c r="AC223" s="125">
        <f>(EXP($J223*G223*10^6)-1)/R223</f>
        <v>6.029808530207077</v>
      </c>
      <c r="AD223" s="125">
        <f>AC223/($J223+R223*$J223*AC223)</f>
        <v>10429955723.814074</v>
      </c>
      <c r="AE223" s="125">
        <f>R223/($J223+R223*$J223*AC223)</f>
        <v>12329533.189471532</v>
      </c>
      <c r="AF223" s="126">
        <f>SQRT(((Q223*10^6)^2-S223^2*AD223^2)/(AE223^2))</f>
        <v>0.025243782591604955</v>
      </c>
      <c r="AG223" s="125">
        <f>(EXP($M223*$K223*10^6)-1)/AB223</f>
        <v>0.007067518316659477</v>
      </c>
      <c r="AH223" s="125">
        <f>(1-EXP($J223*$I223*10^6))/(AB223^2)</f>
        <v>-0.0032448095720421515</v>
      </c>
      <c r="AI223" s="126">
        <f>S223/ABS(AH223)</f>
        <v>0.00219673908182967</v>
      </c>
      <c r="AJ223" s="125">
        <f>(1/$M223)*(-1/AB223+1/((EXP($M223*$K223*10^6)-1)*AC223+AB223))</f>
        <v>-34059360.77191162</v>
      </c>
      <c r="AK223" s="125">
        <f>AG223/($M223*(1+AG223*AC223))</f>
        <v>12408276.072942765</v>
      </c>
      <c r="AL223" s="127">
        <f>EXP($M223*$K223*10^6)*AC223/((EXP($M223*$K223*10^6)-1)*AC223+AB223)</f>
        <v>2.6735701332624635</v>
      </c>
      <c r="AM223" s="125">
        <f>(EXP($M223*$K223*10^6)*$M223*AC223*$K223*10^6)/((EXP($M223*$K223*10^6)-1)*AC223+AB223)</f>
        <v>0.041189573030560006</v>
      </c>
      <c r="AN223" s="125">
        <f>LN(1+(EXP($M223*$K223*10^6)-1)*AC223/AB223)</f>
        <v>0.041732730618066885</v>
      </c>
      <c r="AO223" s="125">
        <f>1/$M223^2*(AM223-AN223)</f>
        <v>-1819966733110955.8</v>
      </c>
      <c r="AP223" s="128">
        <f>-LN(1+AG223*AC223)/$M223^2</f>
        <v>-1.3983452160796858E+17</v>
      </c>
    </row>
    <row r="224" spans="1:62" s="34" customFormat="1" ht="13.5" thickBot="1">
      <c r="A224" s="263"/>
      <c r="B224" s="34" t="s">
        <v>246</v>
      </c>
      <c r="C224" s="34" t="s">
        <v>248</v>
      </c>
      <c r="F224" s="34" t="s">
        <v>91</v>
      </c>
      <c r="G224" s="79">
        <v>75.6</v>
      </c>
      <c r="H224" s="70" t="s">
        <v>278</v>
      </c>
      <c r="I224" s="71">
        <v>28.03</v>
      </c>
      <c r="J224" s="71">
        <f>5.543*10^-10</f>
        <v>5.543E-10</v>
      </c>
      <c r="K224" s="71">
        <v>28.201</v>
      </c>
      <c r="L224" s="72">
        <f>0.023</f>
        <v>0.023</v>
      </c>
      <c r="M224" s="71">
        <f>5.463*10^-10</f>
        <v>5.463000000000001E-10</v>
      </c>
      <c r="N224" s="73">
        <f>0.107*10^-10</f>
        <v>1.0700000000000001E-11</v>
      </c>
      <c r="O224" s="30">
        <f>IF(G224&gt;0,10^-6*(1/$M224)*LN(1+(EXP($J224*G224*10^6)-1)*((EXP($M224*$K224*10^6)-1)/(EXP($J224*$I224*10^6)-1))),"")</f>
        <v>76.06955569858836</v>
      </c>
      <c r="P224" s="103">
        <f>IF(G224&gt;0,1-(G224/O224),"")</f>
        <v>0.006172715145713381</v>
      </c>
      <c r="Q224" s="74">
        <v>0.4</v>
      </c>
      <c r="R224" s="137">
        <v>0.007128</v>
      </c>
      <c r="S224" s="152">
        <f>R224/1000</f>
        <v>7.128E-06</v>
      </c>
      <c r="T224" s="114">
        <f>IF(AND(Q224&gt;0,R224&gt;0),SQRT(AI224^2*AJ224^2+AF224^2*AK224^2)/10^6,"")</f>
        <v>0.40255402922208483</v>
      </c>
      <c r="U224" s="75">
        <f>IF(AND(Q224&gt;0,R224&gt;0),SQRT((T224*10^6)^2+AL224^2*($L224*10^6)^2)/10^6,"")</f>
        <v>0.4071852985076086</v>
      </c>
      <c r="V224" s="75">
        <f>IF(AND(Q224&gt;0,R224&gt;0),SQRT((U224*10^6)^2+AP224^2*$N224^2)/10^6,"")</f>
        <v>1.544560343736347</v>
      </c>
      <c r="W224" s="139"/>
      <c r="X224" s="139"/>
      <c r="Y224" s="139"/>
      <c r="Z224" s="139"/>
      <c r="AA224" s="139"/>
      <c r="AB224" s="140">
        <f>(-1+EXP($J224*$I224*10^6))/R224</f>
        <v>2.1967390818296697</v>
      </c>
      <c r="AC224" s="140">
        <f>(EXP($J224*G224*10^6)-1)/R224</f>
        <v>6.003856889005379</v>
      </c>
      <c r="AD224" s="140">
        <f>AC224/($J224+R224*$J224*AC224)</f>
        <v>10386908551.759142</v>
      </c>
      <c r="AE224" s="140">
        <f>R224/($J224+R224*$J224*AC224)</f>
        <v>12331720.346719414</v>
      </c>
      <c r="AF224" s="141">
        <f>SQRT(((Q224*10^6)^2-S224^2*AD224^2)/(AE224^2))</f>
        <v>0.03187619112756749</v>
      </c>
      <c r="AG224" s="140">
        <f>(EXP($M224*$K224*10^6)-1)/AB224</f>
        <v>0.007067518316659477</v>
      </c>
      <c r="AH224" s="140">
        <f>(1-EXP($J224*$I224*10^6))/(AB224^2)</f>
        <v>-0.0032448095720421515</v>
      </c>
      <c r="AI224" s="141">
        <f>S224/ABS(AH224)</f>
        <v>0.00219673908182967</v>
      </c>
      <c r="AJ224" s="140">
        <f>(1/$M224)*(-1/AB224+1/((EXP($M224*$K224*10^6)-1)*AC224+AB224))</f>
        <v>-33918739.8596626</v>
      </c>
      <c r="AK224" s="140">
        <f>AG224/($M224*(1+AG224*AC224))</f>
        <v>12410459.282029664</v>
      </c>
      <c r="AL224" s="142">
        <f>EXP($M224*$K224*10^6)*AC224/((EXP($M224*$K224*10^6)-1)*AC224+AB224)</f>
        <v>2.662531761943077</v>
      </c>
      <c r="AM224" s="140">
        <f>(EXP($M224*$K224*10^6)*$M224*AC224*$K224*10^6)/((EXP($M224*$K224*10^6)-1)*AC224+AB224)</f>
        <v>0.04101951360479753</v>
      </c>
      <c r="AN224" s="140">
        <f>LN(1+(EXP($M224*$K224*10^6)-1)*AC224/AB224)</f>
        <v>0.04155679827813883</v>
      </c>
      <c r="AO224" s="140">
        <f>1/$M224^2*(AM224-AN224)</f>
        <v>-1800288266578188.5</v>
      </c>
      <c r="AP224" s="143">
        <f>-LN(1+AG224*AC224)/$M224^2</f>
        <v>-1.3924502232946798E+17</v>
      </c>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row>
    <row r="225" spans="1:62" s="14" customFormat="1" ht="12.75">
      <c r="A225" s="60"/>
      <c r="G225" s="28"/>
      <c r="H225" s="28"/>
      <c r="I225" s="28"/>
      <c r="J225" s="87"/>
      <c r="K225" s="56"/>
      <c r="L225" s="17"/>
      <c r="M225" s="16"/>
      <c r="N225" s="18"/>
      <c r="O225" s="52"/>
      <c r="P225" s="100"/>
      <c r="Q225" s="53"/>
      <c r="R225" s="90"/>
      <c r="S225" s="99"/>
      <c r="T225" s="116"/>
      <c r="U225" s="51"/>
      <c r="V225" s="51"/>
      <c r="W225" s="23"/>
      <c r="X225" s="23"/>
      <c r="Y225" s="23"/>
      <c r="Z225" s="23"/>
      <c r="AA225" s="23"/>
      <c r="AB225" s="24"/>
      <c r="AC225" s="24"/>
      <c r="AD225" s="24"/>
      <c r="AE225" s="24"/>
      <c r="AF225" s="25"/>
      <c r="AG225" s="24"/>
      <c r="AH225" s="24"/>
      <c r="AI225" s="25"/>
      <c r="AJ225" s="24"/>
      <c r="AK225" s="24"/>
      <c r="AL225" s="26"/>
      <c r="AM225" s="24"/>
      <c r="AN225" s="24"/>
      <c r="AO225" s="24"/>
      <c r="AP225" s="27"/>
      <c r="AQ225" s="68"/>
      <c r="AR225" s="68"/>
      <c r="AS225" s="68"/>
      <c r="AT225" s="68"/>
      <c r="AU225" s="68"/>
      <c r="AV225" s="68"/>
      <c r="AW225" s="68"/>
      <c r="AX225" s="68"/>
      <c r="AY225" s="68"/>
      <c r="AZ225" s="68"/>
      <c r="BA225" s="68"/>
      <c r="BB225" s="68"/>
      <c r="BC225" s="68"/>
      <c r="BD225" s="68"/>
      <c r="BE225" s="68"/>
      <c r="BF225" s="68"/>
      <c r="BG225" s="68"/>
      <c r="BH225" s="68"/>
      <c r="BI225" s="68"/>
      <c r="BJ225" s="68"/>
    </row>
    <row r="226" spans="1:62" s="14" customFormat="1" ht="12.75">
      <c r="A226" s="60"/>
      <c r="G226" s="28"/>
      <c r="H226" s="28"/>
      <c r="I226" s="28"/>
      <c r="J226" s="87"/>
      <c r="K226" s="56"/>
      <c r="L226" s="17"/>
      <c r="M226" s="16"/>
      <c r="N226" s="18"/>
      <c r="O226" s="52"/>
      <c r="P226" s="100"/>
      <c r="Q226" s="53"/>
      <c r="R226" s="90"/>
      <c r="S226" s="99"/>
      <c r="T226" s="116"/>
      <c r="U226" s="51"/>
      <c r="V226" s="51"/>
      <c r="W226" s="23"/>
      <c r="X226" s="23"/>
      <c r="Y226" s="23"/>
      <c r="Z226" s="23"/>
      <c r="AA226" s="23"/>
      <c r="AB226" s="24"/>
      <c r="AC226" s="24"/>
      <c r="AD226" s="24"/>
      <c r="AE226" s="24"/>
      <c r="AF226" s="25"/>
      <c r="AG226" s="24"/>
      <c r="AH226" s="24"/>
      <c r="AI226" s="25"/>
      <c r="AJ226" s="24"/>
      <c r="AK226" s="24"/>
      <c r="AL226" s="26"/>
      <c r="AM226" s="24"/>
      <c r="AN226" s="24"/>
      <c r="AO226" s="24"/>
      <c r="AP226" s="27"/>
      <c r="AQ226" s="68"/>
      <c r="AR226" s="68"/>
      <c r="AS226" s="68"/>
      <c r="AT226" s="68"/>
      <c r="AU226" s="68"/>
      <c r="AV226" s="68"/>
      <c r="AW226" s="68"/>
      <c r="AX226" s="68"/>
      <c r="AY226" s="68"/>
      <c r="AZ226" s="68"/>
      <c r="BA226" s="68"/>
      <c r="BB226" s="68"/>
      <c r="BC226" s="68"/>
      <c r="BD226" s="68"/>
      <c r="BE226" s="68"/>
      <c r="BF226" s="68"/>
      <c r="BG226" s="68"/>
      <c r="BH226" s="68"/>
      <c r="BI226" s="68"/>
      <c r="BJ226" s="68"/>
    </row>
    <row r="227" spans="1:62" s="14" customFormat="1" ht="12.75">
      <c r="A227" s="60"/>
      <c r="G227" s="28"/>
      <c r="H227" s="28"/>
      <c r="I227" s="28"/>
      <c r="J227" s="87"/>
      <c r="K227" s="56"/>
      <c r="L227" s="17"/>
      <c r="M227" s="16"/>
      <c r="N227" s="18"/>
      <c r="O227" s="52"/>
      <c r="P227" s="100"/>
      <c r="Q227" s="53"/>
      <c r="R227" s="90"/>
      <c r="S227" s="99"/>
      <c r="T227" s="116"/>
      <c r="U227" s="51"/>
      <c r="V227" s="51"/>
      <c r="W227" s="23"/>
      <c r="X227" s="23"/>
      <c r="Y227" s="23"/>
      <c r="Z227" s="23"/>
      <c r="AA227" s="23"/>
      <c r="AB227" s="24"/>
      <c r="AC227" s="24"/>
      <c r="AD227" s="24"/>
      <c r="AE227" s="24"/>
      <c r="AF227" s="25"/>
      <c r="AG227" s="24"/>
      <c r="AH227" s="24"/>
      <c r="AI227" s="25"/>
      <c r="AJ227" s="24"/>
      <c r="AK227" s="24"/>
      <c r="AL227" s="26"/>
      <c r="AM227" s="24"/>
      <c r="AN227" s="24"/>
      <c r="AO227" s="24"/>
      <c r="AP227" s="27"/>
      <c r="AQ227" s="68"/>
      <c r="AR227" s="68"/>
      <c r="AS227" s="68"/>
      <c r="AT227" s="68"/>
      <c r="AU227" s="68"/>
      <c r="AV227" s="68"/>
      <c r="AW227" s="68"/>
      <c r="AX227" s="68"/>
      <c r="AY227" s="68"/>
      <c r="AZ227" s="68"/>
      <c r="BA227" s="68"/>
      <c r="BB227" s="68"/>
      <c r="BC227" s="68"/>
      <c r="BD227" s="68"/>
      <c r="BE227" s="68"/>
      <c r="BF227" s="68"/>
      <c r="BG227" s="68"/>
      <c r="BH227" s="68"/>
      <c r="BI227" s="68"/>
      <c r="BJ227" s="68"/>
    </row>
    <row r="228" spans="1:62" s="14" customFormat="1" ht="12.75">
      <c r="A228" s="60"/>
      <c r="G228" s="28"/>
      <c r="H228" s="28"/>
      <c r="I228" s="28"/>
      <c r="J228" s="87"/>
      <c r="K228" s="56"/>
      <c r="L228" s="17"/>
      <c r="M228" s="16"/>
      <c r="N228" s="18"/>
      <c r="O228" s="52"/>
      <c r="P228" s="100"/>
      <c r="Q228" s="53"/>
      <c r="R228" s="90"/>
      <c r="S228" s="99"/>
      <c r="T228" s="116"/>
      <c r="U228" s="51"/>
      <c r="V228" s="51"/>
      <c r="W228" s="23"/>
      <c r="X228" s="23"/>
      <c r="Y228" s="23"/>
      <c r="Z228" s="23"/>
      <c r="AA228" s="23"/>
      <c r="AB228" s="24"/>
      <c r="AC228" s="24"/>
      <c r="AD228" s="24"/>
      <c r="AE228" s="24"/>
      <c r="AF228" s="25"/>
      <c r="AG228" s="24"/>
      <c r="AH228" s="24"/>
      <c r="AI228" s="25"/>
      <c r="AJ228" s="24"/>
      <c r="AK228" s="24"/>
      <c r="AL228" s="26"/>
      <c r="AM228" s="24"/>
      <c r="AN228" s="24"/>
      <c r="AO228" s="24"/>
      <c r="AP228" s="27"/>
      <c r="AQ228" s="68"/>
      <c r="AR228" s="68"/>
      <c r="AS228" s="68"/>
      <c r="AT228" s="68"/>
      <c r="AU228" s="68"/>
      <c r="AV228" s="68"/>
      <c r="AW228" s="68"/>
      <c r="AX228" s="68"/>
      <c r="AY228" s="68"/>
      <c r="AZ228" s="68"/>
      <c r="BA228" s="68"/>
      <c r="BB228" s="68"/>
      <c r="BC228" s="68"/>
      <c r="BD228" s="68"/>
      <c r="BE228" s="68"/>
      <c r="BF228" s="68"/>
      <c r="BG228" s="68"/>
      <c r="BH228" s="68"/>
      <c r="BI228" s="68"/>
      <c r="BJ228" s="68"/>
    </row>
    <row r="229" spans="1:62" s="14" customFormat="1" ht="12.75">
      <c r="A229" s="60"/>
      <c r="G229" s="28"/>
      <c r="H229" s="28"/>
      <c r="I229" s="28"/>
      <c r="J229" s="87"/>
      <c r="K229" s="56"/>
      <c r="L229" s="17"/>
      <c r="M229" s="16"/>
      <c r="N229" s="18"/>
      <c r="O229" s="52"/>
      <c r="P229" s="100"/>
      <c r="Q229" s="53"/>
      <c r="R229" s="90"/>
      <c r="S229" s="99"/>
      <c r="T229" s="116"/>
      <c r="U229" s="51"/>
      <c r="V229" s="51"/>
      <c r="W229" s="23"/>
      <c r="X229" s="23"/>
      <c r="Y229" s="23"/>
      <c r="Z229" s="23"/>
      <c r="AA229" s="23"/>
      <c r="AB229" s="24"/>
      <c r="AC229" s="24"/>
      <c r="AD229" s="24"/>
      <c r="AE229" s="24"/>
      <c r="AF229" s="25"/>
      <c r="AG229" s="24"/>
      <c r="AH229" s="24"/>
      <c r="AI229" s="25"/>
      <c r="AJ229" s="24"/>
      <c r="AK229" s="24"/>
      <c r="AL229" s="26"/>
      <c r="AM229" s="24"/>
      <c r="AN229" s="24"/>
      <c r="AO229" s="24"/>
      <c r="AP229" s="27"/>
      <c r="AQ229" s="68"/>
      <c r="AR229" s="68"/>
      <c r="AS229" s="68"/>
      <c r="AT229" s="68"/>
      <c r="AU229" s="68"/>
      <c r="AV229" s="68"/>
      <c r="AW229" s="68"/>
      <c r="AX229" s="68"/>
      <c r="AY229" s="68"/>
      <c r="AZ229" s="68"/>
      <c r="BA229" s="68"/>
      <c r="BB229" s="68"/>
      <c r="BC229" s="68"/>
      <c r="BD229" s="68"/>
      <c r="BE229" s="68"/>
      <c r="BF229" s="68"/>
      <c r="BG229" s="68"/>
      <c r="BH229" s="68"/>
      <c r="BI229" s="68"/>
      <c r="BJ229" s="68"/>
    </row>
    <row r="230" spans="1:62" s="14" customFormat="1" ht="12.75">
      <c r="A230" s="60"/>
      <c r="G230" s="28"/>
      <c r="H230" s="28"/>
      <c r="I230" s="28"/>
      <c r="J230" s="87"/>
      <c r="K230" s="56"/>
      <c r="L230" s="17"/>
      <c r="M230" s="16"/>
      <c r="N230" s="18"/>
      <c r="O230" s="52"/>
      <c r="P230" s="100"/>
      <c r="Q230" s="53"/>
      <c r="R230" s="90"/>
      <c r="S230" s="99"/>
      <c r="T230" s="116"/>
      <c r="U230" s="51"/>
      <c r="V230" s="51"/>
      <c r="W230" s="23"/>
      <c r="X230" s="23"/>
      <c r="Y230" s="23"/>
      <c r="Z230" s="23"/>
      <c r="AA230" s="23"/>
      <c r="AB230" s="24"/>
      <c r="AC230" s="24"/>
      <c r="AD230" s="24"/>
      <c r="AE230" s="24"/>
      <c r="AF230" s="25"/>
      <c r="AG230" s="24"/>
      <c r="AH230" s="24"/>
      <c r="AI230" s="25"/>
      <c r="AJ230" s="24"/>
      <c r="AK230" s="24"/>
      <c r="AL230" s="26"/>
      <c r="AM230" s="24"/>
      <c r="AN230" s="24"/>
      <c r="AO230" s="24"/>
      <c r="AP230" s="27"/>
      <c r="AQ230" s="68"/>
      <c r="AR230" s="68"/>
      <c r="AS230" s="68"/>
      <c r="AT230" s="68"/>
      <c r="AU230" s="68"/>
      <c r="AV230" s="68"/>
      <c r="AW230" s="68"/>
      <c r="AX230" s="68"/>
      <c r="AY230" s="68"/>
      <c r="AZ230" s="68"/>
      <c r="BA230" s="68"/>
      <c r="BB230" s="68"/>
      <c r="BC230" s="68"/>
      <c r="BD230" s="68"/>
      <c r="BE230" s="68"/>
      <c r="BF230" s="68"/>
      <c r="BG230" s="68"/>
      <c r="BH230" s="68"/>
      <c r="BI230" s="68"/>
      <c r="BJ230" s="68"/>
    </row>
    <row r="231" spans="1:62" s="14" customFormat="1" ht="12.75">
      <c r="A231" s="60"/>
      <c r="G231" s="28"/>
      <c r="H231" s="28"/>
      <c r="I231" s="28"/>
      <c r="J231" s="87"/>
      <c r="K231" s="56"/>
      <c r="L231" s="17"/>
      <c r="M231" s="16"/>
      <c r="N231" s="18"/>
      <c r="O231" s="52"/>
      <c r="P231" s="100"/>
      <c r="Q231" s="53"/>
      <c r="R231" s="90"/>
      <c r="S231" s="99"/>
      <c r="T231" s="116"/>
      <c r="U231" s="51"/>
      <c r="V231" s="51"/>
      <c r="W231" s="23"/>
      <c r="X231" s="23"/>
      <c r="Y231" s="23"/>
      <c r="Z231" s="23"/>
      <c r="AA231" s="23"/>
      <c r="AB231" s="24"/>
      <c r="AC231" s="24"/>
      <c r="AD231" s="24"/>
      <c r="AE231" s="24"/>
      <c r="AF231" s="25"/>
      <c r="AG231" s="24"/>
      <c r="AH231" s="24"/>
      <c r="AI231" s="25"/>
      <c r="AJ231" s="24"/>
      <c r="AK231" s="24"/>
      <c r="AL231" s="26"/>
      <c r="AM231" s="24"/>
      <c r="AN231" s="24"/>
      <c r="AO231" s="24"/>
      <c r="AP231" s="27"/>
      <c r="AQ231" s="68"/>
      <c r="AR231" s="68"/>
      <c r="AS231" s="68"/>
      <c r="AT231" s="68"/>
      <c r="AU231" s="68"/>
      <c r="AV231" s="68"/>
      <c r="AW231" s="68"/>
      <c r="AX231" s="68"/>
      <c r="AY231" s="68"/>
      <c r="AZ231" s="68"/>
      <c r="BA231" s="68"/>
      <c r="BB231" s="68"/>
      <c r="BC231" s="68"/>
      <c r="BD231" s="68"/>
      <c r="BE231" s="68"/>
      <c r="BF231" s="68"/>
      <c r="BG231" s="68"/>
      <c r="BH231" s="68"/>
      <c r="BI231" s="68"/>
      <c r="BJ231" s="68"/>
    </row>
    <row r="232" spans="1:62" s="14" customFormat="1" ht="12.75">
      <c r="A232" s="60"/>
      <c r="G232" s="28"/>
      <c r="H232" s="28"/>
      <c r="I232" s="28"/>
      <c r="J232" s="87"/>
      <c r="K232" s="56"/>
      <c r="L232" s="17"/>
      <c r="M232" s="16"/>
      <c r="N232" s="18"/>
      <c r="O232" s="52"/>
      <c r="P232" s="100"/>
      <c r="Q232" s="53"/>
      <c r="R232" s="90"/>
      <c r="S232" s="99"/>
      <c r="T232" s="116"/>
      <c r="U232" s="51"/>
      <c r="V232" s="51"/>
      <c r="W232" s="23"/>
      <c r="X232" s="23"/>
      <c r="Y232" s="23"/>
      <c r="Z232" s="23"/>
      <c r="AA232" s="23"/>
      <c r="AB232" s="24"/>
      <c r="AC232" s="24"/>
      <c r="AD232" s="24"/>
      <c r="AE232" s="24"/>
      <c r="AF232" s="25"/>
      <c r="AG232" s="24"/>
      <c r="AH232" s="24"/>
      <c r="AI232" s="25"/>
      <c r="AJ232" s="24"/>
      <c r="AK232" s="24"/>
      <c r="AL232" s="26"/>
      <c r="AM232" s="24"/>
      <c r="AN232" s="24"/>
      <c r="AO232" s="24"/>
      <c r="AP232" s="27"/>
      <c r="AQ232" s="68"/>
      <c r="AR232" s="68"/>
      <c r="AS232" s="68"/>
      <c r="AT232" s="68"/>
      <c r="AU232" s="68"/>
      <c r="AV232" s="68"/>
      <c r="AW232" s="68"/>
      <c r="AX232" s="68"/>
      <c r="AY232" s="68"/>
      <c r="AZ232" s="68"/>
      <c r="BA232" s="68"/>
      <c r="BB232" s="68"/>
      <c r="BC232" s="68"/>
      <c r="BD232" s="68"/>
      <c r="BE232" s="68"/>
      <c r="BF232" s="68"/>
      <c r="BG232" s="68"/>
      <c r="BH232" s="68"/>
      <c r="BI232" s="68"/>
      <c r="BJ232" s="68"/>
    </row>
    <row r="233" spans="1:62" s="14" customFormat="1" ht="18.75">
      <c r="A233" s="97"/>
      <c r="G233" s="28"/>
      <c r="H233" s="87"/>
      <c r="I233" s="87"/>
      <c r="J233" s="87"/>
      <c r="K233" s="87"/>
      <c r="L233" s="87"/>
      <c r="M233" s="87"/>
      <c r="N233" s="87"/>
      <c r="O233" s="218"/>
      <c r="P233" s="44"/>
      <c r="Q233" s="45"/>
      <c r="R233" s="46"/>
      <c r="S233" s="47"/>
      <c r="T233" s="118"/>
      <c r="U233" s="48"/>
      <c r="V233" s="48"/>
      <c r="W233" s="49"/>
      <c r="X233" s="49"/>
      <c r="Y233" s="59"/>
      <c r="Z233" s="49"/>
      <c r="AA233" s="49"/>
      <c r="AB233" s="24"/>
      <c r="AC233" s="24"/>
      <c r="AD233" s="24"/>
      <c r="AE233" s="24"/>
      <c r="AF233" s="25"/>
      <c r="AG233" s="24"/>
      <c r="AH233" s="24"/>
      <c r="AI233" s="25"/>
      <c r="AJ233" s="24"/>
      <c r="AK233" s="24"/>
      <c r="AL233" s="26"/>
      <c r="AM233" s="24"/>
      <c r="AN233" s="24"/>
      <c r="AO233" s="24"/>
      <c r="AP233" s="27"/>
      <c r="AQ233" s="68"/>
      <c r="AR233" s="68"/>
      <c r="AS233" s="68"/>
      <c r="AT233" s="68"/>
      <c r="AU233" s="68"/>
      <c r="AV233" s="68"/>
      <c r="AW233" s="68"/>
      <c r="AX233" s="68"/>
      <c r="AY233" s="68"/>
      <c r="AZ233" s="68"/>
      <c r="BA233" s="68"/>
      <c r="BB233" s="68"/>
      <c r="BC233" s="68"/>
      <c r="BD233" s="68"/>
      <c r="BE233" s="68"/>
      <c r="BF233" s="68"/>
      <c r="BG233" s="68"/>
      <c r="BH233" s="68"/>
      <c r="BI233" s="68"/>
      <c r="BJ233" s="68"/>
    </row>
    <row r="234" spans="2:62" ht="18.75">
      <c r="B234" s="3"/>
      <c r="C234" s="3"/>
      <c r="D234" s="3"/>
      <c r="E234" s="3"/>
      <c r="F234" s="3"/>
      <c r="G234" s="3"/>
      <c r="H234" s="88"/>
      <c r="I234" s="88"/>
      <c r="J234" s="88"/>
      <c r="K234" s="88"/>
      <c r="L234" s="88"/>
      <c r="M234" s="88"/>
      <c r="N234" s="88"/>
      <c r="O234" s="219"/>
      <c r="P234" s="7"/>
      <c r="Q234" s="9"/>
      <c r="R234" s="8"/>
      <c r="S234" s="9"/>
      <c r="T234" s="10"/>
      <c r="U234" s="10"/>
      <c r="V234" s="10"/>
      <c r="W234" s="11"/>
      <c r="X234" s="11"/>
      <c r="Y234" s="11"/>
      <c r="Z234" s="11"/>
      <c r="AA234" s="11"/>
      <c r="AB234" s="24"/>
      <c r="AC234" s="24"/>
      <c r="AD234" s="24"/>
      <c r="AE234" s="24"/>
      <c r="AF234" s="25"/>
      <c r="AG234" s="24"/>
      <c r="AH234" s="24"/>
      <c r="AI234" s="25"/>
      <c r="AJ234" s="24"/>
      <c r="AK234" s="24"/>
      <c r="AL234" s="26"/>
      <c r="AM234" s="24"/>
      <c r="AN234" s="24"/>
      <c r="AO234" s="24"/>
      <c r="AP234" s="27"/>
      <c r="AQ234" s="68"/>
      <c r="AR234" s="68"/>
      <c r="AS234" s="68"/>
      <c r="AT234" s="68"/>
      <c r="AU234" s="68"/>
      <c r="AV234" s="68"/>
      <c r="AW234" s="68"/>
      <c r="AX234" s="68"/>
      <c r="AY234" s="68"/>
      <c r="AZ234" s="68"/>
      <c r="BA234" s="68"/>
      <c r="BB234" s="68"/>
      <c r="BC234" s="68"/>
      <c r="BD234" s="68"/>
      <c r="BE234" s="68"/>
      <c r="BF234" s="68"/>
      <c r="BG234" s="68"/>
      <c r="BH234" s="68"/>
      <c r="BI234" s="68"/>
      <c r="BJ234" s="68"/>
    </row>
    <row r="235" spans="2:62" ht="18.75">
      <c r="B235" s="3"/>
      <c r="C235" s="3"/>
      <c r="D235" s="3"/>
      <c r="E235" s="3"/>
      <c r="F235" s="3"/>
      <c r="G235" s="3"/>
      <c r="H235" s="88"/>
      <c r="I235" s="88"/>
      <c r="J235" s="88"/>
      <c r="K235" s="88"/>
      <c r="L235" s="88"/>
      <c r="M235" s="88"/>
      <c r="N235" s="88"/>
      <c r="O235" s="219"/>
      <c r="P235" s="7"/>
      <c r="Q235" s="9"/>
      <c r="R235" s="8"/>
      <c r="S235" s="9"/>
      <c r="T235" s="10"/>
      <c r="U235" s="10"/>
      <c r="V235" s="10"/>
      <c r="W235" s="11"/>
      <c r="X235" s="11"/>
      <c r="Y235" s="11"/>
      <c r="Z235" s="11"/>
      <c r="AA235" s="11"/>
      <c r="AB235" s="24"/>
      <c r="AC235" s="24"/>
      <c r="AD235" s="24"/>
      <c r="AE235" s="24"/>
      <c r="AF235" s="25"/>
      <c r="AG235" s="24"/>
      <c r="AH235" s="24"/>
      <c r="AI235" s="25"/>
      <c r="AJ235" s="24"/>
      <c r="AK235" s="24"/>
      <c r="AL235" s="26"/>
      <c r="AM235" s="24"/>
      <c r="AN235" s="24"/>
      <c r="AO235" s="24"/>
      <c r="AP235" s="27"/>
      <c r="AQ235" s="68"/>
      <c r="AR235" s="68"/>
      <c r="AS235" s="68"/>
      <c r="AT235" s="68"/>
      <c r="AU235" s="68"/>
      <c r="AV235" s="68"/>
      <c r="AW235" s="68"/>
      <c r="AX235" s="68"/>
      <c r="AY235" s="68"/>
      <c r="AZ235" s="68"/>
      <c r="BA235" s="68"/>
      <c r="BB235" s="68"/>
      <c r="BC235" s="68"/>
      <c r="BD235" s="68"/>
      <c r="BE235" s="68"/>
      <c r="BF235" s="68"/>
      <c r="BG235" s="68"/>
      <c r="BH235" s="68"/>
      <c r="BI235" s="68"/>
      <c r="BJ235" s="68"/>
    </row>
    <row r="236" spans="2:62" ht="18.75">
      <c r="B236" s="3"/>
      <c r="C236" s="3"/>
      <c r="D236" s="3"/>
      <c r="E236" s="3"/>
      <c r="F236" s="3"/>
      <c r="G236" s="3"/>
      <c r="H236" s="88"/>
      <c r="I236" s="88"/>
      <c r="J236" s="88"/>
      <c r="K236" s="88"/>
      <c r="L236" s="88"/>
      <c r="M236" s="88"/>
      <c r="N236" s="88"/>
      <c r="O236" s="219"/>
      <c r="P236" s="7"/>
      <c r="Q236" s="9"/>
      <c r="R236" s="8"/>
      <c r="S236" s="9"/>
      <c r="T236" s="10"/>
      <c r="U236" s="10"/>
      <c r="V236" s="10"/>
      <c r="W236" s="11"/>
      <c r="X236" s="11"/>
      <c r="Y236" s="11"/>
      <c r="Z236" s="11"/>
      <c r="AA236" s="11"/>
      <c r="AB236" s="24"/>
      <c r="AC236" s="24"/>
      <c r="AD236" s="24"/>
      <c r="AE236" s="24"/>
      <c r="AF236" s="25"/>
      <c r="AG236" s="24"/>
      <c r="AH236" s="24"/>
      <c r="AI236" s="25"/>
      <c r="AJ236" s="24"/>
      <c r="AK236" s="24"/>
      <c r="AL236" s="26"/>
      <c r="AM236" s="24"/>
      <c r="AN236" s="24"/>
      <c r="AO236" s="24"/>
      <c r="AP236" s="27"/>
      <c r="AQ236" s="68"/>
      <c r="AR236" s="68"/>
      <c r="AS236" s="68"/>
      <c r="AT236" s="68"/>
      <c r="AU236" s="68"/>
      <c r="AV236" s="68"/>
      <c r="AW236" s="68"/>
      <c r="AX236" s="68"/>
      <c r="AY236" s="68"/>
      <c r="AZ236" s="68"/>
      <c r="BA236" s="68"/>
      <c r="BB236" s="68"/>
      <c r="BC236" s="68"/>
      <c r="BD236" s="68"/>
      <c r="BE236" s="68"/>
      <c r="BF236" s="68"/>
      <c r="BG236" s="68"/>
      <c r="BH236" s="68"/>
      <c r="BI236" s="68"/>
      <c r="BJ236" s="68"/>
    </row>
    <row r="237" spans="2:62" ht="18" customHeight="1">
      <c r="B237" s="3"/>
      <c r="C237" s="3"/>
      <c r="D237" s="3"/>
      <c r="E237" s="3"/>
      <c r="F237" s="3"/>
      <c r="G237" s="3"/>
      <c r="H237" s="88"/>
      <c r="I237" s="88"/>
      <c r="J237" s="88"/>
      <c r="K237" s="88"/>
      <c r="L237" s="88"/>
      <c r="M237" s="88"/>
      <c r="N237" s="88"/>
      <c r="O237" s="219"/>
      <c r="P237" s="7"/>
      <c r="Q237" s="9"/>
      <c r="R237" s="8"/>
      <c r="S237" s="9"/>
      <c r="T237" s="10"/>
      <c r="U237" s="10"/>
      <c r="V237" s="10"/>
      <c r="W237" s="11"/>
      <c r="X237" s="11"/>
      <c r="Y237" s="11"/>
      <c r="Z237" s="11"/>
      <c r="AA237" s="11"/>
      <c r="AB237" s="24"/>
      <c r="AC237" s="24"/>
      <c r="AD237" s="24"/>
      <c r="AE237" s="24"/>
      <c r="AF237" s="25"/>
      <c r="AG237" s="24"/>
      <c r="AH237" s="24"/>
      <c r="AI237" s="25"/>
      <c r="AJ237" s="24"/>
      <c r="AK237" s="24"/>
      <c r="AL237" s="26"/>
      <c r="AM237" s="24"/>
      <c r="AN237" s="24"/>
      <c r="AO237" s="24"/>
      <c r="AP237" s="27"/>
      <c r="AQ237" s="68"/>
      <c r="AR237" s="68"/>
      <c r="AS237" s="68"/>
      <c r="AT237" s="68"/>
      <c r="AU237" s="68"/>
      <c r="AV237" s="68"/>
      <c r="AW237" s="68"/>
      <c r="AX237" s="68"/>
      <c r="AY237" s="68"/>
      <c r="AZ237" s="68"/>
      <c r="BA237" s="68"/>
      <c r="BB237" s="68"/>
      <c r="BC237" s="68"/>
      <c r="BD237" s="68"/>
      <c r="BE237" s="68"/>
      <c r="BF237" s="68"/>
      <c r="BG237" s="68"/>
      <c r="BH237" s="68"/>
      <c r="BI237" s="68"/>
      <c r="BJ237" s="68"/>
    </row>
    <row r="238" spans="2:62" ht="18" customHeight="1">
      <c r="B238" s="3"/>
      <c r="C238" s="3"/>
      <c r="D238" s="3"/>
      <c r="E238" s="3"/>
      <c r="F238" s="3"/>
      <c r="G238" s="3"/>
      <c r="H238" s="88"/>
      <c r="I238" s="88"/>
      <c r="J238" s="88"/>
      <c r="K238" s="88"/>
      <c r="L238" s="88"/>
      <c r="M238" s="88"/>
      <c r="N238" s="88"/>
      <c r="O238" s="219"/>
      <c r="P238" s="7"/>
      <c r="Q238" s="9"/>
      <c r="R238" s="8"/>
      <c r="S238" s="9"/>
      <c r="T238" s="10"/>
      <c r="U238" s="10"/>
      <c r="V238" s="10"/>
      <c r="W238" s="11"/>
      <c r="X238" s="11"/>
      <c r="Y238" s="11"/>
      <c r="Z238" s="11"/>
      <c r="AA238" s="11"/>
      <c r="AB238" s="24"/>
      <c r="AC238" s="24"/>
      <c r="AD238" s="24"/>
      <c r="AE238" s="24"/>
      <c r="AF238" s="25"/>
      <c r="AG238" s="24"/>
      <c r="AH238" s="24"/>
      <c r="AI238" s="25"/>
      <c r="AJ238" s="24"/>
      <c r="AK238" s="24"/>
      <c r="AL238" s="26"/>
      <c r="AM238" s="24"/>
      <c r="AN238" s="24"/>
      <c r="AO238" s="24"/>
      <c r="AP238" s="27"/>
      <c r="AQ238" s="68"/>
      <c r="AR238" s="68"/>
      <c r="AS238" s="68"/>
      <c r="AT238" s="68"/>
      <c r="AU238" s="68"/>
      <c r="AV238" s="68"/>
      <c r="AW238" s="68"/>
      <c r="AX238" s="68"/>
      <c r="AY238" s="68"/>
      <c r="AZ238" s="68"/>
      <c r="BA238" s="68"/>
      <c r="BB238" s="68"/>
      <c r="BC238" s="68"/>
      <c r="BD238" s="68"/>
      <c r="BE238" s="68"/>
      <c r="BF238" s="68"/>
      <c r="BG238" s="68"/>
      <c r="BH238" s="68"/>
      <c r="BI238" s="68"/>
      <c r="BJ238" s="68"/>
    </row>
    <row r="239" spans="2:62" ht="18" customHeight="1">
      <c r="B239" s="3"/>
      <c r="C239" s="3"/>
      <c r="D239" s="3"/>
      <c r="E239" s="3"/>
      <c r="F239" s="3"/>
      <c r="G239" s="3"/>
      <c r="H239" s="88"/>
      <c r="I239" s="88"/>
      <c r="J239" s="88"/>
      <c r="K239" s="88"/>
      <c r="L239" s="88"/>
      <c r="M239" s="88"/>
      <c r="N239" s="88"/>
      <c r="O239" s="219"/>
      <c r="P239" s="7"/>
      <c r="Q239" s="9"/>
      <c r="R239" s="8"/>
      <c r="S239" s="9"/>
      <c r="T239" s="10"/>
      <c r="U239" s="10"/>
      <c r="V239" s="10"/>
      <c r="W239" s="5"/>
      <c r="X239" s="5"/>
      <c r="Y239" s="5"/>
      <c r="Z239" s="5"/>
      <c r="AA239" s="5"/>
      <c r="AB239" s="24"/>
      <c r="AC239" s="24"/>
      <c r="AD239" s="24"/>
      <c r="AE239" s="24"/>
      <c r="AF239" s="25"/>
      <c r="AG239" s="24"/>
      <c r="AH239" s="24"/>
      <c r="AI239" s="25"/>
      <c r="AJ239" s="24"/>
      <c r="AK239" s="24"/>
      <c r="AL239" s="26"/>
      <c r="AM239" s="24"/>
      <c r="AN239" s="24"/>
      <c r="AO239" s="24"/>
      <c r="AP239" s="27"/>
      <c r="AQ239" s="68"/>
      <c r="AR239" s="68"/>
      <c r="AS239" s="68"/>
      <c r="AT239" s="68"/>
      <c r="AU239" s="68"/>
      <c r="AV239" s="68"/>
      <c r="AW239" s="68"/>
      <c r="AX239" s="68"/>
      <c r="AY239" s="68"/>
      <c r="AZ239" s="68"/>
      <c r="BA239" s="68"/>
      <c r="BB239" s="68"/>
      <c r="BC239" s="68"/>
      <c r="BD239" s="68"/>
      <c r="BE239" s="68"/>
      <c r="BF239" s="68"/>
      <c r="BG239" s="68"/>
      <c r="BH239" s="68"/>
      <c r="BI239" s="68"/>
      <c r="BJ239" s="68"/>
    </row>
    <row r="240" spans="2:42" ht="18" customHeight="1">
      <c r="B240" s="3"/>
      <c r="C240" s="3"/>
      <c r="D240" s="3"/>
      <c r="E240" s="3"/>
      <c r="F240" s="3"/>
      <c r="G240" s="3"/>
      <c r="H240" s="88"/>
      <c r="I240" s="88"/>
      <c r="J240" s="88"/>
      <c r="K240" s="88"/>
      <c r="L240" s="88"/>
      <c r="M240" s="88"/>
      <c r="N240" s="88"/>
      <c r="O240" s="219"/>
      <c r="P240" s="7"/>
      <c r="Q240" s="9"/>
      <c r="R240" s="8"/>
      <c r="S240" s="9"/>
      <c r="T240" s="10"/>
      <c r="U240" s="10"/>
      <c r="V240" s="10"/>
      <c r="W240" s="4"/>
      <c r="X240" s="4"/>
      <c r="Y240" s="4"/>
      <c r="Z240" s="4"/>
      <c r="AA240" s="4"/>
      <c r="AB240" s="24"/>
      <c r="AC240" s="24"/>
      <c r="AD240" s="24"/>
      <c r="AE240" s="24"/>
      <c r="AF240" s="25"/>
      <c r="AG240" s="24"/>
      <c r="AH240" s="24"/>
      <c r="AI240" s="25"/>
      <c r="AJ240" s="24"/>
      <c r="AK240" s="24"/>
      <c r="AL240" s="26"/>
      <c r="AM240" s="24"/>
      <c r="AN240" s="24"/>
      <c r="AO240" s="24"/>
      <c r="AP240" s="27"/>
    </row>
    <row r="241" spans="2:42" ht="18" customHeight="1">
      <c r="B241" s="3"/>
      <c r="C241" s="3"/>
      <c r="D241" s="3"/>
      <c r="E241" s="3"/>
      <c r="F241" s="3"/>
      <c r="G241" s="3"/>
      <c r="H241" s="88"/>
      <c r="I241" s="88"/>
      <c r="J241" s="88"/>
      <c r="K241" s="88"/>
      <c r="L241" s="88"/>
      <c r="M241" s="88"/>
      <c r="N241" s="88"/>
      <c r="O241" s="6"/>
      <c r="P241" s="7"/>
      <c r="Q241" s="9"/>
      <c r="R241" s="8"/>
      <c r="S241" s="9"/>
      <c r="T241" s="10"/>
      <c r="U241" s="10"/>
      <c r="V241" s="10"/>
      <c r="W241" s="4"/>
      <c r="X241" s="4"/>
      <c r="Y241" s="4"/>
      <c r="Z241" s="4"/>
      <c r="AA241" s="4"/>
      <c r="AB241" s="24"/>
      <c r="AC241" s="24"/>
      <c r="AD241" s="24"/>
      <c r="AE241" s="24"/>
      <c r="AF241" s="25"/>
      <c r="AG241" s="24"/>
      <c r="AH241" s="24"/>
      <c r="AI241" s="25"/>
      <c r="AJ241" s="24"/>
      <c r="AK241" s="24"/>
      <c r="AL241" s="26"/>
      <c r="AM241" s="24"/>
      <c r="AN241" s="24"/>
      <c r="AO241" s="24"/>
      <c r="AP241" s="27"/>
    </row>
    <row r="242" spans="2:42" ht="18" customHeight="1">
      <c r="B242" s="3"/>
      <c r="C242" s="3"/>
      <c r="D242" s="3"/>
      <c r="E242" s="3"/>
      <c r="F242" s="3"/>
      <c r="G242" s="3"/>
      <c r="H242" s="88"/>
      <c r="I242" s="88"/>
      <c r="J242" s="88"/>
      <c r="K242" s="88"/>
      <c r="L242" s="88"/>
      <c r="M242" s="88"/>
      <c r="N242" s="88"/>
      <c r="O242" s="6"/>
      <c r="P242" s="7"/>
      <c r="Q242" s="9"/>
      <c r="R242" s="8"/>
      <c r="S242" s="9"/>
      <c r="T242" s="10"/>
      <c r="U242" s="10"/>
      <c r="V242" s="10"/>
      <c r="W242" s="4"/>
      <c r="X242" s="4"/>
      <c r="Y242" s="4"/>
      <c r="Z242" s="4"/>
      <c r="AA242" s="4"/>
      <c r="AB242" s="24"/>
      <c r="AC242" s="24"/>
      <c r="AD242" s="24"/>
      <c r="AE242" s="24"/>
      <c r="AF242" s="25"/>
      <c r="AG242" s="24"/>
      <c r="AH242" s="24"/>
      <c r="AI242" s="25"/>
      <c r="AJ242" s="24"/>
      <c r="AK242" s="24"/>
      <c r="AL242" s="26"/>
      <c r="AM242" s="24"/>
      <c r="AN242" s="24"/>
      <c r="AO242" s="24"/>
      <c r="AP242" s="27"/>
    </row>
    <row r="243" spans="2:42" ht="18" customHeight="1">
      <c r="B243" s="3"/>
      <c r="C243" s="3"/>
      <c r="D243" s="3"/>
      <c r="E243" s="3"/>
      <c r="F243" s="3"/>
      <c r="G243" s="3"/>
      <c r="H243" s="88"/>
      <c r="I243" s="88"/>
      <c r="J243" s="88"/>
      <c r="K243" s="88"/>
      <c r="L243" s="88"/>
      <c r="M243" s="88"/>
      <c r="N243" s="88"/>
      <c r="O243" s="6"/>
      <c r="P243" s="7"/>
      <c r="Q243" s="9"/>
      <c r="R243" s="8"/>
      <c r="S243" s="9"/>
      <c r="T243" s="10"/>
      <c r="U243" s="10"/>
      <c r="V243" s="10"/>
      <c r="W243" s="4"/>
      <c r="X243" s="4"/>
      <c r="Y243" s="4"/>
      <c r="Z243" s="4"/>
      <c r="AA243" s="4"/>
      <c r="AB243" s="24"/>
      <c r="AC243" s="24"/>
      <c r="AD243" s="24"/>
      <c r="AE243" s="24"/>
      <c r="AF243" s="25"/>
      <c r="AG243" s="24"/>
      <c r="AH243" s="24"/>
      <c r="AI243" s="25"/>
      <c r="AJ243" s="24"/>
      <c r="AK243" s="24"/>
      <c r="AL243" s="26"/>
      <c r="AM243" s="24"/>
      <c r="AN243" s="24"/>
      <c r="AO243" s="24"/>
      <c r="AP243" s="27"/>
    </row>
    <row r="244" spans="2:43" ht="18" customHeight="1">
      <c r="B244" s="3"/>
      <c r="C244" s="3"/>
      <c r="D244" s="3"/>
      <c r="E244" s="3"/>
      <c r="F244" s="3"/>
      <c r="G244" s="3"/>
      <c r="H244" s="88"/>
      <c r="I244" s="88"/>
      <c r="J244" s="88"/>
      <c r="K244" s="88"/>
      <c r="L244" s="88"/>
      <c r="M244" s="88"/>
      <c r="N244" s="88"/>
      <c r="O244" s="6"/>
      <c r="P244" s="7"/>
      <c r="Q244" s="9"/>
      <c r="R244" s="8"/>
      <c r="S244" s="9"/>
      <c r="T244" s="10"/>
      <c r="U244" s="10"/>
      <c r="V244" s="10"/>
      <c r="W244" s="3"/>
      <c r="X244" s="3"/>
      <c r="Y244" s="3"/>
      <c r="Z244" s="3"/>
      <c r="AA244" s="3"/>
      <c r="AB244" s="24"/>
      <c r="AC244" s="24"/>
      <c r="AD244" s="24"/>
      <c r="AE244" s="24"/>
      <c r="AF244" s="25"/>
      <c r="AG244" s="24"/>
      <c r="AH244" s="24"/>
      <c r="AI244" s="25"/>
      <c r="AJ244" s="24"/>
      <c r="AK244" s="24"/>
      <c r="AL244" s="26"/>
      <c r="AM244" s="24"/>
      <c r="AN244" s="24"/>
      <c r="AO244" s="24"/>
      <c r="AP244" s="27"/>
      <c r="AQ244" s="4"/>
    </row>
    <row r="245" spans="2:42" ht="18" customHeight="1">
      <c r="B245" s="3"/>
      <c r="C245" s="3"/>
      <c r="D245" s="3"/>
      <c r="E245" s="3"/>
      <c r="F245" s="3"/>
      <c r="G245" s="3"/>
      <c r="H245" s="88"/>
      <c r="I245" s="88"/>
      <c r="J245" s="88"/>
      <c r="K245" s="88"/>
      <c r="L245" s="88"/>
      <c r="M245" s="88"/>
      <c r="N245" s="88"/>
      <c r="O245" s="6"/>
      <c r="P245" s="7"/>
      <c r="Q245" s="9"/>
      <c r="R245" s="8"/>
      <c r="S245" s="9"/>
      <c r="T245" s="10"/>
      <c r="U245" s="10"/>
      <c r="V245" s="10"/>
      <c r="W245" s="3"/>
      <c r="X245" s="3"/>
      <c r="Y245" s="3"/>
      <c r="Z245" s="3"/>
      <c r="AA245" s="3"/>
      <c r="AB245" s="24"/>
      <c r="AC245" s="24"/>
      <c r="AD245" s="24"/>
      <c r="AE245" s="24"/>
      <c r="AF245" s="25"/>
      <c r="AG245" s="24"/>
      <c r="AH245" s="24"/>
      <c r="AI245" s="25"/>
      <c r="AJ245" s="24"/>
      <c r="AK245" s="24"/>
      <c r="AL245" s="26"/>
      <c r="AM245" s="24"/>
      <c r="AN245" s="24"/>
      <c r="AO245" s="24"/>
      <c r="AP245" s="27"/>
    </row>
    <row r="246" spans="2:42" ht="18.75">
      <c r="B246" s="3"/>
      <c r="C246" s="3"/>
      <c r="D246" s="3"/>
      <c r="E246" s="3"/>
      <c r="F246" s="3"/>
      <c r="G246" s="3"/>
      <c r="H246" s="88"/>
      <c r="I246" s="88"/>
      <c r="J246" s="88"/>
      <c r="K246" s="88"/>
      <c r="L246" s="88"/>
      <c r="M246" s="88"/>
      <c r="N246" s="88"/>
      <c r="O246" s="6"/>
      <c r="P246" s="7"/>
      <c r="Q246" s="9"/>
      <c r="R246" s="8"/>
      <c r="S246" s="9"/>
      <c r="T246" s="10"/>
      <c r="U246" s="10"/>
      <c r="V246" s="10"/>
      <c r="W246" s="1"/>
      <c r="X246" s="1"/>
      <c r="Y246" s="1"/>
      <c r="Z246" s="1"/>
      <c r="AA246" s="1"/>
      <c r="AB246" s="24"/>
      <c r="AC246" s="24"/>
      <c r="AD246" s="24"/>
      <c r="AE246" s="24"/>
      <c r="AF246" s="25"/>
      <c r="AG246" s="24"/>
      <c r="AH246" s="24"/>
      <c r="AI246" s="25"/>
      <c r="AJ246" s="24"/>
      <c r="AK246" s="24"/>
      <c r="AL246" s="26"/>
      <c r="AM246" s="24"/>
      <c r="AN246" s="24"/>
      <c r="AO246" s="24"/>
      <c r="AP246" s="27"/>
    </row>
    <row r="247" spans="2:42" ht="18.75">
      <c r="B247" s="3"/>
      <c r="C247" s="3"/>
      <c r="D247" s="3"/>
      <c r="E247" s="3"/>
      <c r="F247" s="3"/>
      <c r="G247" s="3"/>
      <c r="H247" s="88"/>
      <c r="I247" s="88"/>
      <c r="J247" s="88"/>
      <c r="K247" s="88"/>
      <c r="L247" s="88"/>
      <c r="M247" s="88"/>
      <c r="N247" s="88"/>
      <c r="O247" s="6"/>
      <c r="P247" s="7"/>
      <c r="Q247" s="9"/>
      <c r="R247" s="8"/>
      <c r="S247" s="9"/>
      <c r="T247" s="10"/>
      <c r="U247" s="10"/>
      <c r="V247" s="10"/>
      <c r="W247" s="1"/>
      <c r="X247" s="1"/>
      <c r="Y247" s="1"/>
      <c r="Z247" s="1"/>
      <c r="AA247" s="1"/>
      <c r="AB247" s="24"/>
      <c r="AC247" s="24"/>
      <c r="AD247" s="24"/>
      <c r="AE247" s="24"/>
      <c r="AF247" s="25"/>
      <c r="AG247" s="24"/>
      <c r="AH247" s="24"/>
      <c r="AI247" s="25"/>
      <c r="AJ247" s="24"/>
      <c r="AK247" s="24"/>
      <c r="AL247" s="26"/>
      <c r="AM247" s="24"/>
      <c r="AN247" s="24"/>
      <c r="AO247" s="24"/>
      <c r="AP247" s="27"/>
    </row>
    <row r="248" spans="7:42" ht="18.75">
      <c r="G248" s="13"/>
      <c r="H248" s="89"/>
      <c r="I248" s="89"/>
      <c r="J248" s="89"/>
      <c r="K248" s="89"/>
      <c r="L248" s="89"/>
      <c r="M248" s="89"/>
      <c r="N248" s="89"/>
      <c r="O248" s="6"/>
      <c r="P248" s="7"/>
      <c r="Q248" s="9"/>
      <c r="R248" s="8"/>
      <c r="S248" s="9"/>
      <c r="T248" s="10"/>
      <c r="U248" s="10"/>
      <c r="V248" s="10"/>
      <c r="W248" s="2"/>
      <c r="X248" s="2"/>
      <c r="Y248" s="2"/>
      <c r="Z248" s="2"/>
      <c r="AA248" s="2"/>
      <c r="AB248" s="24"/>
      <c r="AC248" s="24"/>
      <c r="AD248" s="24"/>
      <c r="AE248" s="24"/>
      <c r="AF248" s="25"/>
      <c r="AG248" s="24"/>
      <c r="AH248" s="24"/>
      <c r="AI248" s="25"/>
      <c r="AJ248" s="24"/>
      <c r="AK248" s="24"/>
      <c r="AL248" s="26"/>
      <c r="AM248" s="24"/>
      <c r="AN248" s="24"/>
      <c r="AO248" s="24"/>
      <c r="AP248" s="27"/>
    </row>
    <row r="249" spans="7:42" ht="18.75">
      <c r="G249" s="13"/>
      <c r="H249" s="89"/>
      <c r="I249" s="89"/>
      <c r="J249" s="89"/>
      <c r="K249" s="89"/>
      <c r="L249" s="89"/>
      <c r="M249" s="89"/>
      <c r="N249" s="89"/>
      <c r="O249" s="6"/>
      <c r="P249" s="7"/>
      <c r="Q249" s="9"/>
      <c r="R249" s="8"/>
      <c r="S249" s="9"/>
      <c r="T249" s="10"/>
      <c r="U249" s="10"/>
      <c r="V249" s="10"/>
      <c r="W249" s="2"/>
      <c r="X249" s="2"/>
      <c r="Y249" s="2"/>
      <c r="Z249" s="2"/>
      <c r="AA249" s="2"/>
      <c r="AB249" s="24"/>
      <c r="AC249" s="24"/>
      <c r="AD249" s="24"/>
      <c r="AE249" s="24"/>
      <c r="AF249" s="25"/>
      <c r="AG249" s="24"/>
      <c r="AH249" s="24"/>
      <c r="AI249" s="25"/>
      <c r="AJ249" s="24"/>
      <c r="AK249" s="24"/>
      <c r="AL249" s="26"/>
      <c r="AM249" s="24"/>
      <c r="AN249" s="24"/>
      <c r="AO249" s="24"/>
      <c r="AP249" s="27"/>
    </row>
    <row r="250" spans="2:42" ht="18.75">
      <c r="B250" s="3"/>
      <c r="C250" s="3"/>
      <c r="D250" s="3"/>
      <c r="E250" s="3"/>
      <c r="F250" s="3"/>
      <c r="G250" s="3"/>
      <c r="H250" s="88"/>
      <c r="I250" s="88"/>
      <c r="J250" s="88"/>
      <c r="K250" s="88"/>
      <c r="L250" s="88"/>
      <c r="M250" s="88"/>
      <c r="N250" s="88"/>
      <c r="O250" s="6"/>
      <c r="P250" s="7"/>
      <c r="Q250" s="9"/>
      <c r="R250" s="8"/>
      <c r="S250" s="9"/>
      <c r="T250" s="10"/>
      <c r="U250" s="10"/>
      <c r="V250" s="10"/>
      <c r="AB250" s="24"/>
      <c r="AC250" s="24"/>
      <c r="AD250" s="24"/>
      <c r="AE250" s="24"/>
      <c r="AF250" s="25"/>
      <c r="AG250" s="24"/>
      <c r="AH250" s="24"/>
      <c r="AI250" s="25"/>
      <c r="AJ250" s="24"/>
      <c r="AK250" s="24"/>
      <c r="AL250" s="26"/>
      <c r="AM250" s="24"/>
      <c r="AN250" s="24"/>
      <c r="AO250" s="24"/>
      <c r="AP250" s="27"/>
    </row>
    <row r="251" spans="2:42" ht="18.75">
      <c r="B251" s="3"/>
      <c r="C251" s="3"/>
      <c r="D251" s="3"/>
      <c r="E251" s="3"/>
      <c r="F251" s="3"/>
      <c r="G251" s="3"/>
      <c r="H251" s="88"/>
      <c r="I251" s="88"/>
      <c r="J251" s="88"/>
      <c r="K251" s="88"/>
      <c r="L251" s="88"/>
      <c r="M251" s="88"/>
      <c r="N251" s="88"/>
      <c r="O251" s="6"/>
      <c r="P251" s="7"/>
      <c r="Q251" s="9"/>
      <c r="R251" s="8"/>
      <c r="S251" s="9"/>
      <c r="T251" s="10"/>
      <c r="U251" s="10"/>
      <c r="V251" s="10"/>
      <c r="AB251" s="24"/>
      <c r="AC251" s="24"/>
      <c r="AD251" s="24"/>
      <c r="AE251" s="24"/>
      <c r="AF251" s="25"/>
      <c r="AG251" s="24"/>
      <c r="AH251" s="24"/>
      <c r="AI251" s="25"/>
      <c r="AJ251" s="24"/>
      <c r="AK251" s="24"/>
      <c r="AL251" s="26"/>
      <c r="AM251" s="24"/>
      <c r="AN251" s="24"/>
      <c r="AO251" s="24"/>
      <c r="AP251" s="27"/>
    </row>
    <row r="252" spans="7:42" ht="18.75">
      <c r="G252" s="13"/>
      <c r="H252" s="89"/>
      <c r="I252" s="89"/>
      <c r="J252" s="89"/>
      <c r="K252" s="89"/>
      <c r="L252" s="89"/>
      <c r="M252" s="89"/>
      <c r="N252" s="89"/>
      <c r="O252" s="6"/>
      <c r="P252" s="7"/>
      <c r="Q252" s="9"/>
      <c r="R252" s="8"/>
      <c r="S252" s="9"/>
      <c r="T252" s="10"/>
      <c r="U252" s="10"/>
      <c r="V252" s="10"/>
      <c r="AB252" s="24"/>
      <c r="AC252" s="24"/>
      <c r="AD252" s="24"/>
      <c r="AE252" s="24"/>
      <c r="AF252" s="25"/>
      <c r="AG252" s="24"/>
      <c r="AH252" s="24"/>
      <c r="AI252" s="25"/>
      <c r="AJ252" s="24"/>
      <c r="AK252" s="24"/>
      <c r="AL252" s="26"/>
      <c r="AM252" s="24"/>
      <c r="AN252" s="24"/>
      <c r="AO252" s="24"/>
      <c r="AP252" s="27"/>
    </row>
    <row r="253" spans="7:42" ht="18.75">
      <c r="G253" s="13"/>
      <c r="H253" s="89"/>
      <c r="I253" s="89"/>
      <c r="J253" s="89"/>
      <c r="K253" s="89"/>
      <c r="L253" s="89"/>
      <c r="M253" s="89"/>
      <c r="N253" s="89"/>
      <c r="O253" s="6"/>
      <c r="P253" s="7"/>
      <c r="Q253" s="9"/>
      <c r="R253" s="8"/>
      <c r="S253" s="9"/>
      <c r="T253" s="10"/>
      <c r="U253" s="10"/>
      <c r="V253" s="10"/>
      <c r="AB253" s="24"/>
      <c r="AC253" s="24"/>
      <c r="AD253" s="24"/>
      <c r="AE253" s="24"/>
      <c r="AF253" s="25"/>
      <c r="AG253" s="24"/>
      <c r="AH253" s="24"/>
      <c r="AI253" s="25"/>
      <c r="AJ253" s="24"/>
      <c r="AK253" s="24"/>
      <c r="AL253" s="26"/>
      <c r="AM253" s="24"/>
      <c r="AN253" s="24"/>
      <c r="AO253" s="24"/>
      <c r="AP253" s="27"/>
    </row>
    <row r="254" spans="7:42" ht="18.75">
      <c r="G254" s="13"/>
      <c r="H254" s="89"/>
      <c r="I254" s="89"/>
      <c r="J254" s="89"/>
      <c r="K254" s="89"/>
      <c r="L254" s="89"/>
      <c r="M254" s="89"/>
      <c r="N254" s="89"/>
      <c r="O254" s="6"/>
      <c r="P254" s="7"/>
      <c r="Q254" s="9"/>
      <c r="R254" s="8"/>
      <c r="S254" s="9"/>
      <c r="T254" s="10"/>
      <c r="U254" s="10"/>
      <c r="V254" s="10"/>
      <c r="AB254" s="24"/>
      <c r="AC254" s="24"/>
      <c r="AD254" s="24"/>
      <c r="AE254" s="24"/>
      <c r="AF254" s="25"/>
      <c r="AG254" s="24"/>
      <c r="AH254" s="24"/>
      <c r="AI254" s="25"/>
      <c r="AJ254" s="24"/>
      <c r="AK254" s="24"/>
      <c r="AL254" s="26"/>
      <c r="AM254" s="24"/>
      <c r="AN254" s="24"/>
      <c r="AO254" s="24"/>
      <c r="AP254" s="27"/>
    </row>
    <row r="255" spans="7:42" ht="18.75">
      <c r="G255" s="13"/>
      <c r="H255" s="89"/>
      <c r="I255" s="89"/>
      <c r="J255" s="89"/>
      <c r="K255" s="89"/>
      <c r="L255" s="89"/>
      <c r="M255" s="89"/>
      <c r="N255" s="89"/>
      <c r="O255" s="6"/>
      <c r="P255" s="7"/>
      <c r="Q255" s="9"/>
      <c r="R255" s="8"/>
      <c r="S255" s="9"/>
      <c r="T255" s="10"/>
      <c r="U255" s="10"/>
      <c r="V255" s="10"/>
      <c r="AB255" s="24"/>
      <c r="AC255" s="24"/>
      <c r="AD255" s="24"/>
      <c r="AE255" s="24"/>
      <c r="AF255" s="25"/>
      <c r="AG255" s="24"/>
      <c r="AH255" s="24"/>
      <c r="AI255" s="25"/>
      <c r="AJ255" s="24"/>
      <c r="AK255" s="24"/>
      <c r="AL255" s="26"/>
      <c r="AM255" s="24"/>
      <c r="AN255" s="24"/>
      <c r="AO255" s="24"/>
      <c r="AP255" s="27"/>
    </row>
    <row r="256" spans="7:42" ht="18.75">
      <c r="G256" s="13"/>
      <c r="H256" s="89"/>
      <c r="I256" s="89"/>
      <c r="J256" s="89"/>
      <c r="K256" s="89"/>
      <c r="L256" s="89"/>
      <c r="M256" s="89"/>
      <c r="N256" s="89"/>
      <c r="O256" s="6"/>
      <c r="P256" s="7"/>
      <c r="Q256" s="9"/>
      <c r="R256" s="8"/>
      <c r="S256" s="9"/>
      <c r="T256" s="10"/>
      <c r="U256" s="10"/>
      <c r="V256" s="10"/>
      <c r="AB256" s="24"/>
      <c r="AC256" s="24"/>
      <c r="AD256" s="24"/>
      <c r="AE256" s="24"/>
      <c r="AF256" s="25"/>
      <c r="AG256" s="24"/>
      <c r="AH256" s="24"/>
      <c r="AI256" s="25"/>
      <c r="AJ256" s="24"/>
      <c r="AK256" s="24"/>
      <c r="AL256" s="26"/>
      <c r="AM256" s="24"/>
      <c r="AN256" s="24"/>
      <c r="AO256" s="24"/>
      <c r="AP256" s="27"/>
    </row>
    <row r="257" spans="7:42" ht="18.75">
      <c r="G257" s="13"/>
      <c r="H257" s="89"/>
      <c r="I257" s="89"/>
      <c r="J257" s="89"/>
      <c r="K257" s="89"/>
      <c r="L257" s="89"/>
      <c r="M257" s="89"/>
      <c r="N257" s="89"/>
      <c r="O257" s="6"/>
      <c r="P257" s="7"/>
      <c r="Q257" s="9"/>
      <c r="R257" s="8"/>
      <c r="S257" s="9"/>
      <c r="T257" s="10"/>
      <c r="U257" s="10"/>
      <c r="V257" s="10"/>
      <c r="AB257" s="24"/>
      <c r="AC257" s="24"/>
      <c r="AD257" s="24"/>
      <c r="AE257" s="24"/>
      <c r="AF257" s="25"/>
      <c r="AG257" s="24"/>
      <c r="AH257" s="24"/>
      <c r="AI257" s="25"/>
      <c r="AJ257" s="24"/>
      <c r="AK257" s="24"/>
      <c r="AL257" s="26"/>
      <c r="AM257" s="24"/>
      <c r="AN257" s="24"/>
      <c r="AO257" s="24"/>
      <c r="AP257" s="27"/>
    </row>
    <row r="258" spans="7:42" ht="18.75">
      <c r="G258" s="13"/>
      <c r="H258" s="89"/>
      <c r="I258" s="89"/>
      <c r="J258" s="89"/>
      <c r="K258" s="89"/>
      <c r="L258" s="89"/>
      <c r="M258" s="89"/>
      <c r="N258" s="89"/>
      <c r="O258" s="6"/>
      <c r="P258" s="7"/>
      <c r="Q258" s="9"/>
      <c r="R258" s="8"/>
      <c r="S258" s="9"/>
      <c r="T258" s="10"/>
      <c r="U258" s="10"/>
      <c r="V258" s="10"/>
      <c r="AB258" s="24"/>
      <c r="AC258" s="24"/>
      <c r="AD258" s="24"/>
      <c r="AE258" s="24"/>
      <c r="AF258" s="25"/>
      <c r="AG258" s="24"/>
      <c r="AH258" s="24"/>
      <c r="AI258" s="25"/>
      <c r="AJ258" s="24"/>
      <c r="AK258" s="24"/>
      <c r="AL258" s="26"/>
      <c r="AM258" s="24"/>
      <c r="AN258" s="24"/>
      <c r="AO258" s="24"/>
      <c r="AP258" s="27"/>
    </row>
    <row r="259" spans="7:42" ht="18.75">
      <c r="G259" s="13"/>
      <c r="H259" s="89"/>
      <c r="I259" s="89"/>
      <c r="J259" s="89"/>
      <c r="K259" s="89"/>
      <c r="L259" s="89"/>
      <c r="M259" s="89"/>
      <c r="N259" s="89"/>
      <c r="O259" s="6"/>
      <c r="P259" s="7"/>
      <c r="Q259" s="9"/>
      <c r="R259" s="8"/>
      <c r="S259" s="9"/>
      <c r="T259" s="10"/>
      <c r="U259" s="10"/>
      <c r="V259" s="10"/>
      <c r="AB259" s="24"/>
      <c r="AC259" s="24"/>
      <c r="AD259" s="24"/>
      <c r="AE259" s="24"/>
      <c r="AF259" s="25"/>
      <c r="AG259" s="24"/>
      <c r="AH259" s="24"/>
      <c r="AI259" s="25"/>
      <c r="AJ259" s="24"/>
      <c r="AK259" s="24"/>
      <c r="AL259" s="26"/>
      <c r="AM259" s="24"/>
      <c r="AN259" s="24"/>
      <c r="AO259" s="24"/>
      <c r="AP259" s="27"/>
    </row>
    <row r="260" spans="7:42" ht="18.75">
      <c r="G260" s="13"/>
      <c r="H260" s="89"/>
      <c r="I260" s="89"/>
      <c r="J260" s="89"/>
      <c r="K260" s="89"/>
      <c r="L260" s="89"/>
      <c r="M260" s="89"/>
      <c r="N260" s="89"/>
      <c r="O260" s="6"/>
      <c r="P260" s="7"/>
      <c r="Q260" s="9"/>
      <c r="R260" s="8"/>
      <c r="S260" s="9"/>
      <c r="T260" s="10"/>
      <c r="U260" s="10"/>
      <c r="V260" s="10"/>
      <c r="AB260" s="24"/>
      <c r="AC260" s="24"/>
      <c r="AD260" s="24"/>
      <c r="AE260" s="24"/>
      <c r="AF260" s="25"/>
      <c r="AG260" s="24"/>
      <c r="AH260" s="24"/>
      <c r="AI260" s="25"/>
      <c r="AJ260" s="24"/>
      <c r="AK260" s="24"/>
      <c r="AL260" s="26"/>
      <c r="AM260" s="24"/>
      <c r="AN260" s="24"/>
      <c r="AO260" s="24"/>
      <c r="AP260" s="27"/>
    </row>
    <row r="261" spans="7:42" ht="18.75">
      <c r="G261" s="13"/>
      <c r="H261" s="89"/>
      <c r="I261" s="89"/>
      <c r="J261" s="89"/>
      <c r="K261" s="89"/>
      <c r="L261" s="89"/>
      <c r="M261" s="89"/>
      <c r="N261" s="89"/>
      <c r="O261" s="6"/>
      <c r="P261" s="7"/>
      <c r="Q261" s="9"/>
      <c r="R261" s="8"/>
      <c r="S261" s="9"/>
      <c r="T261" s="10"/>
      <c r="U261" s="10"/>
      <c r="V261" s="10"/>
      <c r="AB261" s="24"/>
      <c r="AC261" s="24"/>
      <c r="AD261" s="24"/>
      <c r="AE261" s="24"/>
      <c r="AF261" s="25"/>
      <c r="AG261" s="24"/>
      <c r="AH261" s="24"/>
      <c r="AI261" s="25"/>
      <c r="AJ261" s="24"/>
      <c r="AK261" s="24"/>
      <c r="AL261" s="26"/>
      <c r="AM261" s="24"/>
      <c r="AN261" s="24"/>
      <c r="AO261" s="24"/>
      <c r="AP261" s="27"/>
    </row>
    <row r="262" spans="7:42" ht="18.75">
      <c r="G262" s="13"/>
      <c r="H262" s="89"/>
      <c r="I262" s="89"/>
      <c r="J262" s="89"/>
      <c r="K262" s="89"/>
      <c r="L262" s="89"/>
      <c r="M262" s="89"/>
      <c r="N262" s="89"/>
      <c r="O262" s="6"/>
      <c r="P262" s="7"/>
      <c r="Q262" s="9"/>
      <c r="R262" s="8"/>
      <c r="S262" s="9"/>
      <c r="T262" s="10"/>
      <c r="U262" s="10"/>
      <c r="V262" s="10"/>
      <c r="AB262" s="24"/>
      <c r="AC262" s="24"/>
      <c r="AD262" s="24"/>
      <c r="AE262" s="24"/>
      <c r="AF262" s="25"/>
      <c r="AG262" s="24"/>
      <c r="AH262" s="24"/>
      <c r="AI262" s="25"/>
      <c r="AJ262" s="24"/>
      <c r="AK262" s="24"/>
      <c r="AL262" s="26"/>
      <c r="AM262" s="24"/>
      <c r="AN262" s="24"/>
      <c r="AO262" s="24"/>
      <c r="AP262" s="27"/>
    </row>
    <row r="263" spans="7:42" ht="18.75">
      <c r="G263" s="13"/>
      <c r="H263" s="89"/>
      <c r="I263" s="89"/>
      <c r="J263" s="89"/>
      <c r="K263" s="89"/>
      <c r="L263" s="89"/>
      <c r="M263" s="89"/>
      <c r="N263" s="89"/>
      <c r="O263" s="6"/>
      <c r="P263" s="7"/>
      <c r="Q263" s="9"/>
      <c r="R263" s="8"/>
      <c r="S263" s="9"/>
      <c r="T263" s="10"/>
      <c r="U263" s="10"/>
      <c r="V263" s="10"/>
      <c r="AB263" s="24"/>
      <c r="AC263" s="24"/>
      <c r="AD263" s="24"/>
      <c r="AE263" s="24"/>
      <c r="AF263" s="25"/>
      <c r="AG263" s="24"/>
      <c r="AH263" s="24"/>
      <c r="AI263" s="25"/>
      <c r="AJ263" s="24"/>
      <c r="AK263" s="24"/>
      <c r="AL263" s="26"/>
      <c r="AM263" s="24"/>
      <c r="AN263" s="24"/>
      <c r="AO263" s="24"/>
      <c r="AP263" s="27"/>
    </row>
    <row r="264" spans="7:42" ht="18.75">
      <c r="G264" s="13"/>
      <c r="H264" s="89"/>
      <c r="I264" s="89"/>
      <c r="J264" s="89"/>
      <c r="K264" s="89"/>
      <c r="L264" s="89"/>
      <c r="M264" s="89"/>
      <c r="N264" s="89"/>
      <c r="O264" s="6"/>
      <c r="P264" s="7"/>
      <c r="Q264" s="9"/>
      <c r="R264" s="8"/>
      <c r="S264" s="9"/>
      <c r="T264" s="10"/>
      <c r="U264" s="10"/>
      <c r="V264" s="10"/>
      <c r="AB264" s="24"/>
      <c r="AC264" s="24"/>
      <c r="AD264" s="24"/>
      <c r="AE264" s="24"/>
      <c r="AF264" s="25"/>
      <c r="AG264" s="24"/>
      <c r="AH264" s="24"/>
      <c r="AI264" s="25"/>
      <c r="AJ264" s="24"/>
      <c r="AK264" s="24"/>
      <c r="AL264" s="26"/>
      <c r="AM264" s="24"/>
      <c r="AN264" s="24"/>
      <c r="AO264" s="24"/>
      <c r="AP264" s="27"/>
    </row>
    <row r="265" spans="7:42" ht="18.75">
      <c r="G265" s="13"/>
      <c r="H265" s="89"/>
      <c r="I265" s="89"/>
      <c r="J265" s="89"/>
      <c r="K265" s="89"/>
      <c r="L265" s="89"/>
      <c r="M265" s="89"/>
      <c r="N265" s="89"/>
      <c r="O265" s="6"/>
      <c r="P265" s="7"/>
      <c r="Q265" s="9"/>
      <c r="R265" s="8"/>
      <c r="S265" s="9"/>
      <c r="T265" s="10"/>
      <c r="U265" s="10"/>
      <c r="V265" s="10"/>
      <c r="AB265" s="24"/>
      <c r="AC265" s="24"/>
      <c r="AD265" s="24"/>
      <c r="AE265" s="24"/>
      <c r="AF265" s="25"/>
      <c r="AG265" s="24"/>
      <c r="AH265" s="24"/>
      <c r="AI265" s="25"/>
      <c r="AJ265" s="24"/>
      <c r="AK265" s="24"/>
      <c r="AL265" s="26"/>
      <c r="AM265" s="24"/>
      <c r="AN265" s="24"/>
      <c r="AO265" s="24"/>
      <c r="AP265" s="27"/>
    </row>
    <row r="266" spans="7:42" ht="18.75">
      <c r="G266" s="13"/>
      <c r="H266" s="89"/>
      <c r="I266" s="89"/>
      <c r="J266" s="89"/>
      <c r="K266" s="89"/>
      <c r="L266" s="89"/>
      <c r="M266" s="89"/>
      <c r="N266" s="89"/>
      <c r="O266" s="6"/>
      <c r="P266" s="7"/>
      <c r="Q266" s="9"/>
      <c r="R266" s="8"/>
      <c r="S266" s="9"/>
      <c r="T266" s="10"/>
      <c r="U266" s="10"/>
      <c r="V266" s="10"/>
      <c r="AB266" s="24"/>
      <c r="AC266" s="24"/>
      <c r="AD266" s="24"/>
      <c r="AE266" s="24"/>
      <c r="AF266" s="25"/>
      <c r="AG266" s="24"/>
      <c r="AH266" s="24"/>
      <c r="AI266" s="25"/>
      <c r="AJ266" s="24"/>
      <c r="AK266" s="24"/>
      <c r="AL266" s="26"/>
      <c r="AM266" s="24"/>
      <c r="AN266" s="24"/>
      <c r="AO266" s="24"/>
      <c r="AP266" s="27"/>
    </row>
    <row r="267" spans="7:42" ht="18.75">
      <c r="G267" s="13"/>
      <c r="H267" s="89"/>
      <c r="I267" s="89"/>
      <c r="J267" s="89"/>
      <c r="K267" s="89"/>
      <c r="L267" s="89"/>
      <c r="M267" s="89"/>
      <c r="N267" s="89"/>
      <c r="O267" s="6"/>
      <c r="P267" s="7"/>
      <c r="Q267" s="9"/>
      <c r="R267" s="8"/>
      <c r="S267" s="9"/>
      <c r="T267" s="10"/>
      <c r="U267" s="10"/>
      <c r="V267" s="10"/>
      <c r="AB267" s="24"/>
      <c r="AC267" s="24"/>
      <c r="AD267" s="24"/>
      <c r="AE267" s="24"/>
      <c r="AF267" s="25"/>
      <c r="AG267" s="24"/>
      <c r="AH267" s="24"/>
      <c r="AI267" s="25"/>
      <c r="AJ267" s="24"/>
      <c r="AK267" s="24"/>
      <c r="AL267" s="26"/>
      <c r="AM267" s="24"/>
      <c r="AN267" s="24"/>
      <c r="AO267" s="24"/>
      <c r="AP267" s="27"/>
    </row>
    <row r="268" spans="7:42" ht="18.75">
      <c r="G268" s="13"/>
      <c r="H268" s="89"/>
      <c r="I268" s="89"/>
      <c r="J268" s="89"/>
      <c r="K268" s="89"/>
      <c r="L268" s="89"/>
      <c r="M268" s="89"/>
      <c r="N268" s="89"/>
      <c r="O268" s="6"/>
      <c r="P268" s="7"/>
      <c r="Q268" s="9"/>
      <c r="R268" s="8"/>
      <c r="S268" s="9"/>
      <c r="T268" s="10"/>
      <c r="U268" s="10"/>
      <c r="V268" s="10"/>
      <c r="AB268" s="24"/>
      <c r="AC268" s="24"/>
      <c r="AD268" s="24"/>
      <c r="AE268" s="24"/>
      <c r="AF268" s="25"/>
      <c r="AG268" s="24"/>
      <c r="AH268" s="24"/>
      <c r="AI268" s="25"/>
      <c r="AJ268" s="24"/>
      <c r="AK268" s="24"/>
      <c r="AL268" s="26"/>
      <c r="AM268" s="24"/>
      <c r="AN268" s="24"/>
      <c r="AO268" s="24"/>
      <c r="AP268" s="27"/>
    </row>
    <row r="269" spans="7:42" ht="18.75">
      <c r="G269" s="13"/>
      <c r="H269" s="89"/>
      <c r="I269" s="89"/>
      <c r="J269" s="89"/>
      <c r="K269" s="89"/>
      <c r="L269" s="89"/>
      <c r="M269" s="89"/>
      <c r="N269" s="89"/>
      <c r="O269" s="6"/>
      <c r="P269" s="7"/>
      <c r="Q269" s="9"/>
      <c r="R269" s="8"/>
      <c r="S269" s="9"/>
      <c r="T269" s="10"/>
      <c r="U269" s="10"/>
      <c r="V269" s="10"/>
      <c r="AB269" s="24"/>
      <c r="AC269" s="24"/>
      <c r="AD269" s="24"/>
      <c r="AE269" s="24"/>
      <c r="AF269" s="25"/>
      <c r="AG269" s="24"/>
      <c r="AH269" s="24"/>
      <c r="AI269" s="25"/>
      <c r="AJ269" s="24"/>
      <c r="AK269" s="24"/>
      <c r="AL269" s="26"/>
      <c r="AM269" s="24"/>
      <c r="AN269" s="24"/>
      <c r="AO269" s="24"/>
      <c r="AP269" s="27"/>
    </row>
    <row r="270" spans="7:42" ht="18.75">
      <c r="G270" s="13"/>
      <c r="H270" s="89"/>
      <c r="I270" s="89"/>
      <c r="J270" s="89"/>
      <c r="K270" s="89"/>
      <c r="L270" s="89"/>
      <c r="M270" s="89"/>
      <c r="N270" s="89"/>
      <c r="O270" s="6"/>
      <c r="P270" s="7"/>
      <c r="Q270" s="9"/>
      <c r="R270" s="8"/>
      <c r="S270" s="9"/>
      <c r="T270" s="10"/>
      <c r="U270" s="10"/>
      <c r="V270" s="10"/>
      <c r="AB270" s="24"/>
      <c r="AC270" s="24"/>
      <c r="AD270" s="24"/>
      <c r="AE270" s="24"/>
      <c r="AF270" s="25"/>
      <c r="AG270" s="24"/>
      <c r="AH270" s="24"/>
      <c r="AI270" s="25"/>
      <c r="AJ270" s="24"/>
      <c r="AK270" s="24"/>
      <c r="AL270" s="26"/>
      <c r="AM270" s="24"/>
      <c r="AN270" s="24"/>
      <c r="AO270" s="24"/>
      <c r="AP270" s="27"/>
    </row>
    <row r="271" spans="7:42" ht="18.75">
      <c r="G271" s="13"/>
      <c r="H271" s="89"/>
      <c r="I271" s="89"/>
      <c r="J271" s="89"/>
      <c r="K271" s="89"/>
      <c r="L271" s="89"/>
      <c r="M271" s="89"/>
      <c r="N271" s="89"/>
      <c r="O271" s="6"/>
      <c r="P271" s="7"/>
      <c r="Q271" s="9"/>
      <c r="R271" s="8"/>
      <c r="S271" s="9"/>
      <c r="T271" s="10"/>
      <c r="U271" s="10"/>
      <c r="V271" s="10"/>
      <c r="AB271" s="24"/>
      <c r="AC271" s="24"/>
      <c r="AD271" s="24"/>
      <c r="AE271" s="24"/>
      <c r="AF271" s="25"/>
      <c r="AG271" s="24"/>
      <c r="AH271" s="24"/>
      <c r="AI271" s="25"/>
      <c r="AJ271" s="24"/>
      <c r="AK271" s="24"/>
      <c r="AL271" s="26"/>
      <c r="AM271" s="24"/>
      <c r="AN271" s="24"/>
      <c r="AO271" s="24"/>
      <c r="AP271" s="27"/>
    </row>
    <row r="272" spans="7:42" ht="18.75">
      <c r="G272" s="13"/>
      <c r="H272" s="89"/>
      <c r="I272" s="89"/>
      <c r="J272" s="89"/>
      <c r="K272" s="89"/>
      <c r="L272" s="89"/>
      <c r="M272" s="89"/>
      <c r="N272" s="89"/>
      <c r="O272" s="6"/>
      <c r="P272" s="7"/>
      <c r="Q272" s="9"/>
      <c r="R272" s="8"/>
      <c r="S272" s="9"/>
      <c r="T272" s="10"/>
      <c r="U272" s="10"/>
      <c r="V272" s="10"/>
      <c r="AB272" s="24"/>
      <c r="AC272" s="24"/>
      <c r="AD272" s="24"/>
      <c r="AE272" s="24"/>
      <c r="AF272" s="25"/>
      <c r="AG272" s="24"/>
      <c r="AH272" s="24"/>
      <c r="AI272" s="25"/>
      <c r="AJ272" s="24"/>
      <c r="AK272" s="24"/>
      <c r="AL272" s="26"/>
      <c r="AM272" s="24"/>
      <c r="AN272" s="24"/>
      <c r="AO272" s="24"/>
      <c r="AP272" s="27"/>
    </row>
    <row r="273" spans="7:42" ht="18.75">
      <c r="G273" s="13"/>
      <c r="H273" s="89"/>
      <c r="I273" s="89"/>
      <c r="J273" s="89"/>
      <c r="K273" s="89"/>
      <c r="L273" s="89"/>
      <c r="M273" s="89"/>
      <c r="N273" s="89"/>
      <c r="O273" s="6"/>
      <c r="P273" s="7"/>
      <c r="Q273" s="9"/>
      <c r="R273" s="8"/>
      <c r="S273" s="9"/>
      <c r="T273" s="10"/>
      <c r="U273" s="10"/>
      <c r="V273" s="10"/>
      <c r="AB273" s="24"/>
      <c r="AC273" s="24"/>
      <c r="AD273" s="24"/>
      <c r="AE273" s="24"/>
      <c r="AF273" s="25"/>
      <c r="AG273" s="24"/>
      <c r="AH273" s="24"/>
      <c r="AI273" s="25"/>
      <c r="AJ273" s="24"/>
      <c r="AK273" s="24"/>
      <c r="AL273" s="26"/>
      <c r="AM273" s="24"/>
      <c r="AN273" s="24"/>
      <c r="AO273" s="24"/>
      <c r="AP273" s="27"/>
    </row>
    <row r="274" spans="7:42" ht="18.75">
      <c r="G274" s="13"/>
      <c r="H274" s="89"/>
      <c r="I274" s="89"/>
      <c r="J274" s="89"/>
      <c r="K274" s="89"/>
      <c r="L274" s="89"/>
      <c r="M274" s="89"/>
      <c r="N274" s="89"/>
      <c r="O274" s="6"/>
      <c r="P274" s="7"/>
      <c r="Q274" s="9"/>
      <c r="R274" s="8"/>
      <c r="S274" s="9"/>
      <c r="T274" s="10"/>
      <c r="U274" s="10"/>
      <c r="V274" s="10"/>
      <c r="AB274" s="24"/>
      <c r="AC274" s="24"/>
      <c r="AD274" s="24"/>
      <c r="AE274" s="24"/>
      <c r="AF274" s="25"/>
      <c r="AG274" s="24"/>
      <c r="AH274" s="24"/>
      <c r="AI274" s="25"/>
      <c r="AJ274" s="24"/>
      <c r="AK274" s="24"/>
      <c r="AL274" s="26"/>
      <c r="AM274" s="24"/>
      <c r="AN274" s="24"/>
      <c r="AO274" s="24"/>
      <c r="AP274" s="27"/>
    </row>
    <row r="275" spans="7:42" ht="18.75">
      <c r="G275" s="13"/>
      <c r="H275" s="89"/>
      <c r="I275" s="89"/>
      <c r="J275" s="89"/>
      <c r="K275" s="89"/>
      <c r="L275" s="89"/>
      <c r="M275" s="89"/>
      <c r="N275" s="89"/>
      <c r="O275" s="6"/>
      <c r="P275" s="7"/>
      <c r="Q275" s="9"/>
      <c r="R275" s="8"/>
      <c r="S275" s="9"/>
      <c r="T275" s="10"/>
      <c r="U275" s="10"/>
      <c r="V275" s="10"/>
      <c r="AB275" s="24"/>
      <c r="AC275" s="24"/>
      <c r="AD275" s="24"/>
      <c r="AE275" s="24"/>
      <c r="AF275" s="25"/>
      <c r="AG275" s="24"/>
      <c r="AH275" s="24"/>
      <c r="AI275" s="25"/>
      <c r="AJ275" s="24"/>
      <c r="AK275" s="24"/>
      <c r="AL275" s="26"/>
      <c r="AM275" s="24"/>
      <c r="AN275" s="24"/>
      <c r="AO275" s="24"/>
      <c r="AP275" s="27"/>
    </row>
    <row r="276" spans="7:42" ht="18.75">
      <c r="G276" s="13"/>
      <c r="H276" s="89"/>
      <c r="I276" s="89"/>
      <c r="J276" s="89"/>
      <c r="K276" s="89"/>
      <c r="L276" s="89"/>
      <c r="M276" s="89"/>
      <c r="N276" s="89"/>
      <c r="O276" s="6"/>
      <c r="P276" s="7"/>
      <c r="Q276" s="9"/>
      <c r="R276" s="8"/>
      <c r="S276" s="9"/>
      <c r="T276" s="10"/>
      <c r="U276" s="10"/>
      <c r="V276" s="10"/>
      <c r="AB276" s="24"/>
      <c r="AC276" s="24"/>
      <c r="AD276" s="24"/>
      <c r="AE276" s="24"/>
      <c r="AF276" s="25"/>
      <c r="AG276" s="24"/>
      <c r="AH276" s="24"/>
      <c r="AI276" s="25"/>
      <c r="AJ276" s="24"/>
      <c r="AK276" s="24"/>
      <c r="AL276" s="26"/>
      <c r="AM276" s="24"/>
      <c r="AN276" s="24"/>
      <c r="AO276" s="24"/>
      <c r="AP276" s="27"/>
    </row>
    <row r="277" spans="7:42" ht="18.75">
      <c r="G277" s="13"/>
      <c r="H277" s="89"/>
      <c r="I277" s="89"/>
      <c r="J277" s="89"/>
      <c r="K277" s="89"/>
      <c r="L277" s="89"/>
      <c r="M277" s="89"/>
      <c r="N277" s="89"/>
      <c r="O277" s="6"/>
      <c r="P277" s="7"/>
      <c r="Q277" s="9"/>
      <c r="R277" s="8"/>
      <c r="S277" s="9"/>
      <c r="T277" s="10"/>
      <c r="U277" s="10"/>
      <c r="V277" s="10"/>
      <c r="AB277" s="24"/>
      <c r="AC277" s="24"/>
      <c r="AD277" s="24"/>
      <c r="AE277" s="24"/>
      <c r="AF277" s="25"/>
      <c r="AG277" s="24"/>
      <c r="AH277" s="24"/>
      <c r="AI277" s="25"/>
      <c r="AJ277" s="24"/>
      <c r="AK277" s="24"/>
      <c r="AL277" s="26"/>
      <c r="AM277" s="24"/>
      <c r="AN277" s="24"/>
      <c r="AO277" s="24"/>
      <c r="AP277" s="27"/>
    </row>
    <row r="278" spans="7:42" ht="18.75">
      <c r="G278" s="13"/>
      <c r="H278" s="89"/>
      <c r="I278" s="89"/>
      <c r="J278" s="89"/>
      <c r="K278" s="89"/>
      <c r="L278" s="89"/>
      <c r="M278" s="89"/>
      <c r="N278" s="89"/>
      <c r="O278" s="6"/>
      <c r="P278" s="7"/>
      <c r="Q278" s="9"/>
      <c r="R278" s="8"/>
      <c r="S278" s="9"/>
      <c r="T278" s="10"/>
      <c r="U278" s="10"/>
      <c r="V278" s="10"/>
      <c r="AB278" s="24"/>
      <c r="AC278" s="24"/>
      <c r="AD278" s="24"/>
      <c r="AE278" s="24"/>
      <c r="AF278" s="25"/>
      <c r="AG278" s="24"/>
      <c r="AH278" s="24"/>
      <c r="AI278" s="25"/>
      <c r="AJ278" s="24"/>
      <c r="AK278" s="24"/>
      <c r="AL278" s="26"/>
      <c r="AM278" s="24"/>
      <c r="AN278" s="24"/>
      <c r="AO278" s="24"/>
      <c r="AP278" s="27"/>
    </row>
    <row r="279" spans="7:42" ht="18.75">
      <c r="G279" s="13"/>
      <c r="H279" s="89"/>
      <c r="I279" s="89"/>
      <c r="J279" s="89"/>
      <c r="K279" s="89"/>
      <c r="L279" s="89"/>
      <c r="M279" s="89"/>
      <c r="N279" s="89"/>
      <c r="O279" s="6"/>
      <c r="P279" s="7"/>
      <c r="Q279" s="9"/>
      <c r="R279" s="8"/>
      <c r="S279" s="9"/>
      <c r="T279" s="10"/>
      <c r="U279" s="10"/>
      <c r="V279" s="10"/>
      <c r="AB279" s="24"/>
      <c r="AC279" s="24"/>
      <c r="AD279" s="24"/>
      <c r="AE279" s="24"/>
      <c r="AF279" s="25"/>
      <c r="AG279" s="24"/>
      <c r="AH279" s="24"/>
      <c r="AI279" s="25"/>
      <c r="AJ279" s="24"/>
      <c r="AK279" s="24"/>
      <c r="AL279" s="26"/>
      <c r="AM279" s="24"/>
      <c r="AN279" s="24"/>
      <c r="AO279" s="24"/>
      <c r="AP279" s="27"/>
    </row>
    <row r="280" spans="7:42" ht="18.75">
      <c r="G280" s="13"/>
      <c r="H280" s="89"/>
      <c r="I280" s="89"/>
      <c r="J280" s="89"/>
      <c r="K280" s="89"/>
      <c r="L280" s="89"/>
      <c r="M280" s="89"/>
      <c r="N280" s="89"/>
      <c r="Q280" s="9"/>
      <c r="R280" s="8"/>
      <c r="S280" s="9"/>
      <c r="T280" s="10"/>
      <c r="U280" s="10"/>
      <c r="V280" s="10"/>
      <c r="AB280" s="24"/>
      <c r="AC280" s="24"/>
      <c r="AD280" s="24"/>
      <c r="AE280" s="24"/>
      <c r="AF280" s="25"/>
      <c r="AG280" s="24"/>
      <c r="AH280" s="24"/>
      <c r="AI280" s="25"/>
      <c r="AJ280" s="24"/>
      <c r="AK280" s="24"/>
      <c r="AL280" s="26"/>
      <c r="AM280" s="24"/>
      <c r="AN280" s="24"/>
      <c r="AO280" s="24"/>
      <c r="AP280" s="27"/>
    </row>
    <row r="281" spans="7:42" ht="18.75">
      <c r="G281" s="13"/>
      <c r="H281" s="89"/>
      <c r="I281" s="89"/>
      <c r="J281" s="89"/>
      <c r="K281" s="89"/>
      <c r="L281" s="89"/>
      <c r="M281" s="89"/>
      <c r="N281" s="89"/>
      <c r="Q281" s="9"/>
      <c r="R281" s="8"/>
      <c r="S281" s="9"/>
      <c r="T281" s="10"/>
      <c r="U281" s="10"/>
      <c r="V281" s="10"/>
      <c r="AB281" s="24"/>
      <c r="AC281" s="24"/>
      <c r="AD281" s="24"/>
      <c r="AE281" s="24"/>
      <c r="AF281" s="25"/>
      <c r="AG281" s="24"/>
      <c r="AH281" s="24"/>
      <c r="AI281" s="25"/>
      <c r="AJ281" s="24"/>
      <c r="AK281" s="24"/>
      <c r="AL281" s="26"/>
      <c r="AM281" s="24"/>
      <c r="AN281" s="24"/>
      <c r="AO281" s="24"/>
      <c r="AP281" s="27"/>
    </row>
    <row r="282" spans="7:42" ht="18.75">
      <c r="G282" s="13"/>
      <c r="H282" s="89"/>
      <c r="I282" s="89"/>
      <c r="J282" s="89"/>
      <c r="K282" s="89"/>
      <c r="L282" s="89"/>
      <c r="M282" s="89"/>
      <c r="N282" s="89"/>
      <c r="Q282" s="9"/>
      <c r="R282" s="8"/>
      <c r="S282" s="9"/>
      <c r="T282" s="10"/>
      <c r="U282" s="10"/>
      <c r="V282" s="10"/>
      <c r="AB282" s="24"/>
      <c r="AC282" s="24"/>
      <c r="AD282" s="24"/>
      <c r="AE282" s="24"/>
      <c r="AF282" s="25"/>
      <c r="AG282" s="24"/>
      <c r="AH282" s="24"/>
      <c r="AI282" s="25"/>
      <c r="AJ282" s="24"/>
      <c r="AK282" s="24"/>
      <c r="AL282" s="26"/>
      <c r="AM282" s="24"/>
      <c r="AN282" s="24"/>
      <c r="AO282" s="24"/>
      <c r="AP282" s="27"/>
    </row>
    <row r="283" spans="7:42" ht="18.75">
      <c r="G283" s="13"/>
      <c r="H283" s="89"/>
      <c r="I283" s="89"/>
      <c r="J283" s="89"/>
      <c r="K283" s="89"/>
      <c r="L283" s="89"/>
      <c r="M283" s="89"/>
      <c r="N283" s="89"/>
      <c r="Q283" s="9"/>
      <c r="R283" s="8"/>
      <c r="S283" s="9"/>
      <c r="T283" s="10"/>
      <c r="U283" s="10"/>
      <c r="V283" s="10"/>
      <c r="AB283" s="24"/>
      <c r="AC283" s="24"/>
      <c r="AD283" s="24"/>
      <c r="AE283" s="24"/>
      <c r="AF283" s="25"/>
      <c r="AG283" s="24"/>
      <c r="AH283" s="24"/>
      <c r="AI283" s="25"/>
      <c r="AJ283" s="24"/>
      <c r="AK283" s="24"/>
      <c r="AL283" s="26"/>
      <c r="AM283" s="24"/>
      <c r="AN283" s="24"/>
      <c r="AO283" s="24"/>
      <c r="AP283" s="27"/>
    </row>
    <row r="284" spans="7:42" ht="18.75">
      <c r="G284" s="13"/>
      <c r="H284" s="89"/>
      <c r="I284" s="89"/>
      <c r="J284" s="89"/>
      <c r="K284" s="89"/>
      <c r="L284" s="89"/>
      <c r="M284" s="89"/>
      <c r="N284" s="89"/>
      <c r="Q284" s="9"/>
      <c r="R284" s="8"/>
      <c r="S284" s="9"/>
      <c r="T284" s="10"/>
      <c r="U284" s="10"/>
      <c r="V284" s="10"/>
      <c r="AB284" s="24"/>
      <c r="AC284" s="24"/>
      <c r="AD284" s="24"/>
      <c r="AE284" s="24"/>
      <c r="AF284" s="25"/>
      <c r="AG284" s="24"/>
      <c r="AH284" s="24"/>
      <c r="AI284" s="25"/>
      <c r="AJ284" s="24"/>
      <c r="AK284" s="24"/>
      <c r="AL284" s="26"/>
      <c r="AM284" s="24"/>
      <c r="AN284" s="24"/>
      <c r="AO284" s="24"/>
      <c r="AP284" s="27"/>
    </row>
    <row r="285" spans="7:42" ht="12.75">
      <c r="G285" s="13"/>
      <c r="H285" s="89"/>
      <c r="I285" s="89"/>
      <c r="J285" s="89"/>
      <c r="K285" s="89"/>
      <c r="L285" s="89"/>
      <c r="M285" s="89"/>
      <c r="N285" s="89"/>
      <c r="AB285" s="24"/>
      <c r="AC285" s="24"/>
      <c r="AD285" s="24"/>
      <c r="AE285" s="24"/>
      <c r="AF285" s="25"/>
      <c r="AG285" s="24"/>
      <c r="AH285" s="24"/>
      <c r="AI285" s="25"/>
      <c r="AJ285" s="24"/>
      <c r="AK285" s="24"/>
      <c r="AL285" s="26"/>
      <c r="AM285" s="24"/>
      <c r="AN285" s="24"/>
      <c r="AO285" s="24"/>
      <c r="AP285" s="27"/>
    </row>
    <row r="286" spans="7:42" ht="12.75">
      <c r="G286" s="13"/>
      <c r="H286" s="89"/>
      <c r="I286" s="89"/>
      <c r="J286" s="89"/>
      <c r="K286" s="89"/>
      <c r="L286" s="89"/>
      <c r="M286" s="89"/>
      <c r="N286" s="89"/>
      <c r="AB286" s="24"/>
      <c r="AC286" s="24"/>
      <c r="AD286" s="24"/>
      <c r="AE286" s="24"/>
      <c r="AF286" s="25"/>
      <c r="AG286" s="24"/>
      <c r="AH286" s="24"/>
      <c r="AI286" s="25"/>
      <c r="AJ286" s="24"/>
      <c r="AK286" s="24"/>
      <c r="AL286" s="26"/>
      <c r="AM286" s="24"/>
      <c r="AN286" s="24"/>
      <c r="AO286" s="24"/>
      <c r="AP286" s="27"/>
    </row>
    <row r="287" spans="7:42" ht="12.75">
      <c r="G287" s="13"/>
      <c r="H287" s="89"/>
      <c r="I287" s="89"/>
      <c r="J287" s="89"/>
      <c r="K287" s="89"/>
      <c r="L287" s="89"/>
      <c r="M287" s="89"/>
      <c r="N287" s="89"/>
      <c r="AB287" s="24"/>
      <c r="AC287" s="24"/>
      <c r="AD287" s="24"/>
      <c r="AE287" s="24"/>
      <c r="AF287" s="25"/>
      <c r="AG287" s="24"/>
      <c r="AH287" s="24"/>
      <c r="AI287" s="25"/>
      <c r="AJ287" s="24"/>
      <c r="AK287" s="24"/>
      <c r="AL287" s="26"/>
      <c r="AM287" s="24"/>
      <c r="AN287" s="24"/>
      <c r="AO287" s="24"/>
      <c r="AP287" s="27"/>
    </row>
    <row r="288" spans="7:42" ht="12.75">
      <c r="G288" s="13"/>
      <c r="H288" s="89"/>
      <c r="I288" s="89"/>
      <c r="J288" s="89"/>
      <c r="K288" s="89"/>
      <c r="L288" s="89"/>
      <c r="M288" s="89"/>
      <c r="N288" s="89"/>
      <c r="AB288" s="24"/>
      <c r="AC288" s="24"/>
      <c r="AD288" s="24"/>
      <c r="AE288" s="24"/>
      <c r="AF288" s="25"/>
      <c r="AG288" s="24"/>
      <c r="AH288" s="24"/>
      <c r="AI288" s="25"/>
      <c r="AJ288" s="24"/>
      <c r="AK288" s="24"/>
      <c r="AL288" s="26"/>
      <c r="AM288" s="24"/>
      <c r="AN288" s="24"/>
      <c r="AO288" s="24"/>
      <c r="AP288" s="27"/>
    </row>
    <row r="289" spans="7:42" ht="12.75">
      <c r="G289" s="13"/>
      <c r="H289" s="89"/>
      <c r="I289" s="89"/>
      <c r="J289" s="89"/>
      <c r="K289" s="89"/>
      <c r="L289" s="89"/>
      <c r="M289" s="89"/>
      <c r="N289" s="89"/>
      <c r="AB289" s="24"/>
      <c r="AC289" s="24"/>
      <c r="AD289" s="24"/>
      <c r="AE289" s="24"/>
      <c r="AF289" s="25"/>
      <c r="AG289" s="24"/>
      <c r="AH289" s="24"/>
      <c r="AI289" s="25"/>
      <c r="AJ289" s="24"/>
      <c r="AK289" s="24"/>
      <c r="AL289" s="26"/>
      <c r="AM289" s="24"/>
      <c r="AN289" s="24"/>
      <c r="AO289" s="24"/>
      <c r="AP289" s="27"/>
    </row>
    <row r="290" spans="7:42" ht="12.75">
      <c r="G290" s="13"/>
      <c r="H290" s="89"/>
      <c r="I290" s="89"/>
      <c r="J290" s="89"/>
      <c r="K290" s="89"/>
      <c r="L290" s="89"/>
      <c r="M290" s="89"/>
      <c r="N290" s="89"/>
      <c r="AB290" s="24"/>
      <c r="AC290" s="24"/>
      <c r="AD290" s="24"/>
      <c r="AE290" s="24"/>
      <c r="AF290" s="25"/>
      <c r="AG290" s="24"/>
      <c r="AH290" s="24"/>
      <c r="AI290" s="25"/>
      <c r="AJ290" s="24"/>
      <c r="AK290" s="24"/>
      <c r="AL290" s="26"/>
      <c r="AM290" s="24"/>
      <c r="AN290" s="24"/>
      <c r="AO290" s="24"/>
      <c r="AP290" s="27"/>
    </row>
    <row r="291" spans="7:42" ht="12.75">
      <c r="G291" s="13"/>
      <c r="H291" s="89"/>
      <c r="I291" s="89"/>
      <c r="J291" s="89"/>
      <c r="K291" s="89"/>
      <c r="L291" s="89"/>
      <c r="M291" s="89"/>
      <c r="N291" s="89"/>
      <c r="AB291" s="24"/>
      <c r="AC291" s="24"/>
      <c r="AD291" s="24"/>
      <c r="AE291" s="24"/>
      <c r="AF291" s="25"/>
      <c r="AG291" s="24"/>
      <c r="AH291" s="24"/>
      <c r="AI291" s="25"/>
      <c r="AJ291" s="24"/>
      <c r="AK291" s="24"/>
      <c r="AL291" s="26"/>
      <c r="AM291" s="24"/>
      <c r="AN291" s="24"/>
      <c r="AO291" s="24"/>
      <c r="AP291" s="27"/>
    </row>
    <row r="292" spans="7:42" ht="12.75">
      <c r="G292" s="13"/>
      <c r="H292" s="89"/>
      <c r="I292" s="89"/>
      <c r="J292" s="89"/>
      <c r="K292" s="89"/>
      <c r="L292" s="89"/>
      <c r="M292" s="89"/>
      <c r="N292" s="89"/>
      <c r="AB292" s="24"/>
      <c r="AC292" s="24"/>
      <c r="AD292" s="24"/>
      <c r="AE292" s="24"/>
      <c r="AF292" s="25"/>
      <c r="AG292" s="24"/>
      <c r="AH292" s="24"/>
      <c r="AI292" s="25"/>
      <c r="AJ292" s="24"/>
      <c r="AK292" s="24"/>
      <c r="AL292" s="26"/>
      <c r="AM292" s="24"/>
      <c r="AN292" s="24"/>
      <c r="AO292" s="24"/>
      <c r="AP292" s="27"/>
    </row>
    <row r="293" spans="7:42" ht="12.75">
      <c r="G293" s="13"/>
      <c r="H293" s="89"/>
      <c r="I293" s="89"/>
      <c r="J293" s="89"/>
      <c r="K293" s="89"/>
      <c r="L293" s="89"/>
      <c r="M293" s="89"/>
      <c r="N293" s="89"/>
      <c r="AB293" s="24"/>
      <c r="AC293" s="24"/>
      <c r="AD293" s="24"/>
      <c r="AE293" s="24"/>
      <c r="AF293" s="25"/>
      <c r="AG293" s="24"/>
      <c r="AH293" s="24"/>
      <c r="AI293" s="25"/>
      <c r="AJ293" s="24"/>
      <c r="AK293" s="24"/>
      <c r="AL293" s="26"/>
      <c r="AM293" s="24"/>
      <c r="AN293" s="24"/>
      <c r="AO293" s="24"/>
      <c r="AP293" s="27"/>
    </row>
    <row r="294" spans="7:42" ht="12.75">
      <c r="G294" s="13"/>
      <c r="H294" s="89"/>
      <c r="I294" s="89"/>
      <c r="J294" s="89"/>
      <c r="K294" s="89"/>
      <c r="L294" s="89"/>
      <c r="M294" s="89"/>
      <c r="N294" s="89"/>
      <c r="AB294" s="24"/>
      <c r="AC294" s="24"/>
      <c r="AD294" s="24"/>
      <c r="AE294" s="24"/>
      <c r="AF294" s="25"/>
      <c r="AG294" s="24"/>
      <c r="AH294" s="24"/>
      <c r="AI294" s="25"/>
      <c r="AJ294" s="24"/>
      <c r="AK294" s="24"/>
      <c r="AL294" s="26"/>
      <c r="AM294" s="24"/>
      <c r="AN294" s="24"/>
      <c r="AO294" s="24"/>
      <c r="AP294" s="27"/>
    </row>
    <row r="295" spans="7:42" ht="12.75">
      <c r="G295" s="13"/>
      <c r="H295" s="89"/>
      <c r="I295" s="89"/>
      <c r="J295" s="89"/>
      <c r="K295" s="89"/>
      <c r="L295" s="89"/>
      <c r="M295" s="89"/>
      <c r="N295" s="89"/>
      <c r="AB295" s="24"/>
      <c r="AC295" s="24"/>
      <c r="AD295" s="24"/>
      <c r="AE295" s="24"/>
      <c r="AF295" s="25"/>
      <c r="AG295" s="24"/>
      <c r="AH295" s="24"/>
      <c r="AI295" s="25"/>
      <c r="AJ295" s="24"/>
      <c r="AK295" s="24"/>
      <c r="AL295" s="26"/>
      <c r="AM295" s="24"/>
      <c r="AN295" s="24"/>
      <c r="AO295" s="24"/>
      <c r="AP295" s="27"/>
    </row>
    <row r="296" spans="7:42" ht="12.75">
      <c r="G296" s="13"/>
      <c r="H296" s="89"/>
      <c r="I296" s="89"/>
      <c r="J296" s="89"/>
      <c r="K296" s="89"/>
      <c r="L296" s="89"/>
      <c r="M296" s="89"/>
      <c r="N296" s="89"/>
      <c r="AB296" s="24"/>
      <c r="AC296" s="24"/>
      <c r="AD296" s="24"/>
      <c r="AE296" s="24"/>
      <c r="AF296" s="25"/>
      <c r="AG296" s="24"/>
      <c r="AH296" s="24"/>
      <c r="AI296" s="25"/>
      <c r="AJ296" s="24"/>
      <c r="AK296" s="24"/>
      <c r="AL296" s="26"/>
      <c r="AM296" s="24"/>
      <c r="AN296" s="24"/>
      <c r="AO296" s="24"/>
      <c r="AP296" s="27"/>
    </row>
    <row r="297" spans="7:42" ht="12.75">
      <c r="G297" s="13"/>
      <c r="H297" s="89"/>
      <c r="I297" s="89"/>
      <c r="J297" s="89"/>
      <c r="K297" s="89"/>
      <c r="L297" s="89"/>
      <c r="M297" s="89"/>
      <c r="N297" s="89"/>
      <c r="AB297" s="24"/>
      <c r="AC297" s="24"/>
      <c r="AD297" s="24"/>
      <c r="AE297" s="24"/>
      <c r="AF297" s="25"/>
      <c r="AG297" s="24"/>
      <c r="AH297" s="24"/>
      <c r="AI297" s="25"/>
      <c r="AJ297" s="24"/>
      <c r="AK297" s="24"/>
      <c r="AL297" s="26"/>
      <c r="AM297" s="24"/>
      <c r="AN297" s="24"/>
      <c r="AO297" s="24"/>
      <c r="AP297" s="27"/>
    </row>
    <row r="298" spans="7:42" ht="12.75">
      <c r="G298" s="13"/>
      <c r="H298" s="89"/>
      <c r="I298" s="89"/>
      <c r="J298" s="89"/>
      <c r="K298" s="89"/>
      <c r="L298" s="89"/>
      <c r="M298" s="89"/>
      <c r="N298" s="89"/>
      <c r="AB298" s="24"/>
      <c r="AC298" s="24"/>
      <c r="AD298" s="24"/>
      <c r="AE298" s="24"/>
      <c r="AF298" s="25"/>
      <c r="AG298" s="24"/>
      <c r="AH298" s="24"/>
      <c r="AI298" s="25"/>
      <c r="AJ298" s="24"/>
      <c r="AK298" s="24"/>
      <c r="AL298" s="26"/>
      <c r="AM298" s="24"/>
      <c r="AN298" s="24"/>
      <c r="AO298" s="24"/>
      <c r="AP298" s="27"/>
    </row>
    <row r="299" spans="7:42" ht="12.75">
      <c r="G299" s="13"/>
      <c r="H299" s="89"/>
      <c r="I299" s="89"/>
      <c r="J299" s="89"/>
      <c r="K299" s="89"/>
      <c r="L299" s="89"/>
      <c r="M299" s="89"/>
      <c r="N299" s="89"/>
      <c r="AB299" s="24"/>
      <c r="AC299" s="24"/>
      <c r="AD299" s="24"/>
      <c r="AE299" s="24"/>
      <c r="AF299" s="25"/>
      <c r="AG299" s="24"/>
      <c r="AH299" s="24"/>
      <c r="AI299" s="25"/>
      <c r="AJ299" s="24"/>
      <c r="AK299" s="24"/>
      <c r="AL299" s="26"/>
      <c r="AM299" s="24"/>
      <c r="AN299" s="24"/>
      <c r="AO299" s="24"/>
      <c r="AP299" s="27"/>
    </row>
    <row r="300" spans="7:42" ht="12.75">
      <c r="G300" s="13"/>
      <c r="H300" s="89"/>
      <c r="I300" s="89"/>
      <c r="J300" s="89"/>
      <c r="K300" s="89"/>
      <c r="L300" s="89"/>
      <c r="M300" s="89"/>
      <c r="N300" s="89"/>
      <c r="AB300" s="24"/>
      <c r="AC300" s="24"/>
      <c r="AD300" s="24"/>
      <c r="AE300" s="24"/>
      <c r="AF300" s="25"/>
      <c r="AG300" s="24"/>
      <c r="AH300" s="24"/>
      <c r="AI300" s="25"/>
      <c r="AJ300" s="24"/>
      <c r="AK300" s="24"/>
      <c r="AL300" s="26"/>
      <c r="AM300" s="24"/>
      <c r="AN300" s="24"/>
      <c r="AO300" s="24"/>
      <c r="AP300" s="27"/>
    </row>
    <row r="301" spans="7:42" ht="12.75">
      <c r="G301" s="13"/>
      <c r="H301" s="89"/>
      <c r="I301" s="89"/>
      <c r="J301" s="89"/>
      <c r="K301" s="89"/>
      <c r="L301" s="89"/>
      <c r="M301" s="89"/>
      <c r="N301" s="89"/>
      <c r="AB301" s="24"/>
      <c r="AC301" s="24"/>
      <c r="AD301" s="24"/>
      <c r="AE301" s="24"/>
      <c r="AF301" s="25"/>
      <c r="AG301" s="24"/>
      <c r="AH301" s="24"/>
      <c r="AI301" s="25"/>
      <c r="AJ301" s="24"/>
      <c r="AK301" s="24"/>
      <c r="AL301" s="26"/>
      <c r="AM301" s="24"/>
      <c r="AN301" s="24"/>
      <c r="AO301" s="24"/>
      <c r="AP301" s="27"/>
    </row>
    <row r="302" spans="7:42" ht="12.75">
      <c r="G302" s="13"/>
      <c r="H302" s="89"/>
      <c r="I302" s="89"/>
      <c r="J302" s="89"/>
      <c r="K302" s="89"/>
      <c r="L302" s="89"/>
      <c r="M302" s="89"/>
      <c r="N302" s="89"/>
      <c r="AB302" s="24"/>
      <c r="AC302" s="24"/>
      <c r="AD302" s="24"/>
      <c r="AE302" s="24"/>
      <c r="AF302" s="25"/>
      <c r="AG302" s="24"/>
      <c r="AH302" s="24"/>
      <c r="AI302" s="25"/>
      <c r="AJ302" s="24"/>
      <c r="AK302" s="24"/>
      <c r="AL302" s="26"/>
      <c r="AM302" s="24"/>
      <c r="AN302" s="24"/>
      <c r="AO302" s="24"/>
      <c r="AP302" s="27"/>
    </row>
    <row r="303" spans="7:42" ht="12.75">
      <c r="G303" s="13"/>
      <c r="H303" s="89"/>
      <c r="I303" s="89"/>
      <c r="J303" s="89"/>
      <c r="K303" s="89"/>
      <c r="L303" s="89"/>
      <c r="M303" s="89"/>
      <c r="N303" s="89"/>
      <c r="AB303" s="24"/>
      <c r="AC303" s="24"/>
      <c r="AD303" s="24"/>
      <c r="AE303" s="24"/>
      <c r="AF303" s="25"/>
      <c r="AG303" s="24"/>
      <c r="AH303" s="24"/>
      <c r="AI303" s="25"/>
      <c r="AJ303" s="24"/>
      <c r="AK303" s="24"/>
      <c r="AL303" s="26"/>
      <c r="AM303" s="24"/>
      <c r="AN303" s="24"/>
      <c r="AO303" s="24"/>
      <c r="AP303" s="27"/>
    </row>
    <row r="304" spans="7:42" ht="12.75">
      <c r="G304" s="13"/>
      <c r="H304" s="89"/>
      <c r="I304" s="89"/>
      <c r="J304" s="89"/>
      <c r="K304" s="89"/>
      <c r="L304" s="89"/>
      <c r="M304" s="89"/>
      <c r="N304" s="89"/>
      <c r="AB304" s="24"/>
      <c r="AC304" s="24"/>
      <c r="AD304" s="24"/>
      <c r="AE304" s="24"/>
      <c r="AF304" s="25"/>
      <c r="AG304" s="24"/>
      <c r="AH304" s="24"/>
      <c r="AI304" s="25"/>
      <c r="AJ304" s="24"/>
      <c r="AK304" s="24"/>
      <c r="AL304" s="26"/>
      <c r="AM304" s="24"/>
      <c r="AN304" s="24"/>
      <c r="AO304" s="24"/>
      <c r="AP304" s="27"/>
    </row>
    <row r="305" spans="7:42" ht="12.75">
      <c r="G305" s="13"/>
      <c r="H305" s="89"/>
      <c r="I305" s="89"/>
      <c r="J305" s="89"/>
      <c r="K305" s="89"/>
      <c r="L305" s="89"/>
      <c r="M305" s="89"/>
      <c r="N305" s="89"/>
      <c r="AB305" s="24"/>
      <c r="AC305" s="24"/>
      <c r="AD305" s="24"/>
      <c r="AE305" s="24"/>
      <c r="AF305" s="25"/>
      <c r="AG305" s="24"/>
      <c r="AH305" s="24"/>
      <c r="AI305" s="25"/>
      <c r="AJ305" s="24"/>
      <c r="AK305" s="24"/>
      <c r="AL305" s="26"/>
      <c r="AM305" s="24"/>
      <c r="AN305" s="24"/>
      <c r="AO305" s="24"/>
      <c r="AP305" s="27"/>
    </row>
    <row r="306" spans="7:42" ht="12.75">
      <c r="G306" s="13"/>
      <c r="H306" s="89"/>
      <c r="I306" s="89"/>
      <c r="J306" s="89"/>
      <c r="K306" s="89"/>
      <c r="L306" s="89"/>
      <c r="M306" s="89"/>
      <c r="N306" s="89"/>
      <c r="AB306" s="24"/>
      <c r="AC306" s="24"/>
      <c r="AD306" s="24"/>
      <c r="AE306" s="24"/>
      <c r="AF306" s="25"/>
      <c r="AG306" s="24"/>
      <c r="AH306" s="24"/>
      <c r="AI306" s="25"/>
      <c r="AJ306" s="24"/>
      <c r="AK306" s="24"/>
      <c r="AL306" s="26"/>
      <c r="AM306" s="24"/>
      <c r="AN306" s="24"/>
      <c r="AO306" s="24"/>
      <c r="AP306" s="27"/>
    </row>
    <row r="307" spans="7:42" ht="12.75">
      <c r="G307" s="13"/>
      <c r="H307" s="89"/>
      <c r="I307" s="89"/>
      <c r="J307" s="89"/>
      <c r="K307" s="89"/>
      <c r="L307" s="89"/>
      <c r="M307" s="89"/>
      <c r="N307" s="89"/>
      <c r="AB307" s="24"/>
      <c r="AC307" s="24"/>
      <c r="AD307" s="24"/>
      <c r="AE307" s="24"/>
      <c r="AF307" s="25"/>
      <c r="AG307" s="24"/>
      <c r="AH307" s="24"/>
      <c r="AI307" s="25"/>
      <c r="AJ307" s="24"/>
      <c r="AK307" s="24"/>
      <c r="AL307" s="26"/>
      <c r="AM307" s="24"/>
      <c r="AN307" s="24"/>
      <c r="AO307" s="24"/>
      <c r="AP307" s="27"/>
    </row>
    <row r="308" spans="7:42" ht="12.75">
      <c r="G308" s="13"/>
      <c r="H308" s="89"/>
      <c r="I308" s="89"/>
      <c r="J308" s="89"/>
      <c r="K308" s="89"/>
      <c r="L308" s="89"/>
      <c r="M308" s="89"/>
      <c r="N308" s="89"/>
      <c r="AB308" s="24"/>
      <c r="AC308" s="24"/>
      <c r="AD308" s="24"/>
      <c r="AE308" s="24"/>
      <c r="AF308" s="25"/>
      <c r="AG308" s="24"/>
      <c r="AH308" s="24"/>
      <c r="AI308" s="25"/>
      <c r="AJ308" s="24"/>
      <c r="AK308" s="24"/>
      <c r="AL308" s="26"/>
      <c r="AM308" s="24"/>
      <c r="AN308" s="24"/>
      <c r="AO308" s="24"/>
      <c r="AP308" s="27"/>
    </row>
    <row r="309" spans="7:42" ht="12.75">
      <c r="G309" s="13"/>
      <c r="H309" s="89"/>
      <c r="I309" s="89"/>
      <c r="J309" s="89"/>
      <c r="K309" s="89"/>
      <c r="L309" s="89"/>
      <c r="M309" s="89"/>
      <c r="N309" s="89"/>
      <c r="AB309" s="24"/>
      <c r="AC309" s="24"/>
      <c r="AD309" s="24"/>
      <c r="AE309" s="24"/>
      <c r="AF309" s="25"/>
      <c r="AG309" s="24"/>
      <c r="AH309" s="24"/>
      <c r="AI309" s="25"/>
      <c r="AJ309" s="24"/>
      <c r="AK309" s="24"/>
      <c r="AL309" s="26"/>
      <c r="AM309" s="24"/>
      <c r="AN309" s="24"/>
      <c r="AO309" s="24"/>
      <c r="AP309" s="27"/>
    </row>
    <row r="310" spans="7:42" ht="12.75">
      <c r="G310" s="13"/>
      <c r="H310" s="89"/>
      <c r="I310" s="89"/>
      <c r="J310" s="89"/>
      <c r="K310" s="89"/>
      <c r="L310" s="89"/>
      <c r="M310" s="89"/>
      <c r="N310" s="89"/>
      <c r="AB310" s="24"/>
      <c r="AC310" s="24"/>
      <c r="AD310" s="24"/>
      <c r="AE310" s="24"/>
      <c r="AF310" s="25"/>
      <c r="AG310" s="24"/>
      <c r="AH310" s="24"/>
      <c r="AI310" s="25"/>
      <c r="AJ310" s="24"/>
      <c r="AK310" s="24"/>
      <c r="AL310" s="26"/>
      <c r="AM310" s="24"/>
      <c r="AN310" s="24"/>
      <c r="AO310" s="24"/>
      <c r="AP310" s="27"/>
    </row>
    <row r="311" spans="7:42" ht="12.75">
      <c r="G311" s="13"/>
      <c r="H311" s="89"/>
      <c r="I311" s="89"/>
      <c r="J311" s="89"/>
      <c r="K311" s="89"/>
      <c r="L311" s="89"/>
      <c r="M311" s="89"/>
      <c r="N311" s="89"/>
      <c r="AB311" s="24"/>
      <c r="AC311" s="24"/>
      <c r="AD311" s="24"/>
      <c r="AE311" s="24"/>
      <c r="AF311" s="25"/>
      <c r="AG311" s="24"/>
      <c r="AH311" s="24"/>
      <c r="AI311" s="25"/>
      <c r="AJ311" s="24"/>
      <c r="AK311" s="24"/>
      <c r="AL311" s="26"/>
      <c r="AM311" s="24"/>
      <c r="AN311" s="24"/>
      <c r="AO311" s="24"/>
      <c r="AP311" s="27"/>
    </row>
    <row r="312" spans="7:42" ht="12.75">
      <c r="G312" s="13"/>
      <c r="H312" s="89"/>
      <c r="I312" s="89"/>
      <c r="J312" s="89"/>
      <c r="K312" s="89"/>
      <c r="L312" s="89"/>
      <c r="M312" s="89"/>
      <c r="N312" s="89"/>
      <c r="AB312" s="24"/>
      <c r="AC312" s="24"/>
      <c r="AD312" s="24"/>
      <c r="AE312" s="24"/>
      <c r="AF312" s="25"/>
      <c r="AG312" s="24"/>
      <c r="AH312" s="24"/>
      <c r="AI312" s="25"/>
      <c r="AJ312" s="24"/>
      <c r="AK312" s="24"/>
      <c r="AL312" s="26"/>
      <c r="AM312" s="24"/>
      <c r="AN312" s="24"/>
      <c r="AO312" s="24"/>
      <c r="AP312" s="27"/>
    </row>
    <row r="313" spans="7:42" ht="12.75">
      <c r="G313" s="13"/>
      <c r="H313" s="89"/>
      <c r="I313" s="89"/>
      <c r="J313" s="89"/>
      <c r="K313" s="89"/>
      <c r="L313" s="89"/>
      <c r="M313" s="89"/>
      <c r="N313" s="89"/>
      <c r="AB313" s="24"/>
      <c r="AC313" s="24"/>
      <c r="AD313" s="24"/>
      <c r="AE313" s="24"/>
      <c r="AF313" s="25"/>
      <c r="AG313" s="24"/>
      <c r="AH313" s="24"/>
      <c r="AI313" s="25"/>
      <c r="AJ313" s="24"/>
      <c r="AK313" s="24"/>
      <c r="AL313" s="26"/>
      <c r="AM313" s="24"/>
      <c r="AN313" s="24"/>
      <c r="AO313" s="24"/>
      <c r="AP313" s="27"/>
    </row>
    <row r="314" spans="7:42" ht="12.75">
      <c r="G314" s="13"/>
      <c r="H314" s="89"/>
      <c r="I314" s="89"/>
      <c r="J314" s="89"/>
      <c r="K314" s="89"/>
      <c r="L314" s="89"/>
      <c r="M314" s="89"/>
      <c r="N314" s="89"/>
      <c r="AB314" s="24"/>
      <c r="AC314" s="24"/>
      <c r="AD314" s="24"/>
      <c r="AE314" s="24"/>
      <c r="AF314" s="25"/>
      <c r="AG314" s="24"/>
      <c r="AH314" s="24"/>
      <c r="AI314" s="25"/>
      <c r="AJ314" s="24"/>
      <c r="AK314" s="24"/>
      <c r="AL314" s="26"/>
      <c r="AM314" s="24"/>
      <c r="AN314" s="24"/>
      <c r="AO314" s="24"/>
      <c r="AP314" s="27"/>
    </row>
    <row r="315" spans="7:42" ht="12.75">
      <c r="G315" s="13"/>
      <c r="H315" s="89"/>
      <c r="I315" s="89"/>
      <c r="J315" s="89"/>
      <c r="K315" s="89"/>
      <c r="L315" s="89"/>
      <c r="M315" s="89"/>
      <c r="N315" s="89"/>
      <c r="AB315" s="24"/>
      <c r="AC315" s="24"/>
      <c r="AD315" s="24"/>
      <c r="AE315" s="24"/>
      <c r="AF315" s="25"/>
      <c r="AG315" s="24"/>
      <c r="AH315" s="24"/>
      <c r="AI315" s="25"/>
      <c r="AJ315" s="24"/>
      <c r="AK315" s="24"/>
      <c r="AL315" s="26"/>
      <c r="AM315" s="24"/>
      <c r="AN315" s="24"/>
      <c r="AO315" s="24"/>
      <c r="AP315" s="27"/>
    </row>
    <row r="316" spans="7:42" ht="12.75">
      <c r="G316" s="13"/>
      <c r="H316" s="89"/>
      <c r="I316" s="89"/>
      <c r="J316" s="89"/>
      <c r="K316" s="89"/>
      <c r="L316" s="89"/>
      <c r="M316" s="89"/>
      <c r="N316" s="89"/>
      <c r="AB316" s="24"/>
      <c r="AC316" s="24"/>
      <c r="AD316" s="24"/>
      <c r="AE316" s="24"/>
      <c r="AF316" s="25"/>
      <c r="AG316" s="24"/>
      <c r="AH316" s="24"/>
      <c r="AI316" s="25"/>
      <c r="AJ316" s="24"/>
      <c r="AK316" s="24"/>
      <c r="AL316" s="26"/>
      <c r="AM316" s="24"/>
      <c r="AN316" s="24"/>
      <c r="AO316" s="24"/>
      <c r="AP316" s="27"/>
    </row>
    <row r="317" spans="7:42" ht="12.75">
      <c r="G317" s="13"/>
      <c r="H317" s="89"/>
      <c r="I317" s="89"/>
      <c r="J317" s="89"/>
      <c r="K317" s="89"/>
      <c r="L317" s="89"/>
      <c r="M317" s="89"/>
      <c r="N317" s="89"/>
      <c r="AB317" s="24"/>
      <c r="AC317" s="24"/>
      <c r="AD317" s="24"/>
      <c r="AE317" s="24"/>
      <c r="AF317" s="25"/>
      <c r="AG317" s="24"/>
      <c r="AH317" s="24"/>
      <c r="AI317" s="25"/>
      <c r="AJ317" s="24"/>
      <c r="AK317" s="24"/>
      <c r="AL317" s="26"/>
      <c r="AM317" s="24"/>
      <c r="AN317" s="24"/>
      <c r="AO317" s="24"/>
      <c r="AP317" s="27"/>
    </row>
    <row r="318" spans="7:42" ht="12.75">
      <c r="G318" s="13"/>
      <c r="H318" s="89"/>
      <c r="I318" s="89"/>
      <c r="J318" s="89"/>
      <c r="K318" s="89"/>
      <c r="L318" s="89"/>
      <c r="M318" s="89"/>
      <c r="N318" s="89"/>
      <c r="AB318" s="24"/>
      <c r="AC318" s="24"/>
      <c r="AD318" s="24"/>
      <c r="AE318" s="24"/>
      <c r="AF318" s="25"/>
      <c r="AG318" s="24"/>
      <c r="AH318" s="24"/>
      <c r="AI318" s="25"/>
      <c r="AJ318" s="24"/>
      <c r="AK318" s="24"/>
      <c r="AL318" s="26"/>
      <c r="AM318" s="24"/>
      <c r="AN318" s="24"/>
      <c r="AO318" s="24"/>
      <c r="AP318" s="27"/>
    </row>
    <row r="319" spans="7:42" ht="12.75">
      <c r="G319" s="13"/>
      <c r="H319" s="89"/>
      <c r="I319" s="89"/>
      <c r="J319" s="89"/>
      <c r="K319" s="89"/>
      <c r="L319" s="89"/>
      <c r="M319" s="89"/>
      <c r="N319" s="89"/>
      <c r="AB319" s="24"/>
      <c r="AC319" s="24"/>
      <c r="AD319" s="24"/>
      <c r="AE319" s="24"/>
      <c r="AF319" s="25"/>
      <c r="AG319" s="24"/>
      <c r="AH319" s="24"/>
      <c r="AI319" s="25"/>
      <c r="AJ319" s="24"/>
      <c r="AK319" s="24"/>
      <c r="AL319" s="26"/>
      <c r="AM319" s="24"/>
      <c r="AN319" s="24"/>
      <c r="AO319" s="24"/>
      <c r="AP319" s="27"/>
    </row>
    <row r="320" spans="7:42" ht="12.75">
      <c r="G320" s="13"/>
      <c r="H320" s="89"/>
      <c r="I320" s="89"/>
      <c r="J320" s="89"/>
      <c r="K320" s="89"/>
      <c r="L320" s="89"/>
      <c r="M320" s="89"/>
      <c r="N320" s="89"/>
      <c r="AB320" s="24"/>
      <c r="AC320" s="24"/>
      <c r="AD320" s="24"/>
      <c r="AE320" s="24"/>
      <c r="AF320" s="25"/>
      <c r="AG320" s="24"/>
      <c r="AH320" s="24"/>
      <c r="AI320" s="25"/>
      <c r="AJ320" s="24"/>
      <c r="AK320" s="24"/>
      <c r="AL320" s="26"/>
      <c r="AM320" s="24"/>
      <c r="AN320" s="24"/>
      <c r="AO320" s="24"/>
      <c r="AP320" s="27"/>
    </row>
    <row r="321" spans="7:42" ht="12.75">
      <c r="G321" s="13"/>
      <c r="H321" s="89"/>
      <c r="I321" s="89"/>
      <c r="J321" s="89"/>
      <c r="K321" s="89"/>
      <c r="L321" s="89"/>
      <c r="M321" s="89"/>
      <c r="N321" s="89"/>
      <c r="AB321" s="24"/>
      <c r="AC321" s="24"/>
      <c r="AD321" s="24"/>
      <c r="AE321" s="24"/>
      <c r="AF321" s="25"/>
      <c r="AG321" s="24"/>
      <c r="AH321" s="24"/>
      <c r="AI321" s="25"/>
      <c r="AJ321" s="24"/>
      <c r="AK321" s="24"/>
      <c r="AL321" s="26"/>
      <c r="AM321" s="24"/>
      <c r="AN321" s="24"/>
      <c r="AO321" s="24"/>
      <c r="AP321" s="27"/>
    </row>
    <row r="322" spans="7:42" ht="12.75">
      <c r="G322" s="13"/>
      <c r="H322" s="89"/>
      <c r="I322" s="89"/>
      <c r="J322" s="89"/>
      <c r="K322" s="89"/>
      <c r="L322" s="89"/>
      <c r="M322" s="89"/>
      <c r="N322" s="89"/>
      <c r="AB322" s="24"/>
      <c r="AC322" s="24"/>
      <c r="AD322" s="24"/>
      <c r="AE322" s="24"/>
      <c r="AF322" s="25"/>
      <c r="AG322" s="24"/>
      <c r="AH322" s="24"/>
      <c r="AI322" s="25"/>
      <c r="AJ322" s="24"/>
      <c r="AK322" s="24"/>
      <c r="AL322" s="26"/>
      <c r="AM322" s="24"/>
      <c r="AN322" s="24"/>
      <c r="AO322" s="24"/>
      <c r="AP322" s="27"/>
    </row>
    <row r="323" spans="7:42" ht="12.75">
      <c r="G323" s="13"/>
      <c r="H323" s="89"/>
      <c r="I323" s="89"/>
      <c r="J323" s="89"/>
      <c r="K323" s="89"/>
      <c r="L323" s="89"/>
      <c r="M323" s="89"/>
      <c r="N323" s="89"/>
      <c r="AB323" s="24"/>
      <c r="AC323" s="24"/>
      <c r="AD323" s="24"/>
      <c r="AE323" s="24"/>
      <c r="AF323" s="25"/>
      <c r="AG323" s="24"/>
      <c r="AH323" s="24"/>
      <c r="AI323" s="25"/>
      <c r="AJ323" s="24"/>
      <c r="AK323" s="24"/>
      <c r="AL323" s="26"/>
      <c r="AM323" s="24"/>
      <c r="AN323" s="24"/>
      <c r="AO323" s="24"/>
      <c r="AP323" s="27"/>
    </row>
    <row r="324" spans="7:42" ht="12.75">
      <c r="G324" s="13"/>
      <c r="H324" s="89"/>
      <c r="I324" s="89"/>
      <c r="J324" s="89"/>
      <c r="K324" s="89"/>
      <c r="L324" s="89"/>
      <c r="M324" s="89"/>
      <c r="N324" s="89"/>
      <c r="AB324" s="24"/>
      <c r="AC324" s="24"/>
      <c r="AD324" s="24"/>
      <c r="AE324" s="24"/>
      <c r="AF324" s="25"/>
      <c r="AG324" s="24"/>
      <c r="AH324" s="24"/>
      <c r="AI324" s="25"/>
      <c r="AJ324" s="24"/>
      <c r="AK324" s="24"/>
      <c r="AL324" s="26"/>
      <c r="AM324" s="24"/>
      <c r="AN324" s="24"/>
      <c r="AO324" s="24"/>
      <c r="AP324" s="27"/>
    </row>
    <row r="325" spans="7:42" ht="12.75">
      <c r="G325" s="13"/>
      <c r="H325" s="89"/>
      <c r="I325" s="89"/>
      <c r="J325" s="89"/>
      <c r="K325" s="89"/>
      <c r="L325" s="89"/>
      <c r="M325" s="89"/>
      <c r="N325" s="89"/>
      <c r="AB325" s="24"/>
      <c r="AC325" s="24"/>
      <c r="AD325" s="24"/>
      <c r="AE325" s="24"/>
      <c r="AF325" s="25"/>
      <c r="AG325" s="24"/>
      <c r="AH325" s="24"/>
      <c r="AI325" s="25"/>
      <c r="AJ325" s="24"/>
      <c r="AK325" s="24"/>
      <c r="AL325" s="26"/>
      <c r="AM325" s="24"/>
      <c r="AN325" s="24"/>
      <c r="AO325" s="24"/>
      <c r="AP325" s="27"/>
    </row>
    <row r="326" spans="7:42" ht="12.75">
      <c r="G326" s="13"/>
      <c r="H326" s="89"/>
      <c r="I326" s="89"/>
      <c r="J326" s="89"/>
      <c r="K326" s="89"/>
      <c r="L326" s="89"/>
      <c r="M326" s="89"/>
      <c r="N326" s="89"/>
      <c r="AB326" s="24"/>
      <c r="AC326" s="24"/>
      <c r="AD326" s="24"/>
      <c r="AE326" s="24"/>
      <c r="AF326" s="25"/>
      <c r="AG326" s="24"/>
      <c r="AH326" s="24"/>
      <c r="AI326" s="25"/>
      <c r="AJ326" s="24"/>
      <c r="AK326" s="24"/>
      <c r="AL326" s="26"/>
      <c r="AM326" s="24"/>
      <c r="AN326" s="24"/>
      <c r="AO326" s="24"/>
      <c r="AP326" s="27"/>
    </row>
    <row r="327" spans="7:42" ht="12.75">
      <c r="G327" s="13"/>
      <c r="H327" s="89"/>
      <c r="I327" s="89"/>
      <c r="J327" s="89"/>
      <c r="K327" s="89"/>
      <c r="L327" s="89"/>
      <c r="M327" s="89"/>
      <c r="N327" s="89"/>
      <c r="AB327" s="24"/>
      <c r="AC327" s="24"/>
      <c r="AD327" s="24"/>
      <c r="AE327" s="24"/>
      <c r="AF327" s="25"/>
      <c r="AG327" s="24"/>
      <c r="AH327" s="24"/>
      <c r="AI327" s="25"/>
      <c r="AJ327" s="24"/>
      <c r="AK327" s="24"/>
      <c r="AL327" s="26"/>
      <c r="AM327" s="24"/>
      <c r="AN327" s="24"/>
      <c r="AO327" s="24"/>
      <c r="AP327" s="27"/>
    </row>
    <row r="328" spans="7:42" ht="12.75">
      <c r="G328" s="13"/>
      <c r="H328" s="89"/>
      <c r="I328" s="89"/>
      <c r="J328" s="89"/>
      <c r="K328" s="89"/>
      <c r="L328" s="89"/>
      <c r="M328" s="89"/>
      <c r="N328" s="89"/>
      <c r="AB328" s="24"/>
      <c r="AC328" s="24"/>
      <c r="AD328" s="24"/>
      <c r="AE328" s="24"/>
      <c r="AF328" s="25"/>
      <c r="AG328" s="24"/>
      <c r="AH328" s="24"/>
      <c r="AI328" s="25"/>
      <c r="AJ328" s="24"/>
      <c r="AK328" s="24"/>
      <c r="AL328" s="26"/>
      <c r="AM328" s="24"/>
      <c r="AN328" s="24"/>
      <c r="AO328" s="24"/>
      <c r="AP328" s="27"/>
    </row>
    <row r="329" spans="7:42" ht="12.75">
      <c r="G329" s="13"/>
      <c r="H329" s="89"/>
      <c r="I329" s="89"/>
      <c r="J329" s="89"/>
      <c r="K329" s="89"/>
      <c r="L329" s="89"/>
      <c r="M329" s="89"/>
      <c r="N329" s="89"/>
      <c r="AB329" s="24"/>
      <c r="AC329" s="24"/>
      <c r="AD329" s="24"/>
      <c r="AE329" s="24"/>
      <c r="AF329" s="25"/>
      <c r="AG329" s="24"/>
      <c r="AH329" s="24"/>
      <c r="AI329" s="25"/>
      <c r="AJ329" s="24"/>
      <c r="AK329" s="24"/>
      <c r="AL329" s="26"/>
      <c r="AM329" s="24"/>
      <c r="AN329" s="24"/>
      <c r="AO329" s="24"/>
      <c r="AP329" s="27"/>
    </row>
    <row r="330" spans="7:42" ht="12.75">
      <c r="G330" s="13"/>
      <c r="H330" s="89"/>
      <c r="I330" s="89"/>
      <c r="J330" s="89"/>
      <c r="K330" s="89"/>
      <c r="L330" s="89"/>
      <c r="M330" s="89"/>
      <c r="N330" s="89"/>
      <c r="AB330" s="24"/>
      <c r="AC330" s="24"/>
      <c r="AD330" s="24"/>
      <c r="AE330" s="24"/>
      <c r="AF330" s="25"/>
      <c r="AG330" s="24"/>
      <c r="AH330" s="24"/>
      <c r="AI330" s="25"/>
      <c r="AJ330" s="24"/>
      <c r="AK330" s="24"/>
      <c r="AL330" s="26"/>
      <c r="AM330" s="24"/>
      <c r="AN330" s="24"/>
      <c r="AO330" s="24"/>
      <c r="AP330" s="27"/>
    </row>
    <row r="331" spans="7:42" ht="12.75">
      <c r="G331" s="13"/>
      <c r="H331" s="89"/>
      <c r="I331" s="89"/>
      <c r="J331" s="89"/>
      <c r="K331" s="89"/>
      <c r="L331" s="89"/>
      <c r="M331" s="89"/>
      <c r="N331" s="89"/>
      <c r="AB331" s="24"/>
      <c r="AC331" s="24"/>
      <c r="AD331" s="24"/>
      <c r="AE331" s="24"/>
      <c r="AF331" s="25"/>
      <c r="AG331" s="24"/>
      <c r="AH331" s="24"/>
      <c r="AI331" s="25"/>
      <c r="AJ331" s="24"/>
      <c r="AK331" s="24"/>
      <c r="AL331" s="26"/>
      <c r="AM331" s="24"/>
      <c r="AN331" s="24"/>
      <c r="AO331" s="24"/>
      <c r="AP331" s="27"/>
    </row>
    <row r="332" spans="7:42" ht="12.75">
      <c r="G332" s="13"/>
      <c r="H332" s="89"/>
      <c r="I332" s="89"/>
      <c r="J332" s="89"/>
      <c r="K332" s="89"/>
      <c r="L332" s="89"/>
      <c r="M332" s="89"/>
      <c r="N332" s="89"/>
      <c r="AB332" s="24"/>
      <c r="AC332" s="24"/>
      <c r="AD332" s="24"/>
      <c r="AE332" s="24"/>
      <c r="AF332" s="25"/>
      <c r="AG332" s="24"/>
      <c r="AH332" s="24"/>
      <c r="AI332" s="25"/>
      <c r="AJ332" s="24"/>
      <c r="AK332" s="24"/>
      <c r="AL332" s="26"/>
      <c r="AM332" s="24"/>
      <c r="AN332" s="24"/>
      <c r="AO332" s="24"/>
      <c r="AP332" s="27"/>
    </row>
    <row r="333" spans="7:42" ht="12.75">
      <c r="G333" s="13"/>
      <c r="H333" s="89"/>
      <c r="I333" s="89"/>
      <c r="J333" s="89"/>
      <c r="K333" s="89"/>
      <c r="L333" s="89"/>
      <c r="M333" s="89"/>
      <c r="N333" s="89"/>
      <c r="AB333" s="24"/>
      <c r="AC333" s="24"/>
      <c r="AD333" s="24"/>
      <c r="AE333" s="24"/>
      <c r="AF333" s="25"/>
      <c r="AG333" s="24"/>
      <c r="AH333" s="24"/>
      <c r="AI333" s="25"/>
      <c r="AJ333" s="24"/>
      <c r="AK333" s="24"/>
      <c r="AL333" s="26"/>
      <c r="AM333" s="24"/>
      <c r="AN333" s="24"/>
      <c r="AO333" s="24"/>
      <c r="AP333" s="27"/>
    </row>
    <row r="334" spans="7:42" ht="12.75">
      <c r="G334" s="13"/>
      <c r="H334" s="89"/>
      <c r="I334" s="89"/>
      <c r="J334" s="89"/>
      <c r="K334" s="89"/>
      <c r="L334" s="89"/>
      <c r="M334" s="89"/>
      <c r="N334" s="89"/>
      <c r="AB334" s="24"/>
      <c r="AC334" s="24"/>
      <c r="AD334" s="24"/>
      <c r="AE334" s="24"/>
      <c r="AF334" s="25"/>
      <c r="AG334" s="24"/>
      <c r="AH334" s="24"/>
      <c r="AI334" s="25"/>
      <c r="AJ334" s="24"/>
      <c r="AK334" s="24"/>
      <c r="AL334" s="26"/>
      <c r="AM334" s="24"/>
      <c r="AN334" s="24"/>
      <c r="AO334" s="24"/>
      <c r="AP334" s="27"/>
    </row>
    <row r="335" spans="7:42" ht="12.75">
      <c r="G335" s="13"/>
      <c r="H335" s="89"/>
      <c r="I335" s="89"/>
      <c r="J335" s="89"/>
      <c r="K335" s="89"/>
      <c r="L335" s="89"/>
      <c r="M335" s="89"/>
      <c r="N335" s="89"/>
      <c r="AB335" s="24"/>
      <c r="AC335" s="24"/>
      <c r="AD335" s="24"/>
      <c r="AE335" s="24"/>
      <c r="AF335" s="25"/>
      <c r="AG335" s="24"/>
      <c r="AH335" s="24"/>
      <c r="AI335" s="25"/>
      <c r="AJ335" s="24"/>
      <c r="AK335" s="24"/>
      <c r="AL335" s="26"/>
      <c r="AM335" s="24"/>
      <c r="AN335" s="24"/>
      <c r="AO335" s="24"/>
      <c r="AP335" s="27"/>
    </row>
    <row r="336" spans="7:42" ht="12.75">
      <c r="G336" s="13"/>
      <c r="H336" s="89"/>
      <c r="I336" s="89"/>
      <c r="J336" s="89"/>
      <c r="K336" s="89"/>
      <c r="L336" s="89"/>
      <c r="M336" s="89"/>
      <c r="N336" s="89"/>
      <c r="AB336" s="24"/>
      <c r="AC336" s="24"/>
      <c r="AD336" s="24"/>
      <c r="AE336" s="24"/>
      <c r="AF336" s="25"/>
      <c r="AG336" s="24"/>
      <c r="AH336" s="24"/>
      <c r="AI336" s="25"/>
      <c r="AJ336" s="24"/>
      <c r="AK336" s="24"/>
      <c r="AL336" s="26"/>
      <c r="AM336" s="24"/>
      <c r="AN336" s="24"/>
      <c r="AO336" s="24"/>
      <c r="AP336" s="27"/>
    </row>
    <row r="337" spans="7:42" ht="12.75">
      <c r="G337" s="13"/>
      <c r="H337" s="89"/>
      <c r="I337" s="89"/>
      <c r="J337" s="89"/>
      <c r="K337" s="89"/>
      <c r="L337" s="89"/>
      <c r="M337" s="89"/>
      <c r="N337" s="89"/>
      <c r="AB337" s="24"/>
      <c r="AC337" s="24"/>
      <c r="AD337" s="24"/>
      <c r="AE337" s="24"/>
      <c r="AF337" s="25"/>
      <c r="AG337" s="24"/>
      <c r="AH337" s="24"/>
      <c r="AI337" s="25"/>
      <c r="AJ337" s="24"/>
      <c r="AK337" s="24"/>
      <c r="AL337" s="26"/>
      <c r="AM337" s="24"/>
      <c r="AN337" s="24"/>
      <c r="AO337" s="24"/>
      <c r="AP337" s="27"/>
    </row>
    <row r="338" spans="7:42" ht="12.75">
      <c r="G338" s="13"/>
      <c r="H338" s="89"/>
      <c r="I338" s="89"/>
      <c r="J338" s="89"/>
      <c r="K338" s="89"/>
      <c r="L338" s="89"/>
      <c r="M338" s="89"/>
      <c r="N338" s="89"/>
      <c r="AB338" s="24"/>
      <c r="AC338" s="24"/>
      <c r="AD338" s="24"/>
      <c r="AE338" s="24"/>
      <c r="AF338" s="25"/>
      <c r="AG338" s="24"/>
      <c r="AH338" s="24"/>
      <c r="AI338" s="25"/>
      <c r="AJ338" s="24"/>
      <c r="AK338" s="24"/>
      <c r="AL338" s="26"/>
      <c r="AM338" s="24"/>
      <c r="AN338" s="24"/>
      <c r="AO338" s="24"/>
      <c r="AP338" s="27"/>
    </row>
    <row r="339" spans="7:42" ht="12.75">
      <c r="G339" s="13"/>
      <c r="H339" s="89"/>
      <c r="I339" s="89"/>
      <c r="J339" s="89"/>
      <c r="K339" s="89"/>
      <c r="L339" s="89"/>
      <c r="M339" s="89"/>
      <c r="N339" s="89"/>
      <c r="AB339" s="24"/>
      <c r="AC339" s="24"/>
      <c r="AD339" s="24"/>
      <c r="AE339" s="24"/>
      <c r="AF339" s="25"/>
      <c r="AG339" s="24"/>
      <c r="AH339" s="24"/>
      <c r="AI339" s="25"/>
      <c r="AJ339" s="24"/>
      <c r="AK339" s="24"/>
      <c r="AL339" s="26"/>
      <c r="AM339" s="24"/>
      <c r="AN339" s="24"/>
      <c r="AO339" s="24"/>
      <c r="AP339" s="27"/>
    </row>
    <row r="340" spans="7:42" ht="12.75">
      <c r="G340" s="13"/>
      <c r="H340" s="89"/>
      <c r="I340" s="89"/>
      <c r="J340" s="89"/>
      <c r="K340" s="89"/>
      <c r="L340" s="89"/>
      <c r="M340" s="89"/>
      <c r="N340" s="89"/>
      <c r="AB340" s="24"/>
      <c r="AC340" s="24"/>
      <c r="AD340" s="24"/>
      <c r="AE340" s="24"/>
      <c r="AF340" s="25"/>
      <c r="AG340" s="24"/>
      <c r="AH340" s="24"/>
      <c r="AI340" s="25"/>
      <c r="AJ340" s="24"/>
      <c r="AK340" s="24"/>
      <c r="AL340" s="26"/>
      <c r="AM340" s="24"/>
      <c r="AN340" s="24"/>
      <c r="AO340" s="24"/>
      <c r="AP340" s="27"/>
    </row>
    <row r="341" spans="7:42" ht="12.75">
      <c r="G341" s="13"/>
      <c r="H341" s="89"/>
      <c r="I341" s="89"/>
      <c r="J341" s="89"/>
      <c r="K341" s="89"/>
      <c r="L341" s="89"/>
      <c r="M341" s="89"/>
      <c r="N341" s="89"/>
      <c r="AB341" s="24"/>
      <c r="AC341" s="24"/>
      <c r="AD341" s="24"/>
      <c r="AE341" s="24"/>
      <c r="AF341" s="25"/>
      <c r="AG341" s="24"/>
      <c r="AH341" s="24"/>
      <c r="AI341" s="25"/>
      <c r="AJ341" s="24"/>
      <c r="AK341" s="24"/>
      <c r="AL341" s="26"/>
      <c r="AM341" s="24"/>
      <c r="AN341" s="24"/>
      <c r="AO341" s="24"/>
      <c r="AP341" s="27"/>
    </row>
    <row r="342" spans="7:42" ht="12.75">
      <c r="G342" s="13"/>
      <c r="H342" s="89"/>
      <c r="I342" s="89"/>
      <c r="J342" s="89"/>
      <c r="K342" s="89"/>
      <c r="L342" s="89"/>
      <c r="M342" s="89"/>
      <c r="N342" s="89"/>
      <c r="AB342" s="24"/>
      <c r="AC342" s="24"/>
      <c r="AD342" s="24"/>
      <c r="AE342" s="24"/>
      <c r="AF342" s="25"/>
      <c r="AG342" s="24"/>
      <c r="AH342" s="24"/>
      <c r="AI342" s="25"/>
      <c r="AJ342" s="24"/>
      <c r="AK342" s="24"/>
      <c r="AL342" s="26"/>
      <c r="AM342" s="24"/>
      <c r="AN342" s="24"/>
      <c r="AO342" s="24"/>
      <c r="AP342" s="27"/>
    </row>
    <row r="343" spans="7:42" ht="12.75">
      <c r="G343" s="13"/>
      <c r="H343" s="89"/>
      <c r="I343" s="89"/>
      <c r="J343" s="89"/>
      <c r="K343" s="89"/>
      <c r="L343" s="89"/>
      <c r="M343" s="89"/>
      <c r="N343" s="89"/>
      <c r="AB343" s="24"/>
      <c r="AC343" s="24"/>
      <c r="AD343" s="24"/>
      <c r="AE343" s="24"/>
      <c r="AF343" s="25"/>
      <c r="AG343" s="24"/>
      <c r="AH343" s="24"/>
      <c r="AI343" s="25"/>
      <c r="AJ343" s="24"/>
      <c r="AK343" s="24"/>
      <c r="AL343" s="26"/>
      <c r="AM343" s="24"/>
      <c r="AN343" s="24"/>
      <c r="AO343" s="24"/>
      <c r="AP343" s="27"/>
    </row>
    <row r="344" spans="7:42" ht="12.75">
      <c r="G344" s="13"/>
      <c r="H344" s="89"/>
      <c r="I344" s="89"/>
      <c r="J344" s="89"/>
      <c r="K344" s="89"/>
      <c r="L344" s="89"/>
      <c r="M344" s="89"/>
      <c r="N344" s="89"/>
      <c r="AB344" s="24"/>
      <c r="AC344" s="24"/>
      <c r="AD344" s="24"/>
      <c r="AE344" s="24"/>
      <c r="AF344" s="25"/>
      <c r="AG344" s="24"/>
      <c r="AH344" s="24"/>
      <c r="AI344" s="25"/>
      <c r="AJ344" s="24"/>
      <c r="AK344" s="24"/>
      <c r="AL344" s="26"/>
      <c r="AM344" s="24"/>
      <c r="AN344" s="24"/>
      <c r="AO344" s="24"/>
      <c r="AP344" s="27"/>
    </row>
    <row r="345" spans="7:42" ht="12.75">
      <c r="G345" s="13"/>
      <c r="H345" s="89"/>
      <c r="I345" s="89"/>
      <c r="J345" s="89"/>
      <c r="K345" s="89"/>
      <c r="L345" s="89"/>
      <c r="M345" s="89"/>
      <c r="N345" s="89"/>
      <c r="AB345" s="24"/>
      <c r="AC345" s="24"/>
      <c r="AD345" s="24"/>
      <c r="AE345" s="24"/>
      <c r="AF345" s="25"/>
      <c r="AG345" s="24"/>
      <c r="AH345" s="24"/>
      <c r="AI345" s="25"/>
      <c r="AJ345" s="24"/>
      <c r="AK345" s="24"/>
      <c r="AL345" s="26"/>
      <c r="AM345" s="24"/>
      <c r="AN345" s="24"/>
      <c r="AO345" s="24"/>
      <c r="AP345" s="27"/>
    </row>
    <row r="346" spans="7:42" ht="12.75">
      <c r="G346" s="13"/>
      <c r="H346" s="89"/>
      <c r="I346" s="89"/>
      <c r="J346" s="89"/>
      <c r="K346" s="89"/>
      <c r="L346" s="89"/>
      <c r="M346" s="89"/>
      <c r="N346" s="89"/>
      <c r="AB346" s="24"/>
      <c r="AC346" s="24"/>
      <c r="AD346" s="24"/>
      <c r="AE346" s="24"/>
      <c r="AF346" s="25"/>
      <c r="AG346" s="24"/>
      <c r="AH346" s="24"/>
      <c r="AI346" s="25"/>
      <c r="AJ346" s="24"/>
      <c r="AK346" s="24"/>
      <c r="AL346" s="26"/>
      <c r="AM346" s="24"/>
      <c r="AN346" s="24"/>
      <c r="AO346" s="24"/>
      <c r="AP346" s="27"/>
    </row>
    <row r="347" spans="7:42" ht="12.75">
      <c r="G347" s="13"/>
      <c r="H347" s="89"/>
      <c r="I347" s="89"/>
      <c r="J347" s="89"/>
      <c r="K347" s="89"/>
      <c r="L347" s="89"/>
      <c r="M347" s="89"/>
      <c r="N347" s="89"/>
      <c r="AB347" s="24"/>
      <c r="AC347" s="24"/>
      <c r="AD347" s="24"/>
      <c r="AE347" s="24"/>
      <c r="AF347" s="25"/>
      <c r="AG347" s="24"/>
      <c r="AH347" s="24"/>
      <c r="AI347" s="25"/>
      <c r="AJ347" s="24"/>
      <c r="AK347" s="24"/>
      <c r="AL347" s="26"/>
      <c r="AM347" s="24"/>
      <c r="AN347" s="24"/>
      <c r="AO347" s="24"/>
      <c r="AP347" s="27"/>
    </row>
    <row r="348" spans="7:42" ht="12.75">
      <c r="G348" s="13"/>
      <c r="H348" s="89"/>
      <c r="I348" s="89"/>
      <c r="J348" s="89"/>
      <c r="K348" s="89"/>
      <c r="L348" s="89"/>
      <c r="M348" s="89"/>
      <c r="N348" s="89"/>
      <c r="AB348" s="24"/>
      <c r="AC348" s="24"/>
      <c r="AD348" s="24"/>
      <c r="AE348" s="24"/>
      <c r="AF348" s="25"/>
      <c r="AG348" s="24"/>
      <c r="AH348" s="24"/>
      <c r="AI348" s="25"/>
      <c r="AJ348" s="24"/>
      <c r="AK348" s="24"/>
      <c r="AL348" s="26"/>
      <c r="AM348" s="24"/>
      <c r="AN348" s="24"/>
      <c r="AO348" s="24"/>
      <c r="AP348" s="27"/>
    </row>
    <row r="349" spans="7:42" ht="12.75">
      <c r="G349" s="13"/>
      <c r="H349" s="89"/>
      <c r="I349" s="89"/>
      <c r="J349" s="89"/>
      <c r="K349" s="89"/>
      <c r="L349" s="89"/>
      <c r="M349" s="89"/>
      <c r="N349" s="89"/>
      <c r="AB349" s="24"/>
      <c r="AC349" s="24"/>
      <c r="AD349" s="24"/>
      <c r="AE349" s="24"/>
      <c r="AF349" s="25"/>
      <c r="AG349" s="24"/>
      <c r="AH349" s="24"/>
      <c r="AI349" s="25"/>
      <c r="AJ349" s="24"/>
      <c r="AK349" s="24"/>
      <c r="AL349" s="26"/>
      <c r="AM349" s="24"/>
      <c r="AN349" s="24"/>
      <c r="AO349" s="24"/>
      <c r="AP349" s="27"/>
    </row>
    <row r="350" spans="7:42" ht="12.75">
      <c r="G350" s="13"/>
      <c r="H350" s="89"/>
      <c r="I350" s="89"/>
      <c r="J350" s="89"/>
      <c r="K350" s="89"/>
      <c r="L350" s="89"/>
      <c r="M350" s="89"/>
      <c r="N350" s="89"/>
      <c r="AB350" s="24"/>
      <c r="AC350" s="24"/>
      <c r="AD350" s="24"/>
      <c r="AE350" s="24"/>
      <c r="AF350" s="25"/>
      <c r="AG350" s="24"/>
      <c r="AH350" s="24"/>
      <c r="AI350" s="25"/>
      <c r="AJ350" s="24"/>
      <c r="AK350" s="24"/>
      <c r="AL350" s="26"/>
      <c r="AM350" s="24"/>
      <c r="AN350" s="24"/>
      <c r="AO350" s="24"/>
      <c r="AP350" s="27"/>
    </row>
    <row r="351" spans="7:42" ht="12.75">
      <c r="G351" s="13"/>
      <c r="H351" s="89"/>
      <c r="I351" s="89"/>
      <c r="J351" s="89"/>
      <c r="K351" s="89"/>
      <c r="L351" s="89"/>
      <c r="M351" s="89"/>
      <c r="N351" s="89"/>
      <c r="AB351" s="24"/>
      <c r="AC351" s="24"/>
      <c r="AD351" s="24"/>
      <c r="AE351" s="24"/>
      <c r="AF351" s="25"/>
      <c r="AG351" s="24"/>
      <c r="AH351" s="24"/>
      <c r="AI351" s="25"/>
      <c r="AJ351" s="24"/>
      <c r="AK351" s="24"/>
      <c r="AL351" s="26"/>
      <c r="AM351" s="24"/>
      <c r="AN351" s="24"/>
      <c r="AO351" s="24"/>
      <c r="AP351" s="27"/>
    </row>
    <row r="352" spans="7:42" ht="12.75">
      <c r="G352" s="13"/>
      <c r="H352" s="89"/>
      <c r="I352" s="89"/>
      <c r="J352" s="89"/>
      <c r="K352" s="89"/>
      <c r="L352" s="89"/>
      <c r="M352" s="89"/>
      <c r="N352" s="89"/>
      <c r="AB352" s="24"/>
      <c r="AC352" s="24"/>
      <c r="AD352" s="24"/>
      <c r="AE352" s="24"/>
      <c r="AF352" s="25"/>
      <c r="AG352" s="24"/>
      <c r="AH352" s="24"/>
      <c r="AI352" s="25"/>
      <c r="AJ352" s="24"/>
      <c r="AK352" s="24"/>
      <c r="AL352" s="26"/>
      <c r="AM352" s="24"/>
      <c r="AN352" s="24"/>
      <c r="AO352" s="24"/>
      <c r="AP352" s="27"/>
    </row>
    <row r="353" spans="7:42" ht="12.75">
      <c r="G353" s="13"/>
      <c r="H353" s="89"/>
      <c r="I353" s="89"/>
      <c r="J353" s="89"/>
      <c r="K353" s="89"/>
      <c r="L353" s="89"/>
      <c r="M353" s="89"/>
      <c r="N353" s="89"/>
      <c r="AB353" s="24"/>
      <c r="AC353" s="24"/>
      <c r="AD353" s="24"/>
      <c r="AE353" s="24"/>
      <c r="AF353" s="25"/>
      <c r="AG353" s="24"/>
      <c r="AH353" s="24"/>
      <c r="AI353" s="25"/>
      <c r="AJ353" s="24"/>
      <c r="AK353" s="24"/>
      <c r="AL353" s="26"/>
      <c r="AM353" s="24"/>
      <c r="AN353" s="24"/>
      <c r="AO353" s="24"/>
      <c r="AP353" s="27"/>
    </row>
    <row r="354" spans="7:42" ht="12.75">
      <c r="G354" s="13"/>
      <c r="H354" s="89"/>
      <c r="I354" s="89"/>
      <c r="J354" s="89"/>
      <c r="K354" s="89"/>
      <c r="L354" s="89"/>
      <c r="M354" s="89"/>
      <c r="N354" s="89"/>
      <c r="AB354" s="24"/>
      <c r="AC354" s="24"/>
      <c r="AD354" s="24"/>
      <c r="AE354" s="24"/>
      <c r="AF354" s="25"/>
      <c r="AG354" s="24"/>
      <c r="AH354" s="24"/>
      <c r="AI354" s="25"/>
      <c r="AJ354" s="24"/>
      <c r="AK354" s="24"/>
      <c r="AL354" s="26"/>
      <c r="AM354" s="24"/>
      <c r="AN354" s="24"/>
      <c r="AO354" s="24"/>
      <c r="AP354" s="27"/>
    </row>
    <row r="355" spans="7:42" ht="12.75">
      <c r="G355" s="13"/>
      <c r="H355" s="89"/>
      <c r="I355" s="89"/>
      <c r="J355" s="89"/>
      <c r="K355" s="89"/>
      <c r="L355" s="89"/>
      <c r="M355" s="89"/>
      <c r="N355" s="89"/>
      <c r="AB355" s="24"/>
      <c r="AC355" s="24"/>
      <c r="AD355" s="24"/>
      <c r="AE355" s="24"/>
      <c r="AF355" s="25"/>
      <c r="AG355" s="24"/>
      <c r="AH355" s="24"/>
      <c r="AI355" s="25"/>
      <c r="AJ355" s="24"/>
      <c r="AK355" s="24"/>
      <c r="AL355" s="26"/>
      <c r="AM355" s="24"/>
      <c r="AN355" s="24"/>
      <c r="AO355" s="24"/>
      <c r="AP355" s="27"/>
    </row>
    <row r="356" spans="7:42" ht="12.75">
      <c r="G356" s="13"/>
      <c r="H356" s="89"/>
      <c r="I356" s="89"/>
      <c r="J356" s="89"/>
      <c r="K356" s="89"/>
      <c r="L356" s="89"/>
      <c r="M356" s="89"/>
      <c r="N356" s="89"/>
      <c r="AB356" s="24"/>
      <c r="AC356" s="24"/>
      <c r="AD356" s="24"/>
      <c r="AE356" s="24"/>
      <c r="AF356" s="25"/>
      <c r="AG356" s="24"/>
      <c r="AH356" s="24"/>
      <c r="AI356" s="25"/>
      <c r="AJ356" s="24"/>
      <c r="AK356" s="24"/>
      <c r="AL356" s="26"/>
      <c r="AM356" s="24"/>
      <c r="AN356" s="24"/>
      <c r="AO356" s="24"/>
      <c r="AP356" s="27"/>
    </row>
    <row r="357" spans="7:42" ht="12.75">
      <c r="G357" s="13"/>
      <c r="H357" s="89"/>
      <c r="I357" s="89"/>
      <c r="J357" s="89"/>
      <c r="K357" s="89"/>
      <c r="L357" s="89"/>
      <c r="M357" s="89"/>
      <c r="N357" s="89"/>
      <c r="AB357" s="24"/>
      <c r="AC357" s="24"/>
      <c r="AD357" s="24"/>
      <c r="AE357" s="24"/>
      <c r="AF357" s="25"/>
      <c r="AG357" s="24"/>
      <c r="AH357" s="24"/>
      <c r="AI357" s="25"/>
      <c r="AJ357" s="24"/>
      <c r="AK357" s="24"/>
      <c r="AL357" s="26"/>
      <c r="AM357" s="24"/>
      <c r="AN357" s="24"/>
      <c r="AO357" s="24"/>
      <c r="AP357" s="27"/>
    </row>
    <row r="358" spans="7:42" ht="12.75">
      <c r="G358" s="13"/>
      <c r="H358" s="89"/>
      <c r="I358" s="89"/>
      <c r="J358" s="89"/>
      <c r="K358" s="89"/>
      <c r="L358" s="89"/>
      <c r="M358" s="89"/>
      <c r="N358" s="89"/>
      <c r="AB358" s="24"/>
      <c r="AC358" s="24"/>
      <c r="AD358" s="24"/>
      <c r="AE358" s="24"/>
      <c r="AF358" s="25"/>
      <c r="AG358" s="24"/>
      <c r="AH358" s="24"/>
      <c r="AI358" s="25"/>
      <c r="AJ358" s="24"/>
      <c r="AK358" s="24"/>
      <c r="AL358" s="26"/>
      <c r="AM358" s="24"/>
      <c r="AN358" s="24"/>
      <c r="AO358" s="24"/>
      <c r="AP358" s="27"/>
    </row>
    <row r="359" spans="7:42" ht="12.75">
      <c r="G359" s="13"/>
      <c r="H359" s="89"/>
      <c r="I359" s="89"/>
      <c r="J359" s="89"/>
      <c r="K359" s="89"/>
      <c r="L359" s="89"/>
      <c r="M359" s="89"/>
      <c r="N359" s="89"/>
      <c r="AB359" s="24"/>
      <c r="AC359" s="24"/>
      <c r="AD359" s="24"/>
      <c r="AE359" s="24"/>
      <c r="AF359" s="25"/>
      <c r="AG359" s="24"/>
      <c r="AH359" s="24"/>
      <c r="AI359" s="25"/>
      <c r="AJ359" s="24"/>
      <c r="AK359" s="24"/>
      <c r="AL359" s="26"/>
      <c r="AM359" s="24"/>
      <c r="AN359" s="24"/>
      <c r="AO359" s="24"/>
      <c r="AP359" s="27"/>
    </row>
    <row r="360" spans="7:42" ht="12.75">
      <c r="G360" s="13"/>
      <c r="H360" s="89"/>
      <c r="I360" s="89"/>
      <c r="J360" s="89"/>
      <c r="K360" s="89"/>
      <c r="L360" s="89"/>
      <c r="M360" s="89"/>
      <c r="N360" s="89"/>
      <c r="AB360" s="24"/>
      <c r="AC360" s="24"/>
      <c r="AD360" s="24"/>
      <c r="AE360" s="24"/>
      <c r="AF360" s="25"/>
      <c r="AG360" s="24"/>
      <c r="AH360" s="24"/>
      <c r="AI360" s="25"/>
      <c r="AJ360" s="24"/>
      <c r="AK360" s="24"/>
      <c r="AL360" s="26"/>
      <c r="AM360" s="24"/>
      <c r="AN360" s="24"/>
      <c r="AO360" s="24"/>
      <c r="AP360" s="27"/>
    </row>
    <row r="361" spans="7:42" ht="12.75">
      <c r="G361" s="13"/>
      <c r="H361" s="89"/>
      <c r="I361" s="89"/>
      <c r="J361" s="89"/>
      <c r="K361" s="89"/>
      <c r="L361" s="89"/>
      <c r="M361" s="89"/>
      <c r="N361" s="89"/>
      <c r="AB361" s="24"/>
      <c r="AC361" s="24"/>
      <c r="AD361" s="24"/>
      <c r="AE361" s="24"/>
      <c r="AF361" s="25"/>
      <c r="AG361" s="24"/>
      <c r="AH361" s="24"/>
      <c r="AI361" s="25"/>
      <c r="AJ361" s="24"/>
      <c r="AK361" s="24"/>
      <c r="AL361" s="26"/>
      <c r="AM361" s="24"/>
      <c r="AN361" s="24"/>
      <c r="AO361" s="24"/>
      <c r="AP361" s="27"/>
    </row>
    <row r="362" spans="7:42" ht="12.75">
      <c r="G362" s="13"/>
      <c r="H362" s="89"/>
      <c r="I362" s="89"/>
      <c r="J362" s="89"/>
      <c r="K362" s="89"/>
      <c r="L362" s="89"/>
      <c r="M362" s="89"/>
      <c r="N362" s="89"/>
      <c r="AB362" s="24"/>
      <c r="AC362" s="24"/>
      <c r="AD362" s="24"/>
      <c r="AE362" s="24"/>
      <c r="AF362" s="25"/>
      <c r="AG362" s="24"/>
      <c r="AH362" s="24"/>
      <c r="AI362" s="25"/>
      <c r="AJ362" s="24"/>
      <c r="AK362" s="24"/>
      <c r="AL362" s="26"/>
      <c r="AM362" s="24"/>
      <c r="AN362" s="24"/>
      <c r="AO362" s="24"/>
      <c r="AP362" s="27"/>
    </row>
    <row r="363" spans="7:42" ht="12.75">
      <c r="G363" s="13"/>
      <c r="H363" s="89"/>
      <c r="I363" s="89"/>
      <c r="J363" s="89"/>
      <c r="K363" s="89"/>
      <c r="L363" s="89"/>
      <c r="M363" s="89"/>
      <c r="N363" s="89"/>
      <c r="AB363" s="24"/>
      <c r="AC363" s="24"/>
      <c r="AD363" s="24"/>
      <c r="AE363" s="24"/>
      <c r="AF363" s="25"/>
      <c r="AG363" s="24"/>
      <c r="AH363" s="24"/>
      <c r="AI363" s="25"/>
      <c r="AJ363" s="24"/>
      <c r="AK363" s="24"/>
      <c r="AL363" s="26"/>
      <c r="AM363" s="24"/>
      <c r="AN363" s="24"/>
      <c r="AO363" s="24"/>
      <c r="AP363" s="27"/>
    </row>
    <row r="364" spans="7:42" ht="12.75">
      <c r="G364" s="13"/>
      <c r="H364" s="89"/>
      <c r="I364" s="89"/>
      <c r="J364" s="89"/>
      <c r="K364" s="89"/>
      <c r="L364" s="89"/>
      <c r="M364" s="89"/>
      <c r="N364" s="89"/>
      <c r="AB364" s="24"/>
      <c r="AC364" s="24"/>
      <c r="AD364" s="24"/>
      <c r="AE364" s="24"/>
      <c r="AF364" s="25"/>
      <c r="AG364" s="24"/>
      <c r="AH364" s="24"/>
      <c r="AI364" s="25"/>
      <c r="AJ364" s="24"/>
      <c r="AK364" s="24"/>
      <c r="AL364" s="26"/>
      <c r="AM364" s="24"/>
      <c r="AN364" s="24"/>
      <c r="AO364" s="24"/>
      <c r="AP364" s="27"/>
    </row>
    <row r="365" spans="7:42" ht="12.75">
      <c r="G365" s="13"/>
      <c r="H365" s="89"/>
      <c r="I365" s="89"/>
      <c r="J365" s="89"/>
      <c r="K365" s="89"/>
      <c r="L365" s="89"/>
      <c r="M365" s="89"/>
      <c r="N365" s="89"/>
      <c r="AB365" s="24"/>
      <c r="AC365" s="24"/>
      <c r="AD365" s="24"/>
      <c r="AE365" s="24"/>
      <c r="AF365" s="25"/>
      <c r="AG365" s="24"/>
      <c r="AH365" s="24"/>
      <c r="AI365" s="25"/>
      <c r="AJ365" s="24"/>
      <c r="AK365" s="24"/>
      <c r="AL365" s="26"/>
      <c r="AM365" s="24"/>
      <c r="AN365" s="24"/>
      <c r="AO365" s="24"/>
      <c r="AP365" s="27"/>
    </row>
    <row r="366" spans="7:42" ht="12.75">
      <c r="G366" s="13"/>
      <c r="H366" s="89"/>
      <c r="I366" s="89"/>
      <c r="J366" s="89"/>
      <c r="K366" s="89"/>
      <c r="L366" s="89"/>
      <c r="M366" s="89"/>
      <c r="N366" s="89"/>
      <c r="AB366" s="24"/>
      <c r="AC366" s="24"/>
      <c r="AD366" s="24"/>
      <c r="AE366" s="24"/>
      <c r="AF366" s="25"/>
      <c r="AG366" s="24"/>
      <c r="AH366" s="24"/>
      <c r="AI366" s="25"/>
      <c r="AJ366" s="24"/>
      <c r="AK366" s="24"/>
      <c r="AL366" s="26"/>
      <c r="AM366" s="24"/>
      <c r="AN366" s="24"/>
      <c r="AO366" s="24"/>
      <c r="AP366" s="27"/>
    </row>
    <row r="367" spans="7:42" ht="12.75">
      <c r="G367" s="13"/>
      <c r="H367" s="89"/>
      <c r="I367" s="89"/>
      <c r="J367" s="89"/>
      <c r="K367" s="89"/>
      <c r="L367" s="89"/>
      <c r="M367" s="89"/>
      <c r="N367" s="89"/>
      <c r="AB367" s="24"/>
      <c r="AC367" s="24"/>
      <c r="AD367" s="24"/>
      <c r="AE367" s="24"/>
      <c r="AF367" s="25"/>
      <c r="AG367" s="24"/>
      <c r="AH367" s="24"/>
      <c r="AI367" s="25"/>
      <c r="AJ367" s="24"/>
      <c r="AK367" s="24"/>
      <c r="AL367" s="26"/>
      <c r="AM367" s="24"/>
      <c r="AN367" s="24"/>
      <c r="AO367" s="24"/>
      <c r="AP367" s="27"/>
    </row>
    <row r="368" spans="7:42" ht="12.75">
      <c r="G368" s="13"/>
      <c r="H368" s="89"/>
      <c r="I368" s="89"/>
      <c r="J368" s="89"/>
      <c r="K368" s="89"/>
      <c r="L368" s="89"/>
      <c r="M368" s="89"/>
      <c r="N368" s="89"/>
      <c r="AB368" s="24"/>
      <c r="AC368" s="24"/>
      <c r="AD368" s="24"/>
      <c r="AE368" s="24"/>
      <c r="AF368" s="25"/>
      <c r="AG368" s="24"/>
      <c r="AH368" s="24"/>
      <c r="AI368" s="25"/>
      <c r="AJ368" s="24"/>
      <c r="AK368" s="24"/>
      <c r="AL368" s="26"/>
      <c r="AM368" s="24"/>
      <c r="AN368" s="24"/>
      <c r="AO368" s="24"/>
      <c r="AP368" s="27"/>
    </row>
    <row r="369" spans="7:42" ht="12.75">
      <c r="G369" s="13"/>
      <c r="H369" s="89"/>
      <c r="I369" s="89"/>
      <c r="J369" s="89"/>
      <c r="K369" s="89"/>
      <c r="L369" s="89"/>
      <c r="M369" s="89"/>
      <c r="N369" s="89"/>
      <c r="AB369" s="24"/>
      <c r="AC369" s="24"/>
      <c r="AD369" s="24"/>
      <c r="AE369" s="24"/>
      <c r="AF369" s="25"/>
      <c r="AG369" s="24"/>
      <c r="AH369" s="24"/>
      <c r="AI369" s="25"/>
      <c r="AJ369" s="24"/>
      <c r="AK369" s="24"/>
      <c r="AL369" s="26"/>
      <c r="AM369" s="24"/>
      <c r="AN369" s="24"/>
      <c r="AO369" s="24"/>
      <c r="AP369" s="27"/>
    </row>
    <row r="370" spans="7:42" ht="12.75">
      <c r="G370" s="13"/>
      <c r="H370" s="89"/>
      <c r="I370" s="89"/>
      <c r="J370" s="89"/>
      <c r="K370" s="89"/>
      <c r="L370" s="89"/>
      <c r="M370" s="89"/>
      <c r="N370" s="89"/>
      <c r="AB370" s="24"/>
      <c r="AC370" s="24"/>
      <c r="AD370" s="24"/>
      <c r="AE370" s="24"/>
      <c r="AF370" s="25"/>
      <c r="AG370" s="24"/>
      <c r="AH370" s="24"/>
      <c r="AI370" s="25"/>
      <c r="AJ370" s="24"/>
      <c r="AK370" s="24"/>
      <c r="AL370" s="26"/>
      <c r="AM370" s="24"/>
      <c r="AN370" s="24"/>
      <c r="AO370" s="24"/>
      <c r="AP370" s="27"/>
    </row>
    <row r="371" spans="7:42" ht="12.75">
      <c r="G371" s="13"/>
      <c r="H371" s="89"/>
      <c r="I371" s="89"/>
      <c r="J371" s="89"/>
      <c r="K371" s="89"/>
      <c r="L371" s="89"/>
      <c r="M371" s="89"/>
      <c r="N371" s="89"/>
      <c r="AB371" s="24"/>
      <c r="AC371" s="24"/>
      <c r="AD371" s="24"/>
      <c r="AE371" s="24"/>
      <c r="AF371" s="25"/>
      <c r="AG371" s="24"/>
      <c r="AH371" s="24"/>
      <c r="AI371" s="25"/>
      <c r="AJ371" s="24"/>
      <c r="AK371" s="24"/>
      <c r="AL371" s="26"/>
      <c r="AM371" s="24"/>
      <c r="AN371" s="24"/>
      <c r="AO371" s="24"/>
      <c r="AP371" s="27"/>
    </row>
    <row r="372" spans="7:42" ht="12.75">
      <c r="G372" s="13"/>
      <c r="H372" s="89"/>
      <c r="I372" s="89"/>
      <c r="J372" s="89"/>
      <c r="K372" s="89"/>
      <c r="L372" s="89"/>
      <c r="M372" s="89"/>
      <c r="N372" s="89"/>
      <c r="AB372" s="24"/>
      <c r="AC372" s="24"/>
      <c r="AD372" s="24"/>
      <c r="AE372" s="24"/>
      <c r="AF372" s="25"/>
      <c r="AG372" s="24"/>
      <c r="AH372" s="24"/>
      <c r="AI372" s="25"/>
      <c r="AJ372" s="24"/>
      <c r="AK372" s="24"/>
      <c r="AL372" s="26"/>
      <c r="AM372" s="24"/>
      <c r="AN372" s="24"/>
      <c r="AO372" s="24"/>
      <c r="AP372" s="27"/>
    </row>
    <row r="373" spans="7:42" ht="12.75">
      <c r="G373" s="13"/>
      <c r="H373" s="89"/>
      <c r="I373" s="89"/>
      <c r="J373" s="89"/>
      <c r="K373" s="89"/>
      <c r="L373" s="89"/>
      <c r="M373" s="89"/>
      <c r="N373" s="89"/>
      <c r="AB373" s="24"/>
      <c r="AC373" s="24"/>
      <c r="AD373" s="24"/>
      <c r="AE373" s="24"/>
      <c r="AF373" s="25"/>
      <c r="AG373" s="24"/>
      <c r="AH373" s="24"/>
      <c r="AI373" s="25"/>
      <c r="AJ373" s="24"/>
      <c r="AK373" s="24"/>
      <c r="AL373" s="26"/>
      <c r="AM373" s="24"/>
      <c r="AN373" s="24"/>
      <c r="AO373" s="24"/>
      <c r="AP373" s="27"/>
    </row>
    <row r="374" spans="7:42" ht="12.75">
      <c r="G374" s="13"/>
      <c r="H374" s="89"/>
      <c r="I374" s="89"/>
      <c r="J374" s="89"/>
      <c r="K374" s="89"/>
      <c r="L374" s="89"/>
      <c r="M374" s="89"/>
      <c r="N374" s="89"/>
      <c r="AB374" s="24"/>
      <c r="AC374" s="24"/>
      <c r="AD374" s="24"/>
      <c r="AE374" s="24"/>
      <c r="AF374" s="25"/>
      <c r="AG374" s="24"/>
      <c r="AH374" s="24"/>
      <c r="AI374" s="25"/>
      <c r="AJ374" s="24"/>
      <c r="AK374" s="24"/>
      <c r="AL374" s="26"/>
      <c r="AM374" s="24"/>
      <c r="AN374" s="24"/>
      <c r="AO374" s="24"/>
      <c r="AP374" s="27"/>
    </row>
    <row r="375" spans="7:42" ht="12.75">
      <c r="G375" s="13"/>
      <c r="H375" s="89"/>
      <c r="I375" s="89"/>
      <c r="J375" s="89"/>
      <c r="K375" s="89"/>
      <c r="L375" s="89"/>
      <c r="M375" s="89"/>
      <c r="N375" s="89"/>
      <c r="AB375" s="24"/>
      <c r="AC375" s="24"/>
      <c r="AD375" s="24"/>
      <c r="AE375" s="24"/>
      <c r="AF375" s="25"/>
      <c r="AG375" s="24"/>
      <c r="AH375" s="24"/>
      <c r="AI375" s="25"/>
      <c r="AJ375" s="24"/>
      <c r="AK375" s="24"/>
      <c r="AL375" s="26"/>
      <c r="AM375" s="24"/>
      <c r="AN375" s="24"/>
      <c r="AO375" s="24"/>
      <c r="AP375" s="27"/>
    </row>
    <row r="376" spans="7:42" ht="12.75">
      <c r="G376" s="13"/>
      <c r="H376" s="89"/>
      <c r="I376" s="89"/>
      <c r="J376" s="89"/>
      <c r="K376" s="89"/>
      <c r="L376" s="89"/>
      <c r="M376" s="89"/>
      <c r="N376" s="89"/>
      <c r="AB376" s="24"/>
      <c r="AC376" s="24"/>
      <c r="AD376" s="24"/>
      <c r="AE376" s="24"/>
      <c r="AF376" s="25"/>
      <c r="AG376" s="24"/>
      <c r="AH376" s="24"/>
      <c r="AI376" s="25"/>
      <c r="AJ376" s="24"/>
      <c r="AK376" s="24"/>
      <c r="AL376" s="26"/>
      <c r="AM376" s="24"/>
      <c r="AN376" s="24"/>
      <c r="AO376" s="24"/>
      <c r="AP376" s="27"/>
    </row>
    <row r="377" spans="7:42" ht="12.75">
      <c r="G377" s="13"/>
      <c r="H377" s="89"/>
      <c r="I377" s="89"/>
      <c r="J377" s="89"/>
      <c r="K377" s="89"/>
      <c r="L377" s="89"/>
      <c r="M377" s="89"/>
      <c r="N377" s="89"/>
      <c r="AB377" s="24"/>
      <c r="AC377" s="24"/>
      <c r="AD377" s="24"/>
      <c r="AE377" s="24"/>
      <c r="AF377" s="25"/>
      <c r="AG377" s="24"/>
      <c r="AH377" s="24"/>
      <c r="AI377" s="25"/>
      <c r="AJ377" s="24"/>
      <c r="AK377" s="24"/>
      <c r="AL377" s="26"/>
      <c r="AM377" s="24"/>
      <c r="AN377" s="24"/>
      <c r="AO377" s="24"/>
      <c r="AP377" s="27"/>
    </row>
    <row r="378" spans="7:42" ht="12.75">
      <c r="G378" s="13"/>
      <c r="AB378" s="24"/>
      <c r="AC378" s="24"/>
      <c r="AD378" s="24"/>
      <c r="AE378" s="24"/>
      <c r="AF378" s="25"/>
      <c r="AG378" s="24"/>
      <c r="AH378" s="24"/>
      <c r="AI378" s="25"/>
      <c r="AJ378" s="24"/>
      <c r="AK378" s="24"/>
      <c r="AL378" s="26"/>
      <c r="AM378" s="24"/>
      <c r="AN378" s="24"/>
      <c r="AO378" s="24"/>
      <c r="AP378" s="27"/>
    </row>
    <row r="379" spans="7:42" ht="12.75">
      <c r="G379" s="13"/>
      <c r="AB379" s="24"/>
      <c r="AC379" s="24"/>
      <c r="AD379" s="24"/>
      <c r="AE379" s="24"/>
      <c r="AF379" s="25"/>
      <c r="AG379" s="24"/>
      <c r="AH379" s="24"/>
      <c r="AI379" s="25"/>
      <c r="AJ379" s="24"/>
      <c r="AK379" s="24"/>
      <c r="AL379" s="26"/>
      <c r="AM379" s="24"/>
      <c r="AN379" s="24"/>
      <c r="AO379" s="24"/>
      <c r="AP379" s="27"/>
    </row>
    <row r="380" spans="7:42" ht="12.75">
      <c r="G380" s="13"/>
      <c r="AB380" s="24"/>
      <c r="AC380" s="24"/>
      <c r="AD380" s="24"/>
      <c r="AE380" s="24"/>
      <c r="AF380" s="25"/>
      <c r="AG380" s="24"/>
      <c r="AH380" s="24"/>
      <c r="AI380" s="25"/>
      <c r="AJ380" s="24"/>
      <c r="AK380" s="24"/>
      <c r="AL380" s="26"/>
      <c r="AM380" s="24"/>
      <c r="AN380" s="24"/>
      <c r="AO380" s="24"/>
      <c r="AP380" s="27"/>
    </row>
    <row r="381" spans="7:42" ht="12.75">
      <c r="G381" s="13"/>
      <c r="AB381" s="24"/>
      <c r="AC381" s="24"/>
      <c r="AD381" s="24"/>
      <c r="AE381" s="24"/>
      <c r="AF381" s="25"/>
      <c r="AG381" s="24"/>
      <c r="AH381" s="24"/>
      <c r="AI381" s="25"/>
      <c r="AJ381" s="24"/>
      <c r="AK381" s="24"/>
      <c r="AL381" s="26"/>
      <c r="AM381" s="24"/>
      <c r="AN381" s="24"/>
      <c r="AO381" s="24"/>
      <c r="AP381" s="27"/>
    </row>
    <row r="382" spans="7:42" ht="12.75">
      <c r="G382" s="13"/>
      <c r="AB382" s="24"/>
      <c r="AC382" s="24"/>
      <c r="AD382" s="24"/>
      <c r="AE382" s="24"/>
      <c r="AF382" s="25"/>
      <c r="AG382" s="24"/>
      <c r="AH382" s="24"/>
      <c r="AI382" s="25"/>
      <c r="AJ382" s="24"/>
      <c r="AK382" s="24"/>
      <c r="AL382" s="26"/>
      <c r="AM382" s="24"/>
      <c r="AN382" s="24"/>
      <c r="AO382" s="24"/>
      <c r="AP382" s="27"/>
    </row>
    <row r="383" spans="7:42" ht="12.75">
      <c r="G383" s="13"/>
      <c r="AB383" s="24"/>
      <c r="AC383" s="24"/>
      <c r="AD383" s="24"/>
      <c r="AE383" s="24"/>
      <c r="AF383" s="25"/>
      <c r="AG383" s="24"/>
      <c r="AH383" s="24"/>
      <c r="AI383" s="25"/>
      <c r="AJ383" s="24"/>
      <c r="AK383" s="24"/>
      <c r="AL383" s="26"/>
      <c r="AM383" s="24"/>
      <c r="AN383" s="24"/>
      <c r="AO383" s="24"/>
      <c r="AP383" s="27"/>
    </row>
    <row r="384" spans="7:42" ht="12.75">
      <c r="G384" s="13"/>
      <c r="AB384" s="24"/>
      <c r="AC384" s="24"/>
      <c r="AD384" s="24"/>
      <c r="AE384" s="24"/>
      <c r="AF384" s="25"/>
      <c r="AG384" s="24"/>
      <c r="AH384" s="24"/>
      <c r="AI384" s="25"/>
      <c r="AJ384" s="24"/>
      <c r="AK384" s="24"/>
      <c r="AL384" s="26"/>
      <c r="AM384" s="24"/>
      <c r="AN384" s="24"/>
      <c r="AO384" s="24"/>
      <c r="AP384" s="27"/>
    </row>
    <row r="385" spans="7:42" ht="12.75">
      <c r="G385" s="13"/>
      <c r="AB385" s="24"/>
      <c r="AC385" s="24"/>
      <c r="AD385" s="24"/>
      <c r="AE385" s="24"/>
      <c r="AF385" s="25"/>
      <c r="AG385" s="24"/>
      <c r="AH385" s="24"/>
      <c r="AI385" s="25"/>
      <c r="AJ385" s="24"/>
      <c r="AK385" s="24"/>
      <c r="AL385" s="26"/>
      <c r="AM385" s="24"/>
      <c r="AN385" s="24"/>
      <c r="AO385" s="24"/>
      <c r="AP385" s="27"/>
    </row>
    <row r="386" spans="7:42" ht="12.75">
      <c r="G386" s="13"/>
      <c r="AB386" s="24"/>
      <c r="AC386" s="24"/>
      <c r="AD386" s="24"/>
      <c r="AE386" s="24"/>
      <c r="AF386" s="25"/>
      <c r="AG386" s="24"/>
      <c r="AH386" s="24"/>
      <c r="AI386" s="25"/>
      <c r="AJ386" s="24"/>
      <c r="AK386" s="24"/>
      <c r="AL386" s="26"/>
      <c r="AM386" s="24"/>
      <c r="AN386" s="24"/>
      <c r="AO386" s="24"/>
      <c r="AP386" s="27"/>
    </row>
    <row r="387" spans="7:42" ht="12.75">
      <c r="G387" s="13"/>
      <c r="AB387" s="24"/>
      <c r="AC387" s="24"/>
      <c r="AD387" s="24"/>
      <c r="AE387" s="24"/>
      <c r="AF387" s="25"/>
      <c r="AG387" s="24"/>
      <c r="AH387" s="24"/>
      <c r="AI387" s="25"/>
      <c r="AJ387" s="24"/>
      <c r="AK387" s="24"/>
      <c r="AL387" s="26"/>
      <c r="AM387" s="24"/>
      <c r="AN387" s="24"/>
      <c r="AO387" s="24"/>
      <c r="AP387" s="27"/>
    </row>
    <row r="388" spans="7:42" ht="12.75">
      <c r="G388" s="13"/>
      <c r="AB388" s="24"/>
      <c r="AC388" s="24"/>
      <c r="AD388" s="24"/>
      <c r="AE388" s="24"/>
      <c r="AF388" s="25"/>
      <c r="AG388" s="24"/>
      <c r="AH388" s="24"/>
      <c r="AI388" s="25"/>
      <c r="AJ388" s="24"/>
      <c r="AK388" s="24"/>
      <c r="AL388" s="26"/>
      <c r="AM388" s="24"/>
      <c r="AN388" s="24"/>
      <c r="AO388" s="24"/>
      <c r="AP388" s="27"/>
    </row>
    <row r="389" spans="7:42" ht="12.75">
      <c r="G389" s="13"/>
      <c r="AB389" s="24"/>
      <c r="AC389" s="24"/>
      <c r="AD389" s="24"/>
      <c r="AE389" s="24"/>
      <c r="AF389" s="25"/>
      <c r="AG389" s="24"/>
      <c r="AH389" s="24"/>
      <c r="AI389" s="25"/>
      <c r="AJ389" s="24"/>
      <c r="AK389" s="24"/>
      <c r="AL389" s="26"/>
      <c r="AM389" s="24"/>
      <c r="AN389" s="24"/>
      <c r="AO389" s="24"/>
      <c r="AP389" s="27"/>
    </row>
    <row r="390" spans="7:42" ht="12.75">
      <c r="G390" s="13"/>
      <c r="AB390" s="24"/>
      <c r="AC390" s="24"/>
      <c r="AD390" s="24"/>
      <c r="AE390" s="24"/>
      <c r="AF390" s="25"/>
      <c r="AG390" s="24"/>
      <c r="AH390" s="24"/>
      <c r="AI390" s="25"/>
      <c r="AJ390" s="24"/>
      <c r="AK390" s="24"/>
      <c r="AL390" s="26"/>
      <c r="AM390" s="24"/>
      <c r="AN390" s="24"/>
      <c r="AO390" s="24"/>
      <c r="AP390" s="27"/>
    </row>
    <row r="391" spans="7:42" ht="12.75">
      <c r="G391" s="13"/>
      <c r="AB391" s="24"/>
      <c r="AC391" s="24"/>
      <c r="AD391" s="24"/>
      <c r="AE391" s="24"/>
      <c r="AF391" s="25"/>
      <c r="AG391" s="24"/>
      <c r="AH391" s="24"/>
      <c r="AI391" s="25"/>
      <c r="AJ391" s="24"/>
      <c r="AK391" s="24"/>
      <c r="AL391" s="26"/>
      <c r="AM391" s="24"/>
      <c r="AN391" s="24"/>
      <c r="AO391" s="24"/>
      <c r="AP391" s="27"/>
    </row>
    <row r="392" spans="7:42" ht="12.75">
      <c r="G392" s="13"/>
      <c r="AB392" s="24"/>
      <c r="AC392" s="24"/>
      <c r="AD392" s="24"/>
      <c r="AE392" s="24"/>
      <c r="AF392" s="25"/>
      <c r="AG392" s="24"/>
      <c r="AH392" s="24"/>
      <c r="AI392" s="25"/>
      <c r="AJ392" s="24"/>
      <c r="AK392" s="24"/>
      <c r="AL392" s="26"/>
      <c r="AM392" s="24"/>
      <c r="AN392" s="24"/>
      <c r="AO392" s="24"/>
      <c r="AP392" s="27"/>
    </row>
    <row r="393" spans="7:42" ht="12.75">
      <c r="G393" s="13"/>
      <c r="AB393" s="24"/>
      <c r="AC393" s="24"/>
      <c r="AD393" s="24"/>
      <c r="AE393" s="24"/>
      <c r="AF393" s="25"/>
      <c r="AG393" s="24"/>
      <c r="AH393" s="24"/>
      <c r="AI393" s="25"/>
      <c r="AJ393" s="24"/>
      <c r="AK393" s="24"/>
      <c r="AL393" s="26"/>
      <c r="AM393" s="24"/>
      <c r="AN393" s="24"/>
      <c r="AO393" s="24"/>
      <c r="AP393" s="27"/>
    </row>
    <row r="394" spans="7:42" ht="12.75">
      <c r="G394" s="13"/>
      <c r="AB394" s="24"/>
      <c r="AC394" s="24"/>
      <c r="AD394" s="24"/>
      <c r="AE394" s="24"/>
      <c r="AF394" s="25"/>
      <c r="AG394" s="24"/>
      <c r="AH394" s="24"/>
      <c r="AI394" s="25"/>
      <c r="AJ394" s="24"/>
      <c r="AK394" s="24"/>
      <c r="AL394" s="26"/>
      <c r="AM394" s="24"/>
      <c r="AN394" s="24"/>
      <c r="AO394" s="24"/>
      <c r="AP394" s="27"/>
    </row>
    <row r="395" spans="7:42" ht="12.75">
      <c r="G395" s="13"/>
      <c r="AB395" s="24"/>
      <c r="AC395" s="24"/>
      <c r="AD395" s="24"/>
      <c r="AE395" s="24"/>
      <c r="AF395" s="25"/>
      <c r="AG395" s="24"/>
      <c r="AH395" s="24"/>
      <c r="AI395" s="25"/>
      <c r="AJ395" s="24"/>
      <c r="AK395" s="24"/>
      <c r="AL395" s="26"/>
      <c r="AM395" s="24"/>
      <c r="AN395" s="24"/>
      <c r="AO395" s="24"/>
      <c r="AP395" s="27"/>
    </row>
    <row r="396" spans="7:42" ht="12.75">
      <c r="G396" s="13"/>
      <c r="AB396" s="24"/>
      <c r="AC396" s="24"/>
      <c r="AD396" s="24"/>
      <c r="AE396" s="24"/>
      <c r="AF396" s="25"/>
      <c r="AG396" s="24"/>
      <c r="AH396" s="24"/>
      <c r="AI396" s="25"/>
      <c r="AJ396" s="24"/>
      <c r="AK396" s="24"/>
      <c r="AL396" s="26"/>
      <c r="AM396" s="24"/>
      <c r="AN396" s="24"/>
      <c r="AO396" s="24"/>
      <c r="AP396" s="27"/>
    </row>
    <row r="397" spans="7:42" ht="12.75">
      <c r="G397" s="13"/>
      <c r="AB397" s="24"/>
      <c r="AC397" s="24"/>
      <c r="AD397" s="24"/>
      <c r="AE397" s="24"/>
      <c r="AF397" s="25"/>
      <c r="AG397" s="24"/>
      <c r="AH397" s="24"/>
      <c r="AI397" s="25"/>
      <c r="AJ397" s="24"/>
      <c r="AK397" s="24"/>
      <c r="AL397" s="26"/>
      <c r="AM397" s="24"/>
      <c r="AN397" s="24"/>
      <c r="AO397" s="24"/>
      <c r="AP397" s="27"/>
    </row>
    <row r="398" spans="7:42" ht="12.75">
      <c r="G398" s="13"/>
      <c r="AB398" s="24"/>
      <c r="AC398" s="24"/>
      <c r="AD398" s="24"/>
      <c r="AE398" s="24"/>
      <c r="AF398" s="25"/>
      <c r="AG398" s="24"/>
      <c r="AH398" s="24"/>
      <c r="AI398" s="25"/>
      <c r="AJ398" s="24"/>
      <c r="AK398" s="24"/>
      <c r="AL398" s="26"/>
      <c r="AM398" s="24"/>
      <c r="AN398" s="24"/>
      <c r="AO398" s="24"/>
      <c r="AP398" s="27"/>
    </row>
    <row r="399" spans="7:42" ht="12.75">
      <c r="G399" s="13"/>
      <c r="AB399" s="24"/>
      <c r="AC399" s="24"/>
      <c r="AD399" s="24"/>
      <c r="AE399" s="24"/>
      <c r="AF399" s="25"/>
      <c r="AG399" s="24"/>
      <c r="AH399" s="24"/>
      <c r="AI399" s="25"/>
      <c r="AJ399" s="24"/>
      <c r="AK399" s="24"/>
      <c r="AL399" s="26"/>
      <c r="AM399" s="24"/>
      <c r="AN399" s="24"/>
      <c r="AO399" s="24"/>
      <c r="AP399" s="27"/>
    </row>
    <row r="400" spans="7:42" ht="12.75">
      <c r="G400" s="13"/>
      <c r="AB400" s="24"/>
      <c r="AC400" s="24"/>
      <c r="AD400" s="24"/>
      <c r="AE400" s="24"/>
      <c r="AF400" s="25"/>
      <c r="AG400" s="24"/>
      <c r="AH400" s="24"/>
      <c r="AI400" s="25"/>
      <c r="AJ400" s="24"/>
      <c r="AK400" s="24"/>
      <c r="AL400" s="26"/>
      <c r="AM400" s="24"/>
      <c r="AN400" s="24"/>
      <c r="AO400" s="24"/>
      <c r="AP400" s="27"/>
    </row>
    <row r="401" spans="7:42" ht="12.75">
      <c r="G401" s="13"/>
      <c r="AB401" s="24"/>
      <c r="AC401" s="24"/>
      <c r="AD401" s="24"/>
      <c r="AE401" s="24"/>
      <c r="AF401" s="25"/>
      <c r="AG401" s="24"/>
      <c r="AH401" s="24"/>
      <c r="AI401" s="25"/>
      <c r="AJ401" s="24"/>
      <c r="AK401" s="24"/>
      <c r="AL401" s="26"/>
      <c r="AM401" s="24"/>
      <c r="AN401" s="24"/>
      <c r="AO401" s="24"/>
      <c r="AP401" s="27"/>
    </row>
    <row r="402" spans="7:42" ht="12.75">
      <c r="G402" s="13"/>
      <c r="AB402" s="24"/>
      <c r="AC402" s="24"/>
      <c r="AD402" s="24"/>
      <c r="AE402" s="24"/>
      <c r="AF402" s="25"/>
      <c r="AG402" s="24"/>
      <c r="AH402" s="24"/>
      <c r="AI402" s="25"/>
      <c r="AJ402" s="24"/>
      <c r="AK402" s="24"/>
      <c r="AL402" s="26"/>
      <c r="AM402" s="24"/>
      <c r="AN402" s="24"/>
      <c r="AO402" s="24"/>
      <c r="AP402" s="27"/>
    </row>
    <row r="403" spans="7:42" ht="12.75">
      <c r="G403" s="13"/>
      <c r="AB403" s="24"/>
      <c r="AC403" s="24"/>
      <c r="AD403" s="24"/>
      <c r="AE403" s="24"/>
      <c r="AF403" s="25"/>
      <c r="AG403" s="24"/>
      <c r="AH403" s="24"/>
      <c r="AI403" s="25"/>
      <c r="AJ403" s="24"/>
      <c r="AK403" s="24"/>
      <c r="AL403" s="26"/>
      <c r="AM403" s="24"/>
      <c r="AN403" s="24"/>
      <c r="AO403" s="24"/>
      <c r="AP403" s="27"/>
    </row>
    <row r="404" spans="7:42" ht="12.75">
      <c r="G404" s="13"/>
      <c r="AB404" s="24"/>
      <c r="AC404" s="24"/>
      <c r="AD404" s="24"/>
      <c r="AE404" s="24"/>
      <c r="AF404" s="25"/>
      <c r="AG404" s="24"/>
      <c r="AH404" s="24"/>
      <c r="AI404" s="25"/>
      <c r="AJ404" s="24"/>
      <c r="AK404" s="24"/>
      <c r="AL404" s="26"/>
      <c r="AM404" s="24"/>
      <c r="AN404" s="24"/>
      <c r="AO404" s="24"/>
      <c r="AP404" s="27"/>
    </row>
    <row r="405" spans="7:42" ht="12.75">
      <c r="G405" s="13"/>
      <c r="AB405" s="24"/>
      <c r="AC405" s="24"/>
      <c r="AD405" s="24"/>
      <c r="AE405" s="24"/>
      <c r="AF405" s="25"/>
      <c r="AG405" s="24"/>
      <c r="AH405" s="24"/>
      <c r="AI405" s="25"/>
      <c r="AJ405" s="24"/>
      <c r="AK405" s="24"/>
      <c r="AL405" s="26"/>
      <c r="AM405" s="24"/>
      <c r="AN405" s="24"/>
      <c r="AO405" s="24"/>
      <c r="AP405" s="27"/>
    </row>
    <row r="406" spans="7:42" ht="12.75">
      <c r="G406" s="13"/>
      <c r="AB406" s="24"/>
      <c r="AC406" s="24"/>
      <c r="AD406" s="24"/>
      <c r="AE406" s="24"/>
      <c r="AF406" s="25"/>
      <c r="AG406" s="24"/>
      <c r="AH406" s="24"/>
      <c r="AI406" s="25"/>
      <c r="AJ406" s="24"/>
      <c r="AK406" s="24"/>
      <c r="AL406" s="26"/>
      <c r="AM406" s="24"/>
      <c r="AN406" s="24"/>
      <c r="AO406" s="24"/>
      <c r="AP406" s="27"/>
    </row>
    <row r="407" spans="7:42" ht="12.75">
      <c r="G407" s="13"/>
      <c r="AB407" s="24"/>
      <c r="AC407" s="24"/>
      <c r="AD407" s="24"/>
      <c r="AE407" s="24"/>
      <c r="AF407" s="25"/>
      <c r="AG407" s="24"/>
      <c r="AH407" s="24"/>
      <c r="AI407" s="25"/>
      <c r="AJ407" s="24"/>
      <c r="AK407" s="24"/>
      <c r="AL407" s="26"/>
      <c r="AM407" s="24"/>
      <c r="AN407" s="24"/>
      <c r="AO407" s="24"/>
      <c r="AP407" s="27"/>
    </row>
    <row r="408" spans="7:42" ht="12.75">
      <c r="G408" s="13"/>
      <c r="AB408" s="24"/>
      <c r="AC408" s="24"/>
      <c r="AD408" s="24"/>
      <c r="AE408" s="24"/>
      <c r="AF408" s="25"/>
      <c r="AG408" s="24"/>
      <c r="AH408" s="24"/>
      <c r="AI408" s="25"/>
      <c r="AJ408" s="24"/>
      <c r="AK408" s="24"/>
      <c r="AL408" s="26"/>
      <c r="AM408" s="24"/>
      <c r="AN408" s="24"/>
      <c r="AO408" s="24"/>
      <c r="AP408" s="27"/>
    </row>
    <row r="409" spans="7:42" ht="12.75">
      <c r="G409" s="13"/>
      <c r="AB409" s="24"/>
      <c r="AC409" s="24"/>
      <c r="AD409" s="24"/>
      <c r="AE409" s="24"/>
      <c r="AF409" s="25"/>
      <c r="AG409" s="24"/>
      <c r="AH409" s="24"/>
      <c r="AI409" s="25"/>
      <c r="AJ409" s="24"/>
      <c r="AK409" s="24"/>
      <c r="AL409" s="26"/>
      <c r="AM409" s="24"/>
      <c r="AN409" s="24"/>
      <c r="AO409" s="24"/>
      <c r="AP409" s="27"/>
    </row>
    <row r="410" spans="7:42" ht="12.75">
      <c r="G410" s="13"/>
      <c r="AB410" s="24"/>
      <c r="AC410" s="24"/>
      <c r="AD410" s="24"/>
      <c r="AE410" s="24"/>
      <c r="AF410" s="25"/>
      <c r="AG410" s="24"/>
      <c r="AH410" s="24"/>
      <c r="AI410" s="25"/>
      <c r="AJ410" s="24"/>
      <c r="AK410" s="24"/>
      <c r="AL410" s="26"/>
      <c r="AM410" s="24"/>
      <c r="AN410" s="24"/>
      <c r="AO410" s="24"/>
      <c r="AP410" s="27"/>
    </row>
    <row r="411" spans="7:42" ht="12.75">
      <c r="G411" s="13"/>
      <c r="AB411" s="24"/>
      <c r="AC411" s="24"/>
      <c r="AD411" s="24"/>
      <c r="AE411" s="24"/>
      <c r="AF411" s="25"/>
      <c r="AG411" s="24"/>
      <c r="AH411" s="24"/>
      <c r="AI411" s="25"/>
      <c r="AJ411" s="24"/>
      <c r="AK411" s="24"/>
      <c r="AL411" s="26"/>
      <c r="AM411" s="24"/>
      <c r="AN411" s="24"/>
      <c r="AO411" s="24"/>
      <c r="AP411" s="27"/>
    </row>
    <row r="412" spans="7:42" ht="12.75">
      <c r="G412" s="13"/>
      <c r="AB412" s="24"/>
      <c r="AC412" s="24"/>
      <c r="AD412" s="24"/>
      <c r="AE412" s="24"/>
      <c r="AF412" s="25"/>
      <c r="AG412" s="24"/>
      <c r="AH412" s="24"/>
      <c r="AI412" s="25"/>
      <c r="AJ412" s="24"/>
      <c r="AK412" s="24"/>
      <c r="AL412" s="26"/>
      <c r="AM412" s="24"/>
      <c r="AN412" s="24"/>
      <c r="AO412" s="24"/>
      <c r="AP412" s="27"/>
    </row>
    <row r="413" spans="7:42" ht="12.75">
      <c r="G413" s="13"/>
      <c r="AB413" s="24"/>
      <c r="AC413" s="24"/>
      <c r="AD413" s="24"/>
      <c r="AE413" s="24"/>
      <c r="AF413" s="25"/>
      <c r="AG413" s="24"/>
      <c r="AH413" s="24"/>
      <c r="AI413" s="25"/>
      <c r="AJ413" s="24"/>
      <c r="AK413" s="24"/>
      <c r="AL413" s="26"/>
      <c r="AM413" s="24"/>
      <c r="AN413" s="24"/>
      <c r="AO413" s="24"/>
      <c r="AP413" s="27"/>
    </row>
    <row r="414" spans="7:42" ht="12.75">
      <c r="G414" s="13"/>
      <c r="AB414" s="24"/>
      <c r="AC414" s="24"/>
      <c r="AD414" s="24"/>
      <c r="AE414" s="24"/>
      <c r="AF414" s="25"/>
      <c r="AG414" s="24"/>
      <c r="AH414" s="24"/>
      <c r="AI414" s="25"/>
      <c r="AJ414" s="24"/>
      <c r="AK414" s="24"/>
      <c r="AL414" s="26"/>
      <c r="AM414" s="24"/>
      <c r="AN414" s="24"/>
      <c r="AO414" s="24"/>
      <c r="AP414" s="27"/>
    </row>
    <row r="415" spans="7:42" ht="12.75">
      <c r="G415" s="13"/>
      <c r="AB415" s="24"/>
      <c r="AC415" s="24"/>
      <c r="AD415" s="24"/>
      <c r="AE415" s="24"/>
      <c r="AF415" s="25"/>
      <c r="AG415" s="24"/>
      <c r="AH415" s="24"/>
      <c r="AI415" s="25"/>
      <c r="AJ415" s="24"/>
      <c r="AK415" s="24"/>
      <c r="AL415" s="26"/>
      <c r="AM415" s="24"/>
      <c r="AN415" s="24"/>
      <c r="AO415" s="24"/>
      <c r="AP415" s="27"/>
    </row>
    <row r="416" spans="7:42" ht="12.75">
      <c r="G416" s="13"/>
      <c r="AB416" s="24"/>
      <c r="AC416" s="24"/>
      <c r="AD416" s="24"/>
      <c r="AE416" s="24"/>
      <c r="AF416" s="25"/>
      <c r="AG416" s="24"/>
      <c r="AH416" s="24"/>
      <c r="AI416" s="25"/>
      <c r="AJ416" s="24"/>
      <c r="AK416" s="24"/>
      <c r="AL416" s="26"/>
      <c r="AM416" s="24"/>
      <c r="AN416" s="24"/>
      <c r="AO416" s="24"/>
      <c r="AP416" s="27"/>
    </row>
    <row r="417" spans="7:42" ht="12.75">
      <c r="G417" s="13"/>
      <c r="AB417" s="24"/>
      <c r="AC417" s="24"/>
      <c r="AD417" s="24"/>
      <c r="AE417" s="24"/>
      <c r="AF417" s="25"/>
      <c r="AG417" s="24"/>
      <c r="AH417" s="24"/>
      <c r="AI417" s="25"/>
      <c r="AJ417" s="24"/>
      <c r="AK417" s="24"/>
      <c r="AL417" s="26"/>
      <c r="AM417" s="24"/>
      <c r="AN417" s="24"/>
      <c r="AO417" s="24"/>
      <c r="AP417" s="27"/>
    </row>
    <row r="418" spans="7:42" ht="12.75">
      <c r="G418" s="13"/>
      <c r="AB418" s="24"/>
      <c r="AC418" s="24"/>
      <c r="AD418" s="24"/>
      <c r="AE418" s="24"/>
      <c r="AF418" s="25"/>
      <c r="AG418" s="24"/>
      <c r="AH418" s="24"/>
      <c r="AI418" s="25"/>
      <c r="AJ418" s="24"/>
      <c r="AK418" s="24"/>
      <c r="AL418" s="26"/>
      <c r="AM418" s="24"/>
      <c r="AN418" s="24"/>
      <c r="AO418" s="24"/>
      <c r="AP418" s="27"/>
    </row>
    <row r="419" spans="7:42" ht="12.75">
      <c r="G419" s="13"/>
      <c r="AB419" s="24"/>
      <c r="AC419" s="24"/>
      <c r="AD419" s="24"/>
      <c r="AE419" s="24"/>
      <c r="AF419" s="25"/>
      <c r="AG419" s="24"/>
      <c r="AH419" s="24"/>
      <c r="AI419" s="25"/>
      <c r="AJ419" s="24"/>
      <c r="AK419" s="24"/>
      <c r="AL419" s="26"/>
      <c r="AM419" s="24"/>
      <c r="AN419" s="24"/>
      <c r="AO419" s="24"/>
      <c r="AP419" s="27"/>
    </row>
    <row r="420" spans="7:42" ht="12.75">
      <c r="G420" s="13"/>
      <c r="AB420" s="24"/>
      <c r="AC420" s="24"/>
      <c r="AD420" s="24"/>
      <c r="AE420" s="24"/>
      <c r="AF420" s="25"/>
      <c r="AG420" s="24"/>
      <c r="AH420" s="24"/>
      <c r="AI420" s="25"/>
      <c r="AJ420" s="24"/>
      <c r="AK420" s="24"/>
      <c r="AL420" s="26"/>
      <c r="AM420" s="24"/>
      <c r="AN420" s="24"/>
      <c r="AO420" s="24"/>
      <c r="AP420" s="27"/>
    </row>
    <row r="421" spans="7:42" ht="12.75">
      <c r="G421" s="13"/>
      <c r="AB421" s="24"/>
      <c r="AC421" s="24"/>
      <c r="AD421" s="24"/>
      <c r="AE421" s="24"/>
      <c r="AF421" s="25"/>
      <c r="AG421" s="24"/>
      <c r="AH421" s="24"/>
      <c r="AI421" s="25"/>
      <c r="AJ421" s="24"/>
      <c r="AK421" s="24"/>
      <c r="AL421" s="26"/>
      <c r="AM421" s="24"/>
      <c r="AN421" s="24"/>
      <c r="AO421" s="24"/>
      <c r="AP421" s="27"/>
    </row>
    <row r="422" spans="7:42" ht="12.75">
      <c r="G422" s="13"/>
      <c r="AB422" s="24"/>
      <c r="AC422" s="24"/>
      <c r="AD422" s="24"/>
      <c r="AE422" s="24"/>
      <c r="AF422" s="25"/>
      <c r="AG422" s="24"/>
      <c r="AH422" s="24"/>
      <c r="AI422" s="25"/>
      <c r="AJ422" s="24"/>
      <c r="AK422" s="24"/>
      <c r="AL422" s="26"/>
      <c r="AM422" s="24"/>
      <c r="AN422" s="24"/>
      <c r="AO422" s="24"/>
      <c r="AP422" s="27"/>
    </row>
    <row r="423" spans="7:42" ht="12.75">
      <c r="G423" s="13"/>
      <c r="AB423" s="24"/>
      <c r="AC423" s="24"/>
      <c r="AD423" s="24"/>
      <c r="AE423" s="24"/>
      <c r="AF423" s="25"/>
      <c r="AG423" s="24"/>
      <c r="AH423" s="24"/>
      <c r="AI423" s="25"/>
      <c r="AJ423" s="24"/>
      <c r="AK423" s="24"/>
      <c r="AL423" s="26"/>
      <c r="AM423" s="24"/>
      <c r="AN423" s="24"/>
      <c r="AO423" s="24"/>
      <c r="AP423" s="27"/>
    </row>
    <row r="424" spans="7:42" ht="12.75">
      <c r="G424" s="13"/>
      <c r="AB424" s="24"/>
      <c r="AC424" s="24"/>
      <c r="AD424" s="24"/>
      <c r="AE424" s="24"/>
      <c r="AF424" s="25"/>
      <c r="AG424" s="24"/>
      <c r="AH424" s="24"/>
      <c r="AI424" s="25"/>
      <c r="AJ424" s="24"/>
      <c r="AK424" s="24"/>
      <c r="AL424" s="26"/>
      <c r="AM424" s="24"/>
      <c r="AN424" s="24"/>
      <c r="AO424" s="24"/>
      <c r="AP424" s="27"/>
    </row>
    <row r="425" spans="7:42" ht="12.75">
      <c r="G425" s="13"/>
      <c r="AB425" s="24"/>
      <c r="AC425" s="24"/>
      <c r="AD425" s="24"/>
      <c r="AE425" s="24"/>
      <c r="AF425" s="25"/>
      <c r="AG425" s="24"/>
      <c r="AH425" s="24"/>
      <c r="AI425" s="25"/>
      <c r="AJ425" s="24"/>
      <c r="AK425" s="24"/>
      <c r="AL425" s="26"/>
      <c r="AM425" s="24"/>
      <c r="AN425" s="24"/>
      <c r="AO425" s="24"/>
      <c r="AP425" s="27"/>
    </row>
    <row r="426" spans="7:42" ht="12.75">
      <c r="G426" s="13"/>
      <c r="AB426" s="24"/>
      <c r="AC426" s="24"/>
      <c r="AD426" s="24"/>
      <c r="AE426" s="24"/>
      <c r="AF426" s="25"/>
      <c r="AG426" s="24"/>
      <c r="AH426" s="24"/>
      <c r="AI426" s="25"/>
      <c r="AJ426" s="24"/>
      <c r="AK426" s="24"/>
      <c r="AL426" s="26"/>
      <c r="AM426" s="24"/>
      <c r="AN426" s="24"/>
      <c r="AO426" s="24"/>
      <c r="AP426" s="27"/>
    </row>
    <row r="427" spans="7:42" ht="12.75">
      <c r="G427" s="13"/>
      <c r="AB427" s="24"/>
      <c r="AC427" s="24"/>
      <c r="AD427" s="24"/>
      <c r="AE427" s="24"/>
      <c r="AF427" s="25"/>
      <c r="AG427" s="24"/>
      <c r="AH427" s="24"/>
      <c r="AI427" s="25"/>
      <c r="AJ427" s="24"/>
      <c r="AK427" s="24"/>
      <c r="AL427" s="26"/>
      <c r="AM427" s="24"/>
      <c r="AN427" s="24"/>
      <c r="AO427" s="24"/>
      <c r="AP427" s="27"/>
    </row>
    <row r="428" spans="7:42" ht="12.75">
      <c r="G428" s="13"/>
      <c r="AB428" s="24"/>
      <c r="AC428" s="24"/>
      <c r="AD428" s="24"/>
      <c r="AE428" s="24"/>
      <c r="AF428" s="25"/>
      <c r="AG428" s="24"/>
      <c r="AH428" s="24"/>
      <c r="AI428" s="25"/>
      <c r="AJ428" s="24"/>
      <c r="AK428" s="24"/>
      <c r="AL428" s="26"/>
      <c r="AM428" s="24"/>
      <c r="AN428" s="24"/>
      <c r="AO428" s="24"/>
      <c r="AP428" s="27"/>
    </row>
    <row r="429" spans="7:42" ht="12.75">
      <c r="G429" s="13"/>
      <c r="AB429" s="24"/>
      <c r="AC429" s="24"/>
      <c r="AD429" s="24"/>
      <c r="AE429" s="24"/>
      <c r="AF429" s="25"/>
      <c r="AG429" s="24"/>
      <c r="AH429" s="24"/>
      <c r="AI429" s="25"/>
      <c r="AJ429" s="24"/>
      <c r="AK429" s="24"/>
      <c r="AL429" s="26"/>
      <c r="AM429" s="24"/>
      <c r="AN429" s="24"/>
      <c r="AO429" s="24"/>
      <c r="AP429" s="27"/>
    </row>
    <row r="430" spans="7:42" ht="12.75">
      <c r="G430" s="13"/>
      <c r="AB430" s="24"/>
      <c r="AC430" s="24"/>
      <c r="AD430" s="24"/>
      <c r="AE430" s="24"/>
      <c r="AF430" s="25"/>
      <c r="AG430" s="24"/>
      <c r="AH430" s="24"/>
      <c r="AI430" s="25"/>
      <c r="AJ430" s="24"/>
      <c r="AK430" s="24"/>
      <c r="AL430" s="26"/>
      <c r="AM430" s="24"/>
      <c r="AN430" s="24"/>
      <c r="AO430" s="24"/>
      <c r="AP430" s="27"/>
    </row>
    <row r="431" spans="7:42" ht="12.75">
      <c r="G431" s="13"/>
      <c r="AB431" s="24"/>
      <c r="AC431" s="24"/>
      <c r="AD431" s="24"/>
      <c r="AE431" s="24"/>
      <c r="AF431" s="25"/>
      <c r="AG431" s="24"/>
      <c r="AH431" s="24"/>
      <c r="AI431" s="25"/>
      <c r="AJ431" s="24"/>
      <c r="AK431" s="24"/>
      <c r="AL431" s="26"/>
      <c r="AM431" s="24"/>
      <c r="AN431" s="24"/>
      <c r="AO431" s="24"/>
      <c r="AP431" s="27"/>
    </row>
    <row r="432" spans="7:42" ht="12.75">
      <c r="G432" s="13"/>
      <c r="AB432" s="24"/>
      <c r="AC432" s="24"/>
      <c r="AD432" s="24"/>
      <c r="AE432" s="24"/>
      <c r="AF432" s="25"/>
      <c r="AG432" s="24"/>
      <c r="AH432" s="24"/>
      <c r="AI432" s="25"/>
      <c r="AJ432" s="24"/>
      <c r="AK432" s="24"/>
      <c r="AL432" s="26"/>
      <c r="AM432" s="24"/>
      <c r="AN432" s="24"/>
      <c r="AO432" s="24"/>
      <c r="AP432" s="27"/>
    </row>
    <row r="433" spans="7:42" ht="12.75">
      <c r="G433" s="13"/>
      <c r="AB433" s="24"/>
      <c r="AC433" s="24"/>
      <c r="AD433" s="24"/>
      <c r="AE433" s="24"/>
      <c r="AF433" s="25"/>
      <c r="AG433" s="24"/>
      <c r="AH433" s="24"/>
      <c r="AI433" s="25"/>
      <c r="AJ433" s="24"/>
      <c r="AK433" s="24"/>
      <c r="AL433" s="26"/>
      <c r="AM433" s="24"/>
      <c r="AN433" s="24"/>
      <c r="AO433" s="24"/>
      <c r="AP433" s="27"/>
    </row>
    <row r="434" spans="7:42" ht="12.75">
      <c r="G434" s="13"/>
      <c r="AB434" s="24"/>
      <c r="AC434" s="24"/>
      <c r="AD434" s="24"/>
      <c r="AE434" s="24"/>
      <c r="AF434" s="25"/>
      <c r="AG434" s="24"/>
      <c r="AH434" s="24"/>
      <c r="AI434" s="25"/>
      <c r="AJ434" s="24"/>
      <c r="AK434" s="24"/>
      <c r="AL434" s="26"/>
      <c r="AM434" s="24"/>
      <c r="AN434" s="24"/>
      <c r="AO434" s="24"/>
      <c r="AP434" s="27"/>
    </row>
    <row r="435" spans="7:42" ht="12.75">
      <c r="G435" s="13"/>
      <c r="AB435" s="24"/>
      <c r="AC435" s="24"/>
      <c r="AD435" s="24"/>
      <c r="AE435" s="24"/>
      <c r="AF435" s="25"/>
      <c r="AG435" s="24"/>
      <c r="AH435" s="24"/>
      <c r="AI435" s="25"/>
      <c r="AJ435" s="24"/>
      <c r="AK435" s="24"/>
      <c r="AL435" s="26"/>
      <c r="AM435" s="24"/>
      <c r="AN435" s="24"/>
      <c r="AO435" s="24"/>
      <c r="AP435" s="27"/>
    </row>
    <row r="436" spans="7:42" ht="12.75">
      <c r="G436" s="13"/>
      <c r="AB436" s="24"/>
      <c r="AC436" s="24"/>
      <c r="AD436" s="24"/>
      <c r="AE436" s="24"/>
      <c r="AF436" s="25"/>
      <c r="AG436" s="24"/>
      <c r="AH436" s="24"/>
      <c r="AI436" s="25"/>
      <c r="AJ436" s="24"/>
      <c r="AK436" s="24"/>
      <c r="AL436" s="26"/>
      <c r="AM436" s="24"/>
      <c r="AN436" s="24"/>
      <c r="AO436" s="24"/>
      <c r="AP436" s="27"/>
    </row>
    <row r="437" spans="7:42" ht="12.75">
      <c r="G437" s="13"/>
      <c r="AB437" s="24"/>
      <c r="AC437" s="24"/>
      <c r="AD437" s="24"/>
      <c r="AE437" s="24"/>
      <c r="AF437" s="25"/>
      <c r="AG437" s="24"/>
      <c r="AH437" s="24"/>
      <c r="AI437" s="25"/>
      <c r="AJ437" s="24"/>
      <c r="AK437" s="24"/>
      <c r="AL437" s="26"/>
      <c r="AM437" s="24"/>
      <c r="AN437" s="24"/>
      <c r="AO437" s="24"/>
      <c r="AP437" s="27"/>
    </row>
    <row r="438" spans="7:42" ht="12.75">
      <c r="G438" s="13"/>
      <c r="AB438" s="24"/>
      <c r="AC438" s="24"/>
      <c r="AD438" s="24"/>
      <c r="AE438" s="24"/>
      <c r="AF438" s="25"/>
      <c r="AG438" s="24"/>
      <c r="AH438" s="24"/>
      <c r="AI438" s="25"/>
      <c r="AJ438" s="24"/>
      <c r="AK438" s="24"/>
      <c r="AL438" s="26"/>
      <c r="AM438" s="24"/>
      <c r="AN438" s="24"/>
      <c r="AO438" s="24"/>
      <c r="AP438" s="27"/>
    </row>
    <row r="439" spans="7:42" ht="12.75">
      <c r="G439" s="13"/>
      <c r="AB439" s="24"/>
      <c r="AC439" s="24"/>
      <c r="AD439" s="24"/>
      <c r="AE439" s="24"/>
      <c r="AF439" s="25"/>
      <c r="AG439" s="24"/>
      <c r="AH439" s="24"/>
      <c r="AI439" s="25"/>
      <c r="AJ439" s="24"/>
      <c r="AK439" s="24"/>
      <c r="AL439" s="26"/>
      <c r="AM439" s="24"/>
      <c r="AN439" s="24"/>
      <c r="AO439" s="24"/>
      <c r="AP439" s="27"/>
    </row>
    <row r="440" spans="7:42" ht="12.75">
      <c r="G440" s="13"/>
      <c r="AB440" s="24"/>
      <c r="AC440" s="24"/>
      <c r="AD440" s="24"/>
      <c r="AE440" s="24"/>
      <c r="AF440" s="25"/>
      <c r="AG440" s="24"/>
      <c r="AH440" s="24"/>
      <c r="AI440" s="25"/>
      <c r="AJ440" s="24"/>
      <c r="AK440" s="24"/>
      <c r="AL440" s="26"/>
      <c r="AM440" s="24"/>
      <c r="AN440" s="24"/>
      <c r="AO440" s="24"/>
      <c r="AP440" s="27"/>
    </row>
    <row r="441" spans="7:42" ht="12.75">
      <c r="G441" s="13"/>
      <c r="AB441" s="24"/>
      <c r="AC441" s="24"/>
      <c r="AD441" s="24"/>
      <c r="AE441" s="24"/>
      <c r="AF441" s="25"/>
      <c r="AG441" s="24"/>
      <c r="AH441" s="24"/>
      <c r="AI441" s="25"/>
      <c r="AJ441" s="24"/>
      <c r="AK441" s="24"/>
      <c r="AL441" s="26"/>
      <c r="AM441" s="24"/>
      <c r="AN441" s="24"/>
      <c r="AO441" s="24"/>
      <c r="AP441" s="27"/>
    </row>
    <row r="442" spans="7:42" ht="12.75">
      <c r="G442" s="13"/>
      <c r="AB442" s="24"/>
      <c r="AC442" s="24"/>
      <c r="AD442" s="24"/>
      <c r="AE442" s="24"/>
      <c r="AF442" s="25"/>
      <c r="AG442" s="24"/>
      <c r="AH442" s="24"/>
      <c r="AI442" s="25"/>
      <c r="AJ442" s="24"/>
      <c r="AK442" s="24"/>
      <c r="AL442" s="26"/>
      <c r="AM442" s="24"/>
      <c r="AN442" s="24"/>
      <c r="AO442" s="24"/>
      <c r="AP442" s="27"/>
    </row>
    <row r="443" spans="7:42" ht="12.75">
      <c r="G443" s="13"/>
      <c r="AB443" s="24"/>
      <c r="AC443" s="24"/>
      <c r="AD443" s="24"/>
      <c r="AE443" s="24"/>
      <c r="AF443" s="25"/>
      <c r="AG443" s="24"/>
      <c r="AH443" s="24"/>
      <c r="AI443" s="25"/>
      <c r="AJ443" s="24"/>
      <c r="AK443" s="24"/>
      <c r="AL443" s="26"/>
      <c r="AM443" s="24"/>
      <c r="AN443" s="24"/>
      <c r="AO443" s="24"/>
      <c r="AP443" s="27"/>
    </row>
    <row r="444" spans="7:42" ht="12.75">
      <c r="G444" s="13"/>
      <c r="AB444" s="24"/>
      <c r="AC444" s="24"/>
      <c r="AD444" s="24"/>
      <c r="AE444" s="24"/>
      <c r="AF444" s="25"/>
      <c r="AG444" s="24"/>
      <c r="AH444" s="24"/>
      <c r="AI444" s="25"/>
      <c r="AJ444" s="24"/>
      <c r="AK444" s="24"/>
      <c r="AL444" s="26"/>
      <c r="AM444" s="24"/>
      <c r="AN444" s="24"/>
      <c r="AO444" s="24"/>
      <c r="AP444" s="27"/>
    </row>
    <row r="445" spans="7:42" ht="12.75">
      <c r="G445" s="13"/>
      <c r="AB445" s="24"/>
      <c r="AC445" s="24"/>
      <c r="AD445" s="24"/>
      <c r="AE445" s="24"/>
      <c r="AF445" s="25"/>
      <c r="AG445" s="24"/>
      <c r="AH445" s="24"/>
      <c r="AI445" s="25"/>
      <c r="AJ445" s="24"/>
      <c r="AK445" s="24"/>
      <c r="AL445" s="26"/>
      <c r="AM445" s="24"/>
      <c r="AN445" s="24"/>
      <c r="AO445" s="24"/>
      <c r="AP445" s="27"/>
    </row>
    <row r="446" spans="7:42" ht="12.75">
      <c r="G446" s="13"/>
      <c r="AB446" s="24"/>
      <c r="AC446" s="24"/>
      <c r="AD446" s="24"/>
      <c r="AE446" s="24"/>
      <c r="AF446" s="25"/>
      <c r="AG446" s="24"/>
      <c r="AH446" s="24"/>
      <c r="AI446" s="25"/>
      <c r="AJ446" s="24"/>
      <c r="AK446" s="24"/>
      <c r="AL446" s="26"/>
      <c r="AM446" s="24"/>
      <c r="AN446" s="24"/>
      <c r="AO446" s="24"/>
      <c r="AP446" s="27"/>
    </row>
    <row r="447" spans="7:42" ht="12.75">
      <c r="G447" s="13"/>
      <c r="AB447" s="24"/>
      <c r="AC447" s="24"/>
      <c r="AD447" s="24"/>
      <c r="AE447" s="24"/>
      <c r="AF447" s="25"/>
      <c r="AG447" s="24"/>
      <c r="AH447" s="24"/>
      <c r="AI447" s="25"/>
      <c r="AJ447" s="24"/>
      <c r="AK447" s="24"/>
      <c r="AL447" s="26"/>
      <c r="AM447" s="24"/>
      <c r="AN447" s="24"/>
      <c r="AO447" s="24"/>
      <c r="AP447" s="27"/>
    </row>
    <row r="448" spans="7:42" ht="12.75">
      <c r="G448" s="13"/>
      <c r="AB448" s="24"/>
      <c r="AC448" s="24"/>
      <c r="AD448" s="24"/>
      <c r="AE448" s="24"/>
      <c r="AF448" s="25"/>
      <c r="AG448" s="24"/>
      <c r="AH448" s="24"/>
      <c r="AI448" s="25"/>
      <c r="AJ448" s="24"/>
      <c r="AK448" s="24"/>
      <c r="AL448" s="26"/>
      <c r="AM448" s="24"/>
      <c r="AN448" s="24"/>
      <c r="AO448" s="24"/>
      <c r="AP448" s="27"/>
    </row>
    <row r="449" ht="12.75">
      <c r="G449" s="13"/>
    </row>
    <row r="450" ht="12.75">
      <c r="G450" s="13"/>
    </row>
    <row r="451" ht="12.75">
      <c r="G451" s="13"/>
    </row>
    <row r="452" ht="12.75">
      <c r="G452" s="13"/>
    </row>
    <row r="453" ht="12.75">
      <c r="G453" s="13"/>
    </row>
    <row r="454" ht="12.75">
      <c r="G454" s="13"/>
    </row>
    <row r="455" ht="12.75">
      <c r="G455" s="13"/>
    </row>
    <row r="456" ht="12.75">
      <c r="G456" s="13"/>
    </row>
    <row r="457" ht="12.75">
      <c r="G457" s="13"/>
    </row>
    <row r="458" ht="12.75">
      <c r="G458" s="13"/>
    </row>
    <row r="459" ht="12.75">
      <c r="G459" s="13"/>
    </row>
    <row r="460" ht="12.75">
      <c r="G460" s="13"/>
    </row>
    <row r="461" ht="12.75">
      <c r="G461" s="13"/>
    </row>
    <row r="462" ht="12.75">
      <c r="G462" s="13"/>
    </row>
    <row r="463" ht="12.75">
      <c r="G463" s="13"/>
    </row>
    <row r="464" ht="12.75">
      <c r="G464" s="13"/>
    </row>
    <row r="465" ht="12.75">
      <c r="G465" s="13"/>
    </row>
    <row r="466" ht="12.75">
      <c r="G466" s="13"/>
    </row>
    <row r="467" ht="12.75">
      <c r="G467" s="13"/>
    </row>
    <row r="468" ht="12.75">
      <c r="G468" s="13"/>
    </row>
    <row r="469" ht="12.75">
      <c r="G469" s="13"/>
    </row>
    <row r="470" ht="12.75">
      <c r="G470" s="13"/>
    </row>
    <row r="471" ht="12.75">
      <c r="G471" s="13"/>
    </row>
    <row r="472" ht="12.75">
      <c r="G472" s="13"/>
    </row>
    <row r="473" ht="12.75">
      <c r="G473" s="13"/>
    </row>
    <row r="474" ht="12.75">
      <c r="G474" s="13"/>
    </row>
    <row r="475" ht="12.75">
      <c r="G475" s="13"/>
    </row>
    <row r="476" ht="12.75">
      <c r="G476" s="13"/>
    </row>
    <row r="477" ht="12.75">
      <c r="G477" s="13"/>
    </row>
    <row r="478" ht="12.75">
      <c r="G478" s="13"/>
    </row>
    <row r="479" ht="12.75">
      <c r="G479" s="13"/>
    </row>
    <row r="480" ht="12.75">
      <c r="G480" s="13"/>
    </row>
    <row r="481" ht="12.75">
      <c r="G481" s="13"/>
    </row>
    <row r="482" ht="12.75">
      <c r="G482" s="13"/>
    </row>
    <row r="483" ht="12.75">
      <c r="G483" s="13"/>
    </row>
    <row r="484" ht="12.75">
      <c r="G484" s="13"/>
    </row>
    <row r="485" ht="12.75">
      <c r="G485" s="13"/>
    </row>
    <row r="486" ht="12.75">
      <c r="G486" s="13"/>
    </row>
    <row r="487" ht="12.75">
      <c r="G487" s="13"/>
    </row>
    <row r="488" ht="12.75">
      <c r="G488" s="13"/>
    </row>
    <row r="489" ht="12.75">
      <c r="G489" s="13"/>
    </row>
    <row r="490" ht="12.75">
      <c r="G490" s="13"/>
    </row>
    <row r="491" ht="12.75">
      <c r="G491" s="13"/>
    </row>
    <row r="492" ht="12.75">
      <c r="G492" s="13"/>
    </row>
    <row r="493" ht="12.75">
      <c r="G493" s="13"/>
    </row>
    <row r="494" ht="12.75">
      <c r="G494" s="13"/>
    </row>
    <row r="495" ht="12.75">
      <c r="G495" s="13"/>
    </row>
    <row r="496" ht="12.75">
      <c r="G496" s="13"/>
    </row>
    <row r="497" ht="12.75">
      <c r="G497" s="13"/>
    </row>
    <row r="498" ht="12.75">
      <c r="G498" s="13"/>
    </row>
    <row r="499" ht="12.75">
      <c r="G499" s="13"/>
    </row>
    <row r="500" ht="12.75">
      <c r="G500" s="13"/>
    </row>
    <row r="501" ht="12.75">
      <c r="G501" s="13"/>
    </row>
    <row r="502" ht="12.75">
      <c r="G502" s="13"/>
    </row>
    <row r="503" ht="12.75">
      <c r="G503" s="13"/>
    </row>
    <row r="504" ht="12.75">
      <c r="G504" s="13"/>
    </row>
    <row r="505" ht="12.75">
      <c r="G505" s="13"/>
    </row>
    <row r="506" ht="12.75">
      <c r="G506" s="13"/>
    </row>
    <row r="507" ht="12.75">
      <c r="G507" s="13"/>
    </row>
    <row r="508" ht="12.75">
      <c r="G508" s="13"/>
    </row>
    <row r="509" ht="12.75">
      <c r="G509" s="13"/>
    </row>
    <row r="510" ht="12.75">
      <c r="G510" s="13"/>
    </row>
    <row r="511" ht="12.75">
      <c r="G511" s="13"/>
    </row>
    <row r="512" ht="12.75">
      <c r="G512" s="13"/>
    </row>
    <row r="513" ht="12.75">
      <c r="G513" s="13"/>
    </row>
    <row r="514" ht="12.75">
      <c r="G514" s="13"/>
    </row>
    <row r="515" ht="12.75">
      <c r="G515" s="13"/>
    </row>
    <row r="516" ht="12.75">
      <c r="G516" s="13"/>
    </row>
    <row r="517" ht="12.75">
      <c r="G517" s="13"/>
    </row>
    <row r="518" ht="12.75">
      <c r="G518" s="13"/>
    </row>
    <row r="519" ht="12.75">
      <c r="G519" s="13"/>
    </row>
    <row r="520" ht="12.75">
      <c r="G520" s="13"/>
    </row>
    <row r="521" ht="12.75">
      <c r="G521" s="13"/>
    </row>
    <row r="522" ht="12.75">
      <c r="G522" s="13"/>
    </row>
    <row r="523" ht="12.75">
      <c r="G523" s="13"/>
    </row>
    <row r="524" ht="12.75">
      <c r="G524" s="13"/>
    </row>
    <row r="525" ht="12.75">
      <c r="G525" s="13"/>
    </row>
    <row r="526" ht="12.75">
      <c r="G526" s="13"/>
    </row>
    <row r="527" ht="12.75">
      <c r="G527" s="13"/>
    </row>
    <row r="528" ht="12.75">
      <c r="G528" s="13"/>
    </row>
    <row r="529" ht="12.75">
      <c r="G529" s="13"/>
    </row>
    <row r="530" ht="12.75">
      <c r="G530" s="13"/>
    </row>
    <row r="531" ht="12.75">
      <c r="G531" s="13"/>
    </row>
    <row r="532" ht="12.75">
      <c r="G532" s="13"/>
    </row>
    <row r="533" ht="12.75">
      <c r="G533" s="13"/>
    </row>
    <row r="534" ht="12.75">
      <c r="G534" s="13"/>
    </row>
    <row r="535" ht="12.75">
      <c r="G535" s="13"/>
    </row>
    <row r="536" ht="12.75">
      <c r="G536" s="13"/>
    </row>
    <row r="537" ht="12.75">
      <c r="G537" s="13"/>
    </row>
    <row r="538" ht="12.75">
      <c r="G538" s="13"/>
    </row>
    <row r="539" ht="12.75">
      <c r="G539" s="13"/>
    </row>
    <row r="540" ht="12.75">
      <c r="G540" s="13"/>
    </row>
    <row r="541" ht="12.75">
      <c r="G541" s="13"/>
    </row>
    <row r="542" ht="12.75">
      <c r="G542" s="13"/>
    </row>
    <row r="543" ht="12.75">
      <c r="G543" s="13"/>
    </row>
    <row r="544" ht="12.75">
      <c r="G544" s="13"/>
    </row>
    <row r="545" ht="12.75">
      <c r="G545" s="13"/>
    </row>
    <row r="546" ht="12.75">
      <c r="G546" s="13"/>
    </row>
    <row r="547" ht="12.75">
      <c r="G547" s="13"/>
    </row>
    <row r="548" ht="12.75">
      <c r="G548" s="13"/>
    </row>
    <row r="549" ht="12.75">
      <c r="G549" s="13"/>
    </row>
    <row r="550" ht="12.75">
      <c r="G550" s="13"/>
    </row>
    <row r="551" ht="12.75">
      <c r="G551" s="13"/>
    </row>
    <row r="552" ht="12.75">
      <c r="G552" s="13"/>
    </row>
    <row r="553" ht="12.75">
      <c r="G553" s="13"/>
    </row>
    <row r="554" ht="12.75">
      <c r="G554" s="13"/>
    </row>
    <row r="555" ht="12.75">
      <c r="G555" s="13"/>
    </row>
    <row r="556" ht="12.75">
      <c r="G556" s="13"/>
    </row>
    <row r="557" ht="12.75">
      <c r="G557" s="13"/>
    </row>
    <row r="558" ht="12.75">
      <c r="G558" s="13"/>
    </row>
    <row r="559" ht="12.75">
      <c r="G559" s="13"/>
    </row>
    <row r="560" ht="12.75">
      <c r="G560" s="13"/>
    </row>
    <row r="561" ht="12.75">
      <c r="G561" s="13"/>
    </row>
    <row r="562" ht="12.75">
      <c r="G562" s="13"/>
    </row>
    <row r="563" ht="12.75">
      <c r="G563" s="13"/>
    </row>
    <row r="564" ht="12.75">
      <c r="G564" s="13"/>
    </row>
    <row r="565" ht="12.75">
      <c r="G565" s="13"/>
    </row>
    <row r="566" ht="12.75">
      <c r="G566" s="13"/>
    </row>
    <row r="567" ht="12.75">
      <c r="G567" s="13"/>
    </row>
    <row r="568" ht="12.75">
      <c r="G568" s="13"/>
    </row>
    <row r="569" ht="12.75">
      <c r="G569" s="13"/>
    </row>
    <row r="570" ht="12.75">
      <c r="G570" s="13"/>
    </row>
    <row r="571" ht="12.75">
      <c r="G571" s="13"/>
    </row>
    <row r="572" ht="12.75">
      <c r="G572" s="13"/>
    </row>
    <row r="573" ht="12.75">
      <c r="G573" s="13"/>
    </row>
    <row r="574" ht="12.75">
      <c r="G574" s="13"/>
    </row>
    <row r="575" ht="12.75">
      <c r="G575" s="13"/>
    </row>
    <row r="576" ht="12.75">
      <c r="G576" s="13"/>
    </row>
    <row r="577" ht="12.75">
      <c r="G577" s="13"/>
    </row>
    <row r="578" ht="12.75">
      <c r="G578" s="13"/>
    </row>
    <row r="579" ht="12.75">
      <c r="G579" s="13"/>
    </row>
    <row r="580" ht="12.75">
      <c r="G580" s="13"/>
    </row>
    <row r="581" ht="12.75">
      <c r="G581" s="13"/>
    </row>
    <row r="582" ht="12.75">
      <c r="G582" s="13"/>
    </row>
    <row r="583" ht="12.75">
      <c r="G583" s="13"/>
    </row>
  </sheetData>
  <mergeCells count="45">
    <mergeCell ref="A213:A221"/>
    <mergeCell ref="A223:A224"/>
    <mergeCell ref="A191:A211"/>
    <mergeCell ref="A187:A189"/>
    <mergeCell ref="K2:K3"/>
    <mergeCell ref="A64:A66"/>
    <mergeCell ref="A184:A185"/>
    <mergeCell ref="A157:A163"/>
    <mergeCell ref="A98:A104"/>
    <mergeCell ref="A83:A86"/>
    <mergeCell ref="A93:A96"/>
    <mergeCell ref="A60:A62"/>
    <mergeCell ref="A6:A8"/>
    <mergeCell ref="A10:A14"/>
    <mergeCell ref="A18:A40"/>
    <mergeCell ref="A42:A49"/>
    <mergeCell ref="A55:A56"/>
    <mergeCell ref="A52:A53"/>
    <mergeCell ref="M2:M3"/>
    <mergeCell ref="A106:A109"/>
    <mergeCell ref="I2:I3"/>
    <mergeCell ref="H2:H3"/>
    <mergeCell ref="A88:A91"/>
    <mergeCell ref="G2:G3"/>
    <mergeCell ref="E2:E3"/>
    <mergeCell ref="A68:A81"/>
    <mergeCell ref="J2:J3"/>
    <mergeCell ref="L2:L3"/>
    <mergeCell ref="AB1:AF1"/>
    <mergeCell ref="AH1:AL1"/>
    <mergeCell ref="T1:V1"/>
    <mergeCell ref="G1:J1"/>
    <mergeCell ref="K1:N1"/>
    <mergeCell ref="O1:P1"/>
    <mergeCell ref="Q1:S1"/>
    <mergeCell ref="A1:F1"/>
    <mergeCell ref="A167:A182"/>
    <mergeCell ref="T2:V2"/>
    <mergeCell ref="A120:A155"/>
    <mergeCell ref="A117:A118"/>
    <mergeCell ref="R2:S2"/>
    <mergeCell ref="O2:O3"/>
    <mergeCell ref="P2:P3"/>
    <mergeCell ref="Q2:Q3"/>
    <mergeCell ref="N2:N3"/>
  </mergeCells>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BJ587"/>
  <sheetViews>
    <sheetView workbookViewId="0" topLeftCell="A1">
      <pane xSplit="7" ySplit="3" topLeftCell="H4" activePane="bottomRight" state="frozen"/>
      <selection pane="topLeft" activeCell="A1" sqref="A1"/>
      <selection pane="topRight" activeCell="H1" sqref="H1"/>
      <selection pane="bottomLeft" activeCell="A4" sqref="A4"/>
      <selection pane="bottomRight" activeCell="C186" sqref="C186"/>
    </sheetView>
  </sheetViews>
  <sheetFormatPr defaultColWidth="9.00390625" defaultRowHeight="12.75"/>
  <cols>
    <col min="1" max="1" width="13.375" style="0" customWidth="1"/>
    <col min="2" max="2" width="18.375" style="12" customWidth="1"/>
    <col min="3" max="3" width="17.625" style="12" customWidth="1"/>
    <col min="4" max="4" width="19.00390625" style="12" customWidth="1"/>
    <col min="5" max="5" width="4.125" style="12" customWidth="1"/>
    <col min="6" max="6" width="2.75390625" style="12" customWidth="1"/>
    <col min="7" max="7" width="8.25390625" style="0" customWidth="1"/>
    <col min="8" max="8" width="12.25390625" style="0" customWidth="1"/>
    <col min="9" max="9" width="6.00390625" style="0" customWidth="1"/>
    <col min="10" max="10" width="10.00390625" style="0" bestFit="1" customWidth="1"/>
    <col min="11" max="11" width="6.375" style="0" customWidth="1"/>
    <col min="12" max="12" width="7.25390625" style="0" customWidth="1"/>
    <col min="13" max="13" width="8.75390625" style="0" customWidth="1"/>
    <col min="14" max="14" width="9.875" style="0" customWidth="1"/>
    <col min="15" max="15" width="9.625" style="0" customWidth="1"/>
    <col min="16" max="16" width="6.25390625" style="0" customWidth="1"/>
    <col min="17" max="17" width="7.625" style="0" customWidth="1"/>
    <col min="18" max="18" width="10.625" style="0" customWidth="1"/>
    <col min="19" max="19" width="10.25390625" style="0" customWidth="1"/>
    <col min="20" max="20" width="8.75390625" style="0" customWidth="1"/>
    <col min="21" max="21" width="6.875" style="0" customWidth="1"/>
    <col min="22" max="22" width="6.75390625" style="0" customWidth="1"/>
    <col min="23" max="27" width="12.375" style="0" customWidth="1"/>
    <col min="28" max="30" width="11.125" style="0" customWidth="1"/>
    <col min="31" max="31" width="14.375" style="0" customWidth="1"/>
    <col min="32" max="32" width="16.125" style="0" customWidth="1"/>
    <col min="33" max="33" width="11.625" style="0" customWidth="1"/>
    <col min="34" max="34" width="13.00390625" style="0" customWidth="1"/>
    <col min="35" max="35" width="15.75390625" style="0" customWidth="1"/>
    <col min="36" max="37" width="11.625" style="0" customWidth="1"/>
    <col min="38" max="38" width="9.00390625" style="0" customWidth="1"/>
    <col min="39" max="39" width="11.625" style="0" customWidth="1"/>
    <col min="40" max="40" width="13.625" style="0" customWidth="1"/>
    <col min="41" max="41" width="13.125" style="0" bestFit="1" customWidth="1"/>
    <col min="42" max="42" width="11.00390625" style="0" customWidth="1"/>
    <col min="43" max="16384" width="11.625" style="0" customWidth="1"/>
  </cols>
  <sheetData>
    <row r="1" spans="1:38" s="14" customFormat="1" ht="12.75" customHeight="1" thickBot="1">
      <c r="A1" s="258" t="s">
        <v>83</v>
      </c>
      <c r="B1" s="259"/>
      <c r="C1" s="259"/>
      <c r="D1" s="259"/>
      <c r="E1" s="259"/>
      <c r="F1" s="260"/>
      <c r="G1" s="265" t="s">
        <v>57</v>
      </c>
      <c r="H1" s="277"/>
      <c r="I1" s="277"/>
      <c r="J1" s="278"/>
      <c r="K1" s="279" t="s">
        <v>71</v>
      </c>
      <c r="L1" s="280"/>
      <c r="M1" s="280"/>
      <c r="N1" s="281"/>
      <c r="O1" s="253" t="s">
        <v>1</v>
      </c>
      <c r="P1" s="264"/>
      <c r="Q1" s="265" t="s">
        <v>50</v>
      </c>
      <c r="R1" s="282"/>
      <c r="S1" s="283"/>
      <c r="T1" s="253" t="s">
        <v>84</v>
      </c>
      <c r="U1" s="254"/>
      <c r="V1" s="264"/>
      <c r="W1" s="33"/>
      <c r="X1" s="33"/>
      <c r="Y1" s="33"/>
      <c r="Z1" s="33"/>
      <c r="AA1" s="33"/>
      <c r="AB1" s="274" t="s">
        <v>6</v>
      </c>
      <c r="AC1" s="275"/>
      <c r="AD1" s="276"/>
      <c r="AE1" s="276"/>
      <c r="AF1" s="276"/>
      <c r="AG1" s="84"/>
      <c r="AH1" s="274" t="s">
        <v>0</v>
      </c>
      <c r="AI1" s="275"/>
      <c r="AJ1" s="275"/>
      <c r="AK1" s="275"/>
      <c r="AL1" s="275"/>
    </row>
    <row r="2" spans="1:42" s="14" customFormat="1" ht="18" customHeight="1" thickBot="1" thickTop="1">
      <c r="A2" s="105"/>
      <c r="B2" s="106"/>
      <c r="C2" s="106"/>
      <c r="D2" s="106"/>
      <c r="E2" s="287" t="s">
        <v>75</v>
      </c>
      <c r="F2" s="106"/>
      <c r="G2" s="270" t="s">
        <v>58</v>
      </c>
      <c r="H2" s="271" t="s">
        <v>60</v>
      </c>
      <c r="I2" s="284" t="s">
        <v>61</v>
      </c>
      <c r="J2" s="271" t="s">
        <v>62</v>
      </c>
      <c r="K2" s="272" t="s">
        <v>63</v>
      </c>
      <c r="L2" s="272" t="s">
        <v>64</v>
      </c>
      <c r="M2" s="272" t="s">
        <v>65</v>
      </c>
      <c r="N2" s="272" t="s">
        <v>66</v>
      </c>
      <c r="O2" s="267" t="s">
        <v>59</v>
      </c>
      <c r="P2" s="267" t="s">
        <v>30</v>
      </c>
      <c r="Q2" s="270" t="s">
        <v>265</v>
      </c>
      <c r="R2" s="265" t="s">
        <v>10</v>
      </c>
      <c r="S2" s="266"/>
      <c r="T2" s="253" t="s">
        <v>11</v>
      </c>
      <c r="U2" s="254"/>
      <c r="V2" s="264"/>
      <c r="W2" s="33"/>
      <c r="X2" s="33"/>
      <c r="Y2" s="33"/>
      <c r="Z2" s="33"/>
      <c r="AA2" s="33"/>
      <c r="AB2" s="84" t="s">
        <v>7</v>
      </c>
      <c r="AF2" s="14" t="s">
        <v>47</v>
      </c>
      <c r="AI2" s="14" t="s">
        <v>46</v>
      </c>
      <c r="AJ2" s="32"/>
      <c r="AK2" s="32"/>
      <c r="AL2" s="32"/>
      <c r="AM2" s="14" t="s">
        <v>8</v>
      </c>
      <c r="AN2" s="14" t="s">
        <v>9</v>
      </c>
      <c r="AO2" s="16"/>
      <c r="AP2" s="16"/>
    </row>
    <row r="3" spans="1:42" s="14" customFormat="1" ht="67.5" customHeight="1" thickTop="1">
      <c r="A3" s="107" t="s">
        <v>34</v>
      </c>
      <c r="B3" s="108" t="s">
        <v>234</v>
      </c>
      <c r="C3" s="108" t="s">
        <v>214</v>
      </c>
      <c r="D3" s="108" t="s">
        <v>77</v>
      </c>
      <c r="E3" s="287"/>
      <c r="F3" s="109" t="s">
        <v>72</v>
      </c>
      <c r="G3" s="286"/>
      <c r="H3" s="286"/>
      <c r="I3" s="285"/>
      <c r="J3" s="286"/>
      <c r="K3" s="273"/>
      <c r="L3" s="273"/>
      <c r="M3" s="273"/>
      <c r="N3" s="273"/>
      <c r="O3" s="268"/>
      <c r="P3" s="269"/>
      <c r="Q3" s="271"/>
      <c r="R3" s="86" t="s">
        <v>15</v>
      </c>
      <c r="S3" s="86" t="s">
        <v>67</v>
      </c>
      <c r="T3" s="85" t="s">
        <v>266</v>
      </c>
      <c r="U3" s="104" t="s">
        <v>68</v>
      </c>
      <c r="V3" s="104" t="s">
        <v>69</v>
      </c>
      <c r="AB3" s="83" t="s">
        <v>35</v>
      </c>
      <c r="AC3" s="83" t="s">
        <v>36</v>
      </c>
      <c r="AD3" s="83" t="s">
        <v>12</v>
      </c>
      <c r="AE3" s="83" t="s">
        <v>13</v>
      </c>
      <c r="AF3" s="83" t="s">
        <v>37</v>
      </c>
      <c r="AG3" s="83" t="s">
        <v>38</v>
      </c>
      <c r="AH3" s="83" t="s">
        <v>14</v>
      </c>
      <c r="AI3" s="83" t="s">
        <v>39</v>
      </c>
      <c r="AJ3" s="83" t="s">
        <v>40</v>
      </c>
      <c r="AK3" s="83" t="s">
        <v>41</v>
      </c>
      <c r="AL3" s="83" t="s">
        <v>42</v>
      </c>
      <c r="AM3" s="83" t="s">
        <v>43</v>
      </c>
      <c r="AN3" s="83" t="s">
        <v>44</v>
      </c>
      <c r="AO3" s="83" t="s">
        <v>45</v>
      </c>
      <c r="AP3" s="83" t="s">
        <v>45</v>
      </c>
    </row>
    <row r="4" spans="1:42" s="14" customFormat="1" ht="12.75">
      <c r="A4" s="34"/>
      <c r="B4" s="35" t="s">
        <v>2</v>
      </c>
      <c r="C4" s="35"/>
      <c r="D4" s="35"/>
      <c r="E4" s="35"/>
      <c r="F4" s="35"/>
      <c r="G4" s="36">
        <v>28.03</v>
      </c>
      <c r="H4" s="37"/>
      <c r="I4" s="37"/>
      <c r="J4" s="37"/>
      <c r="K4" s="37"/>
      <c r="L4" s="37"/>
      <c r="M4" s="37"/>
      <c r="N4" s="37"/>
      <c r="O4" s="38" t="e">
        <f>IF(G4&gt;0,10^-6*(1/#REF!)*LN(1+(EXP(#REF!*G4*10^6)-1)*((EXP(#REF!*#REF!*10^6)-1)/(EXP(#REF!*#REF!*10^6)-1))),"")</f>
        <v>#REF!</v>
      </c>
      <c r="P4" s="39" t="e">
        <f>IF(G4&gt;0,1-(G4/O4),"")</f>
        <v>#REF!</v>
      </c>
      <c r="Q4" s="40">
        <v>0.05</v>
      </c>
      <c r="R4" s="41">
        <v>0.0055</v>
      </c>
      <c r="S4" s="40">
        <v>5.5E-06</v>
      </c>
      <c r="T4" s="42" t="e">
        <f>IF(AND(Q4&gt;0,R4&gt;0),SQRT(AI4^2*AJ4^2+AF4^2*AK4^2)/10^6,"")</f>
        <v>#DIV/0!</v>
      </c>
      <c r="U4" s="42" t="e">
        <f>IF(AND(Q4&gt;0,R4&gt;0),SQRT((T4*10^6)^2+AL4^2*(#REF!*10^6)^2)/10^6,"")</f>
        <v>#DIV/0!</v>
      </c>
      <c r="V4" s="42" t="e">
        <f>IF(AND(Q4&gt;0,R4&gt;0),SQRT((U4*10^6)^2+AP4^2*#REF!^2)/10^6,"")</f>
        <v>#DIV/0!</v>
      </c>
      <c r="W4" s="22"/>
      <c r="X4" s="22"/>
      <c r="Y4" s="22"/>
      <c r="Z4" s="22"/>
      <c r="AA4" s="22"/>
      <c r="AB4" s="24">
        <f aca="true" t="shared" si="0" ref="AB4:AB14">(-1+EXP($J4*$I4*10^6))/R4</f>
        <v>0</v>
      </c>
      <c r="AC4" s="24">
        <f aca="true" t="shared" si="1" ref="AC4:AC14">(EXP($J4*G4*10^6)-1)/R4</f>
        <v>0</v>
      </c>
      <c r="AD4" s="24" t="e">
        <f aca="true" t="shared" si="2" ref="AD4:AD14">AC4/($J4+R4*$J4*AC4)</f>
        <v>#DIV/0!</v>
      </c>
      <c r="AE4" s="24" t="e">
        <f aca="true" t="shared" si="3" ref="AE4:AE14">R4/($J4+R4*$J4*AC4)</f>
        <v>#DIV/0!</v>
      </c>
      <c r="AF4" s="25" t="e">
        <f aca="true" t="shared" si="4" ref="AF4:AF14">SQRT(((Q4*10^6)^2-S4^2*AD4^2)/(AE4^2))</f>
        <v>#DIV/0!</v>
      </c>
      <c r="AG4" s="24" t="e">
        <f aca="true" t="shared" si="5" ref="AG4:AG14">(EXP($M4*$K4*10^6)-1)/AB4</f>
        <v>#DIV/0!</v>
      </c>
      <c r="AH4" s="24" t="e">
        <f aca="true" t="shared" si="6" ref="AH4:AH14">(1-EXP($J4*$I4*10^6))/(AB4^2)</f>
        <v>#DIV/0!</v>
      </c>
      <c r="AI4" s="25" t="e">
        <f aca="true" t="shared" si="7" ref="AI4:AI14">S4/ABS(AH4)</f>
        <v>#DIV/0!</v>
      </c>
      <c r="AJ4" s="24" t="e">
        <f aca="true" t="shared" si="8" ref="AJ4:AJ14">(1/$M4)*(-1/AB4+1/((EXP($M4*$K4*10^6)-1)*AC4+AB4))</f>
        <v>#DIV/0!</v>
      </c>
      <c r="AK4" s="24" t="e">
        <f aca="true" t="shared" si="9" ref="AK4:AK14">AG4/($M4*(1+AG4*AC4))</f>
        <v>#DIV/0!</v>
      </c>
      <c r="AL4" s="26" t="e">
        <f aca="true" t="shared" si="10" ref="AL4:AL14">EXP($M4*$K4*10^6)*AC4/((EXP($M4*$K4*10^6)-1)*AC4+AB4)</f>
        <v>#DIV/0!</v>
      </c>
      <c r="AM4" s="24" t="e">
        <f aca="true" t="shared" si="11" ref="AM4:AM14">(EXP($M4*$K4*10^6)*$M4*AC4*$K4*10^6)/((EXP($M4*$K4*10^6)-1)*AC4+AB4)</f>
        <v>#DIV/0!</v>
      </c>
      <c r="AN4" s="24" t="e">
        <f aca="true" t="shared" si="12" ref="AN4:AN14">LN(1+(EXP($M4*$K4*10^6)-1)*AC4/AB4)</f>
        <v>#DIV/0!</v>
      </c>
      <c r="AO4" s="24" t="e">
        <f aca="true" t="shared" si="13" ref="AO4:AO14">1/$M4^2*(AM4-AN4)</f>
        <v>#DIV/0!</v>
      </c>
      <c r="AP4" s="27" t="e">
        <f aca="true" t="shared" si="14" ref="AP4:AP14">-LN(1+AG4*AC4)/$M4^2</f>
        <v>#DIV/0!</v>
      </c>
    </row>
    <row r="5" spans="1:42" s="14" customFormat="1" ht="13.5" thickBot="1">
      <c r="A5" s="68"/>
      <c r="B5" s="119"/>
      <c r="C5" s="119"/>
      <c r="D5" s="119"/>
      <c r="E5" s="119"/>
      <c r="F5" s="119"/>
      <c r="G5" s="93"/>
      <c r="H5" s="15"/>
      <c r="I5" s="15"/>
      <c r="J5" s="15"/>
      <c r="K5" s="15"/>
      <c r="L5" s="15"/>
      <c r="M5" s="15"/>
      <c r="N5" s="15"/>
      <c r="O5" s="43"/>
      <c r="P5" s="19"/>
      <c r="Q5" s="20"/>
      <c r="R5" s="21"/>
      <c r="S5" s="20"/>
      <c r="T5" s="22"/>
      <c r="U5" s="22"/>
      <c r="V5" s="22"/>
      <c r="W5" s="22"/>
      <c r="X5" s="22"/>
      <c r="Y5" s="22"/>
      <c r="Z5" s="22"/>
      <c r="AA5" s="22"/>
      <c r="AB5" s="24" t="e">
        <f t="shared" si="0"/>
        <v>#DIV/0!</v>
      </c>
      <c r="AC5" s="24" t="e">
        <f t="shared" si="1"/>
        <v>#DIV/0!</v>
      </c>
      <c r="AD5" s="24" t="e">
        <f t="shared" si="2"/>
        <v>#DIV/0!</v>
      </c>
      <c r="AE5" s="24" t="e">
        <f t="shared" si="3"/>
        <v>#DIV/0!</v>
      </c>
      <c r="AF5" s="25" t="e">
        <f t="shared" si="4"/>
        <v>#DIV/0!</v>
      </c>
      <c r="AG5" s="24" t="e">
        <f t="shared" si="5"/>
        <v>#DIV/0!</v>
      </c>
      <c r="AH5" s="24" t="e">
        <f t="shared" si="6"/>
        <v>#DIV/0!</v>
      </c>
      <c r="AI5" s="25" t="e">
        <f t="shared" si="7"/>
        <v>#DIV/0!</v>
      </c>
      <c r="AJ5" s="24" t="e">
        <f t="shared" si="8"/>
        <v>#DIV/0!</v>
      </c>
      <c r="AK5" s="24" t="e">
        <f t="shared" si="9"/>
        <v>#DIV/0!</v>
      </c>
      <c r="AL5" s="26" t="e">
        <f t="shared" si="10"/>
        <v>#DIV/0!</v>
      </c>
      <c r="AM5" s="24" t="e">
        <f t="shared" si="11"/>
        <v>#DIV/0!</v>
      </c>
      <c r="AN5" s="24" t="e">
        <f t="shared" si="12"/>
        <v>#DIV/0!</v>
      </c>
      <c r="AO5" s="24" t="e">
        <f t="shared" si="13"/>
        <v>#DIV/0!</v>
      </c>
      <c r="AP5" s="27" t="e">
        <f t="shared" si="14"/>
        <v>#DIV/0!</v>
      </c>
    </row>
    <row r="6" spans="1:42" s="61" customFormat="1" ht="13.5" thickBot="1">
      <c r="A6" s="261" t="s">
        <v>227</v>
      </c>
      <c r="B6" s="61" t="s">
        <v>229</v>
      </c>
      <c r="C6" s="61" t="s">
        <v>231</v>
      </c>
      <c r="D6" s="61" t="s">
        <v>117</v>
      </c>
      <c r="E6" s="61" t="s">
        <v>232</v>
      </c>
      <c r="F6" s="223" t="s">
        <v>228</v>
      </c>
      <c r="G6" s="238">
        <v>72.5</v>
      </c>
      <c r="H6" s="144" t="s">
        <v>233</v>
      </c>
      <c r="I6" s="144" t="s">
        <v>233</v>
      </c>
      <c r="J6" s="144" t="s">
        <v>233</v>
      </c>
      <c r="K6" s="144" t="s">
        <v>233</v>
      </c>
      <c r="L6" s="144" t="s">
        <v>233</v>
      </c>
      <c r="M6" s="144" t="s">
        <v>233</v>
      </c>
      <c r="N6" s="144" t="s">
        <v>233</v>
      </c>
      <c r="O6" s="144" t="s">
        <v>233</v>
      </c>
      <c r="P6" s="144" t="s">
        <v>233</v>
      </c>
      <c r="Q6" s="66">
        <v>0.4</v>
      </c>
      <c r="R6" s="172" t="s">
        <v>233</v>
      </c>
      <c r="S6" s="172" t="s">
        <v>233</v>
      </c>
      <c r="T6" s="172" t="s">
        <v>233</v>
      </c>
      <c r="U6" s="172" t="s">
        <v>233</v>
      </c>
      <c r="V6" s="172" t="s">
        <v>233</v>
      </c>
      <c r="W6" s="67"/>
      <c r="X6" s="67"/>
      <c r="Y6" s="67"/>
      <c r="Z6" s="67"/>
      <c r="AA6" s="67"/>
      <c r="AB6" s="125" t="e">
        <f t="shared" si="0"/>
        <v>#VALUE!</v>
      </c>
      <c r="AC6" s="125" t="e">
        <f t="shared" si="1"/>
        <v>#VALUE!</v>
      </c>
      <c r="AD6" s="125" t="e">
        <f t="shared" si="2"/>
        <v>#VALUE!</v>
      </c>
      <c r="AE6" s="125" t="e">
        <f t="shared" si="3"/>
        <v>#VALUE!</v>
      </c>
      <c r="AF6" s="126" t="e">
        <f t="shared" si="4"/>
        <v>#VALUE!</v>
      </c>
      <c r="AG6" s="125" t="e">
        <f t="shared" si="5"/>
        <v>#VALUE!</v>
      </c>
      <c r="AH6" s="125" t="e">
        <f t="shared" si="6"/>
        <v>#VALUE!</v>
      </c>
      <c r="AI6" s="126" t="e">
        <f t="shared" si="7"/>
        <v>#VALUE!</v>
      </c>
      <c r="AJ6" s="125" t="e">
        <f t="shared" si="8"/>
        <v>#VALUE!</v>
      </c>
      <c r="AK6" s="125" t="e">
        <f t="shared" si="9"/>
        <v>#VALUE!</v>
      </c>
      <c r="AL6" s="127" t="e">
        <f t="shared" si="10"/>
        <v>#VALUE!</v>
      </c>
      <c r="AM6" s="125" t="e">
        <f t="shared" si="11"/>
        <v>#VALUE!</v>
      </c>
      <c r="AN6" s="125" t="e">
        <f t="shared" si="12"/>
        <v>#VALUE!</v>
      </c>
      <c r="AO6" s="125" t="e">
        <f t="shared" si="13"/>
        <v>#VALUE!</v>
      </c>
      <c r="AP6" s="128" t="e">
        <f t="shared" si="14"/>
        <v>#VALUE!</v>
      </c>
    </row>
    <row r="7" spans="1:42" s="68" customFormat="1" ht="12.75">
      <c r="A7" s="262"/>
      <c r="B7" s="68" t="s">
        <v>230</v>
      </c>
      <c r="C7" s="68" t="s">
        <v>231</v>
      </c>
      <c r="D7" s="68" t="s">
        <v>117</v>
      </c>
      <c r="E7" s="68" t="s">
        <v>232</v>
      </c>
      <c r="F7" s="224" t="s">
        <v>73</v>
      </c>
      <c r="G7" s="239">
        <v>72.47</v>
      </c>
      <c r="H7" s="69" t="s">
        <v>54</v>
      </c>
      <c r="I7" s="147">
        <v>27.84</v>
      </c>
      <c r="J7" s="56">
        <f>5.543*10^-10</f>
        <v>5.543E-10</v>
      </c>
      <c r="K7" s="56">
        <v>28.294</v>
      </c>
      <c r="L7" s="55">
        <v>0.036</v>
      </c>
      <c r="M7" s="56">
        <v>5.530500000000001E-10</v>
      </c>
      <c r="N7" s="57">
        <v>1.349518432626987E-12</v>
      </c>
      <c r="O7" s="50">
        <f>IF(G7&gt;0,10^-6*(1/$M7)*LN(1+(EXP($J7*G7*10^6)-1)*((EXP($M7*$K7*10^6)-1)/(EXP($J7*$I7*10^6)-1))),"")</f>
        <v>73.63917489024497</v>
      </c>
      <c r="P7" s="100">
        <f>IF(G7&gt;0,1-(G7/O7),"")</f>
        <v>0.015877077547209906</v>
      </c>
      <c r="Q7" s="53">
        <v>0.23</v>
      </c>
      <c r="R7" s="148">
        <v>0.00824</v>
      </c>
      <c r="S7" s="149">
        <v>2E-05</v>
      </c>
      <c r="T7" s="113">
        <f>IF(AND(Q7&gt;0,R7&gt;0),SQRT(AI7^2*AJ7^2+AF7^2*AK7^2)/10^6,"")</f>
        <v>0.23364611445831418</v>
      </c>
      <c r="U7" s="51">
        <f>IF(AND(Q7&gt;0,R7&gt;0),SQRT((T7*10^6)^2+AL7^2*($L7*10^6)^2)/10^6,"")</f>
        <v>0.25130236142552376</v>
      </c>
      <c r="V7" s="51">
        <f>IF(AND(Q7&gt;0,R7&gt;0),SQRT((U7*10^6)^2+AP7^2*$N7^2)/10^6,"")</f>
        <v>0.3089357345434443</v>
      </c>
      <c r="W7" s="51"/>
      <c r="X7" s="51"/>
      <c r="Y7" s="51"/>
      <c r="Z7" s="51"/>
      <c r="AA7" s="51"/>
      <c r="AB7" s="131">
        <f t="shared" si="0"/>
        <v>1.8873053054199809</v>
      </c>
      <c r="AC7" s="131">
        <f t="shared" si="1"/>
        <v>4.97425400777809</v>
      </c>
      <c r="AD7" s="131">
        <f t="shared" si="2"/>
        <v>8620598490.676006</v>
      </c>
      <c r="AE7" s="131">
        <f t="shared" si="3"/>
        <v>14280278.299438871</v>
      </c>
      <c r="AF7" s="132">
        <f t="shared" si="4"/>
        <v>0.010660188538764154</v>
      </c>
      <c r="AG7" s="131">
        <f t="shared" si="5"/>
        <v>0.008356394514080203</v>
      </c>
      <c r="AH7" s="131">
        <f t="shared" si="6"/>
        <v>-0.004366013265758482</v>
      </c>
      <c r="AI7" s="132">
        <f t="shared" si="7"/>
        <v>0.00458083811995141</v>
      </c>
      <c r="AJ7" s="131">
        <f t="shared" si="8"/>
        <v>-38234304.63102241</v>
      </c>
      <c r="AK7" s="131">
        <f t="shared" si="9"/>
        <v>14506658.861075127</v>
      </c>
      <c r="AL7" s="133">
        <f t="shared" si="10"/>
        <v>2.570363207596094</v>
      </c>
      <c r="AM7" s="131">
        <f t="shared" si="11"/>
        <v>0.0402210349902651</v>
      </c>
      <c r="AN7" s="131">
        <f t="shared" si="12"/>
        <v>0.04072614567304999</v>
      </c>
      <c r="AO7" s="131">
        <f t="shared" si="13"/>
        <v>-1651420838117867.8</v>
      </c>
      <c r="AP7" s="134">
        <f t="shared" si="14"/>
        <v>-1.3315102592938245E+17</v>
      </c>
    </row>
    <row r="8" spans="1:42" s="34" customFormat="1" ht="13.5" thickBot="1">
      <c r="A8" s="263"/>
      <c r="B8" s="34" t="s">
        <v>230</v>
      </c>
      <c r="C8" s="34" t="s">
        <v>231</v>
      </c>
      <c r="D8" s="34" t="s">
        <v>117</v>
      </c>
      <c r="E8" s="34" t="s">
        <v>232</v>
      </c>
      <c r="F8" s="225" t="s">
        <v>74</v>
      </c>
      <c r="G8" s="240">
        <v>72.56</v>
      </c>
      <c r="H8" s="70" t="s">
        <v>54</v>
      </c>
      <c r="I8" s="150">
        <v>27.84</v>
      </c>
      <c r="J8" s="71">
        <f>5.543*10^-10</f>
        <v>5.543E-10</v>
      </c>
      <c r="K8" s="71">
        <v>28.294</v>
      </c>
      <c r="L8" s="72">
        <v>0.036</v>
      </c>
      <c r="M8" s="71">
        <v>5.530500000000001E-10</v>
      </c>
      <c r="N8" s="73">
        <v>1.349518432626987E-12</v>
      </c>
      <c r="O8" s="30">
        <f>IF(G8&gt;0,10^-6*(1/$M8)*LN(1+(EXP($J8*G8*10^6)-1)*((EXP($M8*$K8*10^6)-1)/(EXP($J8*$I8*10^6)-1))),"")</f>
        <v>73.73060159975768</v>
      </c>
      <c r="P8" s="103">
        <f>IF(G8&gt;0,1-(G8/O8),"")</f>
        <v>0.01587674011005924</v>
      </c>
      <c r="Q8" s="74">
        <v>0.21</v>
      </c>
      <c r="R8" s="151">
        <v>0.00824</v>
      </c>
      <c r="S8" s="152">
        <v>2E-05</v>
      </c>
      <c r="T8" s="114">
        <f>IF(AND(Q8&gt;0,R8&gt;0),SQRT(AI8^2*AJ8^2+AF8^2*AK8^2)/10^6,"")</f>
        <v>0.21332891670120063</v>
      </c>
      <c r="U8" s="75">
        <f>IF(AND(Q8&gt;0,R8&gt;0),SQRT((T8*10^6)^2+AL8^2*($L8*10^6)^2)/10^6,"")</f>
        <v>0.23257781518069015</v>
      </c>
      <c r="V8" s="75">
        <f>IF(AND(Q8&gt;0,R8&gt;0),SQRT((U8*10^6)^2+AP8^2*$N8^2)/10^6,"")</f>
        <v>0.29404264393407953</v>
      </c>
      <c r="W8" s="75"/>
      <c r="X8" s="75"/>
      <c r="Y8" s="75"/>
      <c r="Z8" s="75"/>
      <c r="AA8" s="75"/>
      <c r="AB8" s="140">
        <f t="shared" si="0"/>
        <v>1.8873053054199809</v>
      </c>
      <c r="AC8" s="140">
        <f t="shared" si="1"/>
        <v>4.98055656316708</v>
      </c>
      <c r="AD8" s="140">
        <f t="shared" si="2"/>
        <v>8631090503.266506</v>
      </c>
      <c r="AE8" s="140">
        <f t="shared" si="3"/>
        <v>14279565.916964807</v>
      </c>
      <c r="AF8" s="141">
        <f t="shared" si="4"/>
        <v>0.008374887630742671</v>
      </c>
      <c r="AG8" s="140">
        <f t="shared" si="5"/>
        <v>0.008356394514080203</v>
      </c>
      <c r="AH8" s="140">
        <f t="shared" si="6"/>
        <v>-0.004366013265758482</v>
      </c>
      <c r="AI8" s="141">
        <f t="shared" si="7"/>
        <v>0.00458083811995141</v>
      </c>
      <c r="AJ8" s="140">
        <f t="shared" si="8"/>
        <v>-38280813.18200003</v>
      </c>
      <c r="AK8" s="140">
        <f t="shared" si="9"/>
        <v>14505925.371569004</v>
      </c>
      <c r="AL8" s="142">
        <f t="shared" si="10"/>
        <v>2.573489820448741</v>
      </c>
      <c r="AM8" s="140">
        <f t="shared" si="11"/>
        <v>0.04026996021786549</v>
      </c>
      <c r="AN8" s="140">
        <f t="shared" si="12"/>
        <v>0.04077670921474599</v>
      </c>
      <c r="AO8" s="140">
        <f t="shared" si="13"/>
        <v>-1656777181052381.5</v>
      </c>
      <c r="AP8" s="143">
        <f t="shared" si="14"/>
        <v>-1.3331633957102915E+17</v>
      </c>
    </row>
    <row r="9" spans="1:42" s="14" customFormat="1" ht="13.5" thickBot="1">
      <c r="A9" s="60"/>
      <c r="B9" s="68"/>
      <c r="C9" s="68"/>
      <c r="D9" s="68"/>
      <c r="E9" s="68"/>
      <c r="F9" s="68"/>
      <c r="G9" s="165"/>
      <c r="H9" s="69"/>
      <c r="I9" s="147"/>
      <c r="J9" s="56"/>
      <c r="K9" s="56"/>
      <c r="L9" s="55"/>
      <c r="M9" s="56"/>
      <c r="N9" s="57"/>
      <c r="O9" s="52"/>
      <c r="P9" s="100"/>
      <c r="Q9" s="20"/>
      <c r="R9" s="95"/>
      <c r="S9" s="98"/>
      <c r="T9" s="116"/>
      <c r="U9" s="51"/>
      <c r="V9" s="51"/>
      <c r="W9" s="22"/>
      <c r="X9" s="22"/>
      <c r="Y9" s="22"/>
      <c r="Z9" s="22"/>
      <c r="AA9" s="22"/>
      <c r="AB9" s="24" t="e">
        <f t="shared" si="0"/>
        <v>#DIV/0!</v>
      </c>
      <c r="AC9" s="24" t="e">
        <f t="shared" si="1"/>
        <v>#DIV/0!</v>
      </c>
      <c r="AD9" s="24" t="e">
        <f t="shared" si="2"/>
        <v>#DIV/0!</v>
      </c>
      <c r="AE9" s="24" t="e">
        <f t="shared" si="3"/>
        <v>#DIV/0!</v>
      </c>
      <c r="AF9" s="25" t="e">
        <f t="shared" si="4"/>
        <v>#DIV/0!</v>
      </c>
      <c r="AG9" s="24" t="e">
        <f t="shared" si="5"/>
        <v>#DIV/0!</v>
      </c>
      <c r="AH9" s="24" t="e">
        <f t="shared" si="6"/>
        <v>#DIV/0!</v>
      </c>
      <c r="AI9" s="25" t="e">
        <f t="shared" si="7"/>
        <v>#DIV/0!</v>
      </c>
      <c r="AJ9" s="24" t="e">
        <f t="shared" si="8"/>
        <v>#DIV/0!</v>
      </c>
      <c r="AK9" s="24" t="e">
        <f t="shared" si="9"/>
        <v>#DIV/0!</v>
      </c>
      <c r="AL9" s="26" t="e">
        <f t="shared" si="10"/>
        <v>#DIV/0!</v>
      </c>
      <c r="AM9" s="24" t="e">
        <f t="shared" si="11"/>
        <v>#DIV/0!</v>
      </c>
      <c r="AN9" s="24" t="e">
        <f t="shared" si="12"/>
        <v>#DIV/0!</v>
      </c>
      <c r="AO9" s="24" t="e">
        <f t="shared" si="13"/>
        <v>#DIV/0!</v>
      </c>
      <c r="AP9" s="27" t="e">
        <f t="shared" si="14"/>
        <v>#DIV/0!</v>
      </c>
    </row>
    <row r="10" spans="1:42" s="61" customFormat="1" ht="12.75" customHeight="1">
      <c r="A10" s="261" t="s">
        <v>281</v>
      </c>
      <c r="B10" s="61" t="s">
        <v>282</v>
      </c>
      <c r="D10" s="61" t="s">
        <v>287</v>
      </c>
      <c r="E10" s="61" t="s">
        <v>150</v>
      </c>
      <c r="F10" s="61" t="s">
        <v>73</v>
      </c>
      <c r="G10" s="238">
        <v>98.37</v>
      </c>
      <c r="H10" s="62" t="s">
        <v>274</v>
      </c>
      <c r="I10" s="145">
        <v>27.84</v>
      </c>
      <c r="J10" s="63">
        <f>5.543*10^-10</f>
        <v>5.543E-10</v>
      </c>
      <c r="K10" s="63">
        <v>28.294</v>
      </c>
      <c r="L10" s="64">
        <v>0.036</v>
      </c>
      <c r="M10" s="63">
        <v>5.530500000000001E-10</v>
      </c>
      <c r="N10" s="65">
        <v>1.349518432626987E-12</v>
      </c>
      <c r="O10" s="50">
        <f>IF(G10&gt;0,10^-6*(1/$M10)*LN(1+(EXP($J10*G10*10^6)-1)*((EXP($M10*$K10*10^6)-1)/(EXP($J10*$I10*10^6)-1))),"")</f>
        <v>99.94721030885421</v>
      </c>
      <c r="P10" s="102">
        <f>IF(G10&gt;0,1-(G10/O10),"")</f>
        <v>0.015780433530664384</v>
      </c>
      <c r="Q10" s="66">
        <v>0.13</v>
      </c>
      <c r="R10" s="146">
        <v>0.01675</v>
      </c>
      <c r="S10" s="123">
        <v>2E-05</v>
      </c>
      <c r="T10" s="113">
        <f>IF(AND(Q10&gt;0,R10&gt;0),SQRT(AI10^2*AJ10^2+AF10^2*AK10^2)/10^6,"")</f>
        <v>0.13203532386174135</v>
      </c>
      <c r="U10" s="67">
        <f>IF(AND(Q10&gt;0,R10&gt;0),SQRT((T10*10^6)^2+AL10^2*($L10*10^6)^2)/10^6,"")</f>
        <v>0.1816051239695866</v>
      </c>
      <c r="V10" s="67">
        <f>IF(AND(Q10&gt;0,R10&gt;0),SQRT((U10*10^6)^2+AP10^2*$N10^2)/10^6,"")</f>
        <v>0.30407288144926936</v>
      </c>
      <c r="W10" s="67"/>
      <c r="X10" s="67"/>
      <c r="Y10" s="67"/>
      <c r="Z10" s="67"/>
      <c r="AA10" s="67"/>
      <c r="AB10" s="125">
        <f t="shared" si="0"/>
        <v>0.9284415353230234</v>
      </c>
      <c r="AC10" s="125">
        <f t="shared" si="1"/>
        <v>3.3456986036287346</v>
      </c>
      <c r="AD10" s="125">
        <f t="shared" si="2"/>
        <v>5715594140.546879</v>
      </c>
      <c r="AE10" s="125">
        <f t="shared" si="3"/>
        <v>28614711.961897895</v>
      </c>
      <c r="AF10" s="126">
        <f t="shared" si="4"/>
        <v>0.0021635569388213614</v>
      </c>
      <c r="AG10" s="125">
        <f t="shared" si="5"/>
        <v>0.01698660292607323</v>
      </c>
      <c r="AH10" s="125">
        <f t="shared" si="6"/>
        <v>-0.018040985202339467</v>
      </c>
      <c r="AI10" s="126">
        <f t="shared" si="7"/>
        <v>0.0011085869078483863</v>
      </c>
      <c r="AJ10" s="125">
        <f t="shared" si="8"/>
        <v>-104729351.74939476</v>
      </c>
      <c r="AK10" s="125">
        <f t="shared" si="9"/>
        <v>29062713.546920165</v>
      </c>
      <c r="AL10" s="127">
        <f t="shared" si="10"/>
        <v>3.463555217014318</v>
      </c>
      <c r="AM10" s="125">
        <f t="shared" si="11"/>
        <v>0.054197700606107846</v>
      </c>
      <c r="AN10" s="125">
        <f t="shared" si="12"/>
        <v>0.05527580466131183</v>
      </c>
      <c r="AO10" s="125">
        <f t="shared" si="13"/>
        <v>-3524778950639338.5</v>
      </c>
      <c r="AP10" s="128">
        <f t="shared" si="14"/>
        <v>-1.8072002587262307E+17</v>
      </c>
    </row>
    <row r="11" spans="1:42" s="68" customFormat="1" ht="12.75">
      <c r="A11" s="262"/>
      <c r="B11" s="68" t="s">
        <v>283</v>
      </c>
      <c r="D11" s="68" t="s">
        <v>287</v>
      </c>
      <c r="E11" s="68" t="s">
        <v>150</v>
      </c>
      <c r="F11" s="68" t="s">
        <v>73</v>
      </c>
      <c r="G11" s="239">
        <v>98.43</v>
      </c>
      <c r="H11" s="69" t="s">
        <v>274</v>
      </c>
      <c r="I11" s="147">
        <v>27.84</v>
      </c>
      <c r="J11" s="56">
        <f>5.543*10^-10</f>
        <v>5.543E-10</v>
      </c>
      <c r="K11" s="56">
        <v>28.294</v>
      </c>
      <c r="L11" s="55">
        <v>0.036</v>
      </c>
      <c r="M11" s="56">
        <v>5.530500000000001E-10</v>
      </c>
      <c r="N11" s="57">
        <v>1.349518432626987E-12</v>
      </c>
      <c r="O11" s="29">
        <f>IF(G11&gt;0,10^-6*(1/$M11)*LN(1+(EXP($J11*G11*10^6)-1)*((EXP($M11*$K11*10^6)-1)/(EXP($J11*$I11*10^6)-1))),"")</f>
        <v>100.00814967555371</v>
      </c>
      <c r="P11" s="100">
        <f>IF(G11&gt;0,1-(G11/O11),"")</f>
        <v>0.015780210719561705</v>
      </c>
      <c r="Q11" s="53">
        <v>0.13</v>
      </c>
      <c r="R11" s="148">
        <v>0.01517</v>
      </c>
      <c r="S11" s="149">
        <v>2E-05</v>
      </c>
      <c r="T11" s="117">
        <f>IF(AND(Q11&gt;0,R11&gt;0),SQRT(AI11^2*AJ11^2+AF11^2*AK11^2)/10^6,"")</f>
        <v>0.13203526516984057</v>
      </c>
      <c r="U11" s="51">
        <f>IF(AND(Q11&gt;0,R11&gt;0),SQRT((T11*10^6)^2+AL11^2*($L11*10^6)^2)/10^6,"")</f>
        <v>0.1816558564162871</v>
      </c>
      <c r="V11" s="51">
        <f>IF(AND(Q11&gt;0,R11&gt;0),SQRT((U11*10^6)^2+AP11^2*$N11^2)/10^6,"")</f>
        <v>0.30422245166380546</v>
      </c>
      <c r="W11" s="51"/>
      <c r="X11" s="51"/>
      <c r="Y11" s="51"/>
      <c r="Z11" s="51"/>
      <c r="AA11" s="51"/>
      <c r="AB11" s="131">
        <f t="shared" si="0"/>
        <v>1.0251414447370233</v>
      </c>
      <c r="AC11" s="131">
        <f t="shared" si="1"/>
        <v>3.696478179839668</v>
      </c>
      <c r="AD11" s="131">
        <f t="shared" si="2"/>
        <v>6314635261.356368</v>
      </c>
      <c r="AE11" s="131">
        <f t="shared" si="3"/>
        <v>25914671.27744037</v>
      </c>
      <c r="AF11" s="132">
        <f t="shared" si="4"/>
        <v>0.0011894631110062137</v>
      </c>
      <c r="AG11" s="131">
        <f t="shared" si="5"/>
        <v>0.015384284560509304</v>
      </c>
      <c r="AH11" s="131">
        <f t="shared" si="6"/>
        <v>-0.014797957957783589</v>
      </c>
      <c r="AI11" s="132">
        <f t="shared" si="7"/>
        <v>0.001351537830899174</v>
      </c>
      <c r="AJ11" s="131">
        <f t="shared" si="8"/>
        <v>-94906651.13501675</v>
      </c>
      <c r="AK11" s="131">
        <f t="shared" si="9"/>
        <v>26320388.414662227</v>
      </c>
      <c r="AL11" s="133">
        <f t="shared" si="10"/>
        <v>3.4656091382280256</v>
      </c>
      <c r="AM11" s="131">
        <f t="shared" si="11"/>
        <v>0.054229840358482</v>
      </c>
      <c r="AN11" s="131">
        <f t="shared" si="12"/>
        <v>0.05530950717806499</v>
      </c>
      <c r="AO11" s="131">
        <f t="shared" si="13"/>
        <v>-3529888289539719.5</v>
      </c>
      <c r="AP11" s="134">
        <f t="shared" si="14"/>
        <v>-1.8083021367969206E+17</v>
      </c>
    </row>
    <row r="12" spans="1:42" s="68" customFormat="1" ht="12.75">
      <c r="A12" s="262"/>
      <c r="B12" s="68" t="s">
        <v>284</v>
      </c>
      <c r="D12" s="68" t="s">
        <v>287</v>
      </c>
      <c r="E12" s="68" t="s">
        <v>150</v>
      </c>
      <c r="F12" s="68" t="s">
        <v>73</v>
      </c>
      <c r="G12" s="239">
        <v>98.38</v>
      </c>
      <c r="H12" s="69" t="s">
        <v>274</v>
      </c>
      <c r="I12" s="147">
        <v>27.84</v>
      </c>
      <c r="J12" s="56">
        <f>5.543*10^-10</f>
        <v>5.543E-10</v>
      </c>
      <c r="K12" s="56">
        <v>28.294</v>
      </c>
      <c r="L12" s="55">
        <v>0.036</v>
      </c>
      <c r="M12" s="56">
        <v>5.530500000000001E-10</v>
      </c>
      <c r="N12" s="57">
        <v>1.349518432626987E-12</v>
      </c>
      <c r="O12" s="29">
        <f>IF(G12&gt;0,10^-6*(1/$M12)*LN(1+(EXP($J12*G12*10^6)-1)*((EXP($M12*$K12*10^6)-1)/(EXP($J12*$I12*10^6)-1))),"")</f>
        <v>99.95736687185205</v>
      </c>
      <c r="P12" s="100">
        <f>IF(G12&gt;0,1-(G12/O12),"")</f>
        <v>0.01578039639513784</v>
      </c>
      <c r="Q12" s="53">
        <v>0.13</v>
      </c>
      <c r="R12" s="148">
        <v>0.01522</v>
      </c>
      <c r="S12" s="149">
        <v>2E-05</v>
      </c>
      <c r="T12" s="117">
        <f>IF(AND(Q12&gt;0,R12&gt;0),SQRT(AI12^2*AJ12^2+AF12^2*AK12^2)/10^6,"")</f>
        <v>0.13203531407961855</v>
      </c>
      <c r="U12" s="51">
        <f>IF(AND(Q12&gt;0,R12&gt;0),SQRT((T12*10^6)^2+AL12^2*($L12*10^6)^2)/10^6,"")</f>
        <v>0.18161357839125253</v>
      </c>
      <c r="V12" s="51">
        <f>IF(AND(Q12&gt;0,R12&gt;0),SQRT((U12*10^6)^2+AP12^2*$N12^2)/10^6,"")</f>
        <v>0.3040978087045974</v>
      </c>
      <c r="W12" s="51"/>
      <c r="X12" s="51"/>
      <c r="Y12" s="51"/>
      <c r="Z12" s="51"/>
      <c r="AA12" s="51"/>
      <c r="AB12" s="131">
        <f t="shared" si="0"/>
        <v>1.0217737001748124</v>
      </c>
      <c r="AC12" s="131">
        <f t="shared" si="1"/>
        <v>3.682411646467013</v>
      </c>
      <c r="AD12" s="131">
        <f t="shared" si="2"/>
        <v>6290779971.231873</v>
      </c>
      <c r="AE12" s="131">
        <f t="shared" si="3"/>
        <v>26000806.08967485</v>
      </c>
      <c r="AF12" s="132">
        <f t="shared" si="4"/>
        <v>0.0012583264516054244</v>
      </c>
      <c r="AG12" s="131">
        <f t="shared" si="5"/>
        <v>0.015434990837900566</v>
      </c>
      <c r="AH12" s="131">
        <f t="shared" si="6"/>
        <v>-0.014895666229612341</v>
      </c>
      <c r="AI12" s="132">
        <f t="shared" si="7"/>
        <v>0.0013426724049603318</v>
      </c>
      <c r="AJ12" s="131">
        <f t="shared" si="8"/>
        <v>-95172434.43733324</v>
      </c>
      <c r="AK12" s="131">
        <f t="shared" si="9"/>
        <v>26407881.525949787</v>
      </c>
      <c r="AL12" s="133">
        <f t="shared" si="10"/>
        <v>3.463897542087128</v>
      </c>
      <c r="AM12" s="131">
        <f t="shared" si="11"/>
        <v>0.0542030573077175</v>
      </c>
      <c r="AN12" s="131">
        <f t="shared" si="12"/>
        <v>0.055281421748477784</v>
      </c>
      <c r="AO12" s="131">
        <f t="shared" si="13"/>
        <v>-3525630261348594</v>
      </c>
      <c r="AP12" s="134">
        <f t="shared" si="14"/>
        <v>-1.8073839051053616E+17</v>
      </c>
    </row>
    <row r="13" spans="1:42" s="68" customFormat="1" ht="12.75">
      <c r="A13" s="262"/>
      <c r="B13" s="68" t="s">
        <v>285</v>
      </c>
      <c r="D13" s="68" t="s">
        <v>287</v>
      </c>
      <c r="E13" s="68" t="s">
        <v>150</v>
      </c>
      <c r="F13" s="68" t="s">
        <v>73</v>
      </c>
      <c r="G13" s="239">
        <v>98.38</v>
      </c>
      <c r="H13" s="69" t="s">
        <v>274</v>
      </c>
      <c r="I13" s="147">
        <v>27.84</v>
      </c>
      <c r="J13" s="56">
        <f>5.543*10^-10</f>
        <v>5.543E-10</v>
      </c>
      <c r="K13" s="56">
        <v>28.294</v>
      </c>
      <c r="L13" s="55">
        <v>0.036</v>
      </c>
      <c r="M13" s="56">
        <v>5.530500000000001E-10</v>
      </c>
      <c r="N13" s="57">
        <v>1.349518432626987E-12</v>
      </c>
      <c r="O13" s="29">
        <f>IF(G13&gt;0,10^-6*(1/$M13)*LN(1+(EXP($J13*G13*10^6)-1)*((EXP($M13*$K13*10^6)-1)/(EXP($J13*$I13*10^6)-1))),"")</f>
        <v>99.95736687185205</v>
      </c>
      <c r="P13" s="100">
        <f>IF(G13&gt;0,1-(G13/O13),"")</f>
        <v>0.01578039639513784</v>
      </c>
      <c r="Q13" s="53">
        <v>0.14</v>
      </c>
      <c r="R13" s="148">
        <v>0.01521</v>
      </c>
      <c r="S13" s="149">
        <v>2E-05</v>
      </c>
      <c r="T13" s="117">
        <f>IF(AND(Q13&gt;0,R13&gt;0),SQRT(AI13^2*AJ13^2+AF13^2*AK13^2)/10^6,"")</f>
        <v>0.1421918767011273</v>
      </c>
      <c r="U13" s="51">
        <f>IF(AND(Q13&gt;0,R13&gt;0),SQRT((T13*10^6)^2+AL13^2*($L13*10^6)^2)/10^6,"")</f>
        <v>0.18912614174608627</v>
      </c>
      <c r="V13" s="51">
        <f>IF(AND(Q13&gt;0,R13&gt;0),SQRT((U13*10^6)^2+AP13^2*$N13^2)/10^6,"")</f>
        <v>0.30864329394079343</v>
      </c>
      <c r="W13" s="51"/>
      <c r="X13" s="51"/>
      <c r="Y13" s="51"/>
      <c r="Z13" s="51"/>
      <c r="AA13" s="51"/>
      <c r="AB13" s="131">
        <f t="shared" si="0"/>
        <v>1.0224454777554663</v>
      </c>
      <c r="AC13" s="131">
        <f t="shared" si="1"/>
        <v>3.6848326929143944</v>
      </c>
      <c r="AD13" s="131">
        <f t="shared" si="2"/>
        <v>6294915921.245832</v>
      </c>
      <c r="AE13" s="131">
        <f t="shared" si="3"/>
        <v>25983722.774241425</v>
      </c>
      <c r="AF13" s="132">
        <f t="shared" si="4"/>
        <v>0.002356632557606719</v>
      </c>
      <c r="AG13" s="131">
        <f t="shared" si="5"/>
        <v>0.015424849582422314</v>
      </c>
      <c r="AH13" s="131">
        <f t="shared" si="6"/>
        <v>-0.01487609885408257</v>
      </c>
      <c r="AI13" s="132">
        <f t="shared" si="7"/>
        <v>0.0013444384980348014</v>
      </c>
      <c r="AJ13" s="131">
        <f t="shared" si="8"/>
        <v>-95109903.27147402</v>
      </c>
      <c r="AK13" s="131">
        <f t="shared" si="9"/>
        <v>26390530.749651533</v>
      </c>
      <c r="AL13" s="133">
        <f t="shared" si="10"/>
        <v>3.463897542087129</v>
      </c>
      <c r="AM13" s="131">
        <f t="shared" si="11"/>
        <v>0.05420305730771751</v>
      </c>
      <c r="AN13" s="131">
        <f t="shared" si="12"/>
        <v>0.055281421748477784</v>
      </c>
      <c r="AO13" s="131">
        <f t="shared" si="13"/>
        <v>-3525630261348571</v>
      </c>
      <c r="AP13" s="134">
        <f t="shared" si="14"/>
        <v>-1.8073839051053616E+17</v>
      </c>
    </row>
    <row r="14" spans="1:42" s="34" customFormat="1" ht="13.5" thickBot="1">
      <c r="A14" s="263"/>
      <c r="B14" s="34" t="s">
        <v>286</v>
      </c>
      <c r="D14" s="34" t="s">
        <v>287</v>
      </c>
      <c r="E14" s="34" t="s">
        <v>150</v>
      </c>
      <c r="F14" s="34" t="s">
        <v>73</v>
      </c>
      <c r="G14" s="240">
        <v>98.39</v>
      </c>
      <c r="H14" s="70" t="s">
        <v>274</v>
      </c>
      <c r="I14" s="150">
        <v>27.84</v>
      </c>
      <c r="J14" s="71">
        <f>5.543*10^-10</f>
        <v>5.543E-10</v>
      </c>
      <c r="K14" s="71">
        <v>28.294</v>
      </c>
      <c r="L14" s="72">
        <v>0.036</v>
      </c>
      <c r="M14" s="71">
        <v>5.530500000000001E-10</v>
      </c>
      <c r="N14" s="73">
        <v>1.349518432626987E-12</v>
      </c>
      <c r="O14" s="30">
        <f>IF(G14&gt;0,10^-6*(1/$M14)*LN(1+(EXP($J14*G14*10^6)-1)*((EXP($M14*$K14*10^6)-1)/(EXP($J14*$I14*10^6)-1))),"")</f>
        <v>99.96752343409712</v>
      </c>
      <c r="P14" s="103">
        <f>IF(G14&gt;0,1-(G14/O14),"")</f>
        <v>0.015780359259745858</v>
      </c>
      <c r="Q14" s="74">
        <v>0.07</v>
      </c>
      <c r="R14" s="151"/>
      <c r="S14" s="152"/>
      <c r="T14" s="247">
        <f>Q14*(1+P14)</f>
        <v>0.07110462514818222</v>
      </c>
      <c r="U14" s="75"/>
      <c r="V14" s="75"/>
      <c r="W14" s="75"/>
      <c r="X14" s="75"/>
      <c r="Y14" s="75"/>
      <c r="Z14" s="75"/>
      <c r="AA14" s="75"/>
      <c r="AB14" s="140" t="e">
        <f t="shared" si="0"/>
        <v>#DIV/0!</v>
      </c>
      <c r="AC14" s="140" t="e">
        <f t="shared" si="1"/>
        <v>#DIV/0!</v>
      </c>
      <c r="AD14" s="140" t="e">
        <f t="shared" si="2"/>
        <v>#DIV/0!</v>
      </c>
      <c r="AE14" s="140" t="e">
        <f t="shared" si="3"/>
        <v>#DIV/0!</v>
      </c>
      <c r="AF14" s="141" t="e">
        <f t="shared" si="4"/>
        <v>#DIV/0!</v>
      </c>
      <c r="AG14" s="140" t="e">
        <f t="shared" si="5"/>
        <v>#DIV/0!</v>
      </c>
      <c r="AH14" s="140" t="e">
        <f t="shared" si="6"/>
        <v>#DIV/0!</v>
      </c>
      <c r="AI14" s="141" t="e">
        <f t="shared" si="7"/>
        <v>#DIV/0!</v>
      </c>
      <c r="AJ14" s="140" t="e">
        <f t="shared" si="8"/>
        <v>#DIV/0!</v>
      </c>
      <c r="AK14" s="140" t="e">
        <f t="shared" si="9"/>
        <v>#DIV/0!</v>
      </c>
      <c r="AL14" s="142" t="e">
        <f t="shared" si="10"/>
        <v>#DIV/0!</v>
      </c>
      <c r="AM14" s="140" t="e">
        <f t="shared" si="11"/>
        <v>#DIV/0!</v>
      </c>
      <c r="AN14" s="140" t="e">
        <f t="shared" si="12"/>
        <v>#DIV/0!</v>
      </c>
      <c r="AO14" s="140" t="e">
        <f t="shared" si="13"/>
        <v>#DIV/0!</v>
      </c>
      <c r="AP14" s="143" t="e">
        <f t="shared" si="14"/>
        <v>#DIV/0!</v>
      </c>
    </row>
    <row r="15" spans="1:42" s="14" customFormat="1" ht="13.5" thickBot="1">
      <c r="A15" s="60"/>
      <c r="B15" s="68"/>
      <c r="C15" s="68"/>
      <c r="D15" s="68"/>
      <c r="E15" s="68"/>
      <c r="F15" s="68"/>
      <c r="G15" s="165"/>
      <c r="H15" s="69"/>
      <c r="I15" s="147"/>
      <c r="J15" s="56"/>
      <c r="K15" s="56"/>
      <c r="L15" s="55"/>
      <c r="M15" s="56"/>
      <c r="N15" s="57"/>
      <c r="O15" s="52"/>
      <c r="P15" s="100"/>
      <c r="Q15" s="20"/>
      <c r="R15" s="95"/>
      <c r="S15" s="98"/>
      <c r="T15" s="173"/>
      <c r="U15" s="51"/>
      <c r="V15" s="51"/>
      <c r="W15" s="22"/>
      <c r="X15" s="22"/>
      <c r="Y15" s="22"/>
      <c r="Z15" s="22"/>
      <c r="AA15" s="22"/>
      <c r="AB15" s="24"/>
      <c r="AC15" s="24"/>
      <c r="AD15" s="24"/>
      <c r="AE15" s="24"/>
      <c r="AF15" s="25"/>
      <c r="AG15" s="24"/>
      <c r="AH15" s="24"/>
      <c r="AI15" s="25"/>
      <c r="AJ15" s="24"/>
      <c r="AK15" s="24"/>
      <c r="AL15" s="26"/>
      <c r="AM15" s="24"/>
      <c r="AN15" s="24"/>
      <c r="AO15" s="24"/>
      <c r="AP15" s="27"/>
    </row>
    <row r="16" spans="1:42" s="175" customFormat="1" ht="13.5" thickBot="1">
      <c r="A16" s="174" t="s">
        <v>332</v>
      </c>
      <c r="D16" s="175" t="s">
        <v>317</v>
      </c>
      <c r="E16" s="175" t="s">
        <v>318</v>
      </c>
      <c r="F16" s="175" t="s">
        <v>73</v>
      </c>
      <c r="G16" s="245">
        <v>72.9</v>
      </c>
      <c r="H16" s="176" t="s">
        <v>33</v>
      </c>
      <c r="I16" s="166">
        <v>28.03</v>
      </c>
      <c r="J16" s="166">
        <f>5.543*10^-10</f>
        <v>5.543E-10</v>
      </c>
      <c r="K16" s="166">
        <v>28.294</v>
      </c>
      <c r="L16" s="177">
        <v>0.036</v>
      </c>
      <c r="M16" s="166">
        <v>5.530500000000001E-10</v>
      </c>
      <c r="N16" s="178">
        <v>1.349518432626987E-12</v>
      </c>
      <c r="O16" s="76">
        <f>IF(G16&gt;0,10^-6*(1/$M16)*LN(1+(EXP($J16*G16*10^6)-1)*((EXP($M16*$K16*10^6)-1)/(EXP($J16*$I16*10^6)-1))),"")</f>
        <v>73.58014296955378</v>
      </c>
      <c r="P16" s="167">
        <f>IF(G16&gt;0,1-(G16/O16),"")</f>
        <v>0.009243566838884831</v>
      </c>
      <c r="Q16" s="179"/>
      <c r="R16" s="180"/>
      <c r="S16" s="181"/>
      <c r="T16" s="220">
        <f>IF(AND(Q16&gt;0,R16&gt;0),SQRT(AI16^2*AJ16^2+AF16^2*AK16^2)/10^6,"")</f>
      </c>
      <c r="U16" s="182">
        <f>IF(AND(Q16&gt;0,R16&gt;0),SQRT((T16*10^6)^2+AL16^2*($L16*10^6)^2)/10^6,"")</f>
      </c>
      <c r="V16" s="182">
        <f>IF(AND(Q16&gt;0,R16&gt;0),SQRT((U16*10^6)^2+AP16^2*$N16^2)/10^6,"")</f>
      </c>
      <c r="W16" s="183"/>
      <c r="X16" s="183"/>
      <c r="Y16" s="183"/>
      <c r="Z16" s="183"/>
      <c r="AA16" s="183"/>
      <c r="AB16" s="184" t="e">
        <f aca="true" t="shared" si="15" ref="AB16:AB40">(-1+EXP($J16*$I16*10^6))/R16</f>
        <v>#DIV/0!</v>
      </c>
      <c r="AC16" s="184" t="e">
        <f aca="true" t="shared" si="16" ref="AC16:AC40">(EXP($J16*G16*10^6)-1)/R16</f>
        <v>#DIV/0!</v>
      </c>
      <c r="AD16" s="184" t="e">
        <f aca="true" t="shared" si="17" ref="AD16:AD40">AC16/($J16+R16*$J16*AC16)</f>
        <v>#DIV/0!</v>
      </c>
      <c r="AE16" s="184" t="e">
        <f aca="true" t="shared" si="18" ref="AE16:AE40">R16/($J16+R16*$J16*AC16)</f>
        <v>#DIV/0!</v>
      </c>
      <c r="AF16" s="185" t="e">
        <f aca="true" t="shared" si="19" ref="AF16:AF40">SQRT(((Q16*10^6)^2-S16^2*AD16^2)/(AE16^2))</f>
        <v>#DIV/0!</v>
      </c>
      <c r="AG16" s="184" t="e">
        <f aca="true" t="shared" si="20" ref="AG16:AG40">(EXP($M16*$K16*10^6)-1)/AB16</f>
        <v>#DIV/0!</v>
      </c>
      <c r="AH16" s="184" t="e">
        <f aca="true" t="shared" si="21" ref="AH16:AH40">(1-EXP($J16*$I16*10^6))/(AB16^2)</f>
        <v>#DIV/0!</v>
      </c>
      <c r="AI16" s="185" t="e">
        <f aca="true" t="shared" si="22" ref="AI16:AI40">S16/ABS(AH16)</f>
        <v>#DIV/0!</v>
      </c>
      <c r="AJ16" s="184" t="e">
        <f aca="true" t="shared" si="23" ref="AJ16:AJ40">(1/$M16)*(-1/AB16+1/((EXP($M16*$K16*10^6)-1)*AC16+AB16))</f>
        <v>#DIV/0!</v>
      </c>
      <c r="AK16" s="184" t="e">
        <f aca="true" t="shared" si="24" ref="AK16:AK40">AG16/($M16*(1+AG16*AC16))</f>
        <v>#DIV/0!</v>
      </c>
      <c r="AL16" s="186" t="e">
        <f aca="true" t="shared" si="25" ref="AL16:AL40">EXP($M16*$K16*10^6)*AC16/((EXP($M16*$K16*10^6)-1)*AC16+AB16)</f>
        <v>#DIV/0!</v>
      </c>
      <c r="AM16" s="184" t="e">
        <f aca="true" t="shared" si="26" ref="AM16:AM40">(EXP($M16*$K16*10^6)*$M16*AC16*$K16*10^6)/((EXP($M16*$K16*10^6)-1)*AC16+AB16)</f>
        <v>#DIV/0!</v>
      </c>
      <c r="AN16" s="184" t="e">
        <f aca="true" t="shared" si="27" ref="AN16:AN40">LN(1+(EXP($M16*$K16*10^6)-1)*AC16/AB16)</f>
        <v>#DIV/0!</v>
      </c>
      <c r="AO16" s="184" t="e">
        <f aca="true" t="shared" si="28" ref="AO16:AO40">1/$M16^2*(AM16-AN16)</f>
        <v>#DIV/0!</v>
      </c>
      <c r="AP16" s="187" t="e">
        <f aca="true" t="shared" si="29" ref="AP16:AP40">-LN(1+AG16*AC16)/$M16^2</f>
        <v>#DIV/0!</v>
      </c>
    </row>
    <row r="17" spans="1:42" s="14" customFormat="1" ht="13.5" thickBot="1">
      <c r="A17" s="60"/>
      <c r="B17" s="68"/>
      <c r="C17" s="68"/>
      <c r="D17" s="68"/>
      <c r="E17" s="68"/>
      <c r="F17" s="68"/>
      <c r="G17" s="93"/>
      <c r="H17" s="69"/>
      <c r="I17" s="147"/>
      <c r="J17" s="56"/>
      <c r="K17" s="56"/>
      <c r="L17" s="55"/>
      <c r="M17" s="56"/>
      <c r="N17" s="57"/>
      <c r="O17" s="52"/>
      <c r="P17" s="100"/>
      <c r="Q17" s="20"/>
      <c r="R17" s="95"/>
      <c r="S17" s="98"/>
      <c r="T17" s="248"/>
      <c r="U17" s="51"/>
      <c r="V17" s="51"/>
      <c r="W17" s="22"/>
      <c r="X17" s="22"/>
      <c r="Y17" s="22"/>
      <c r="Z17" s="22"/>
      <c r="AA17" s="22"/>
      <c r="AB17" s="24" t="e">
        <f t="shared" si="15"/>
        <v>#DIV/0!</v>
      </c>
      <c r="AC17" s="24" t="e">
        <f t="shared" si="16"/>
        <v>#DIV/0!</v>
      </c>
      <c r="AD17" s="24" t="e">
        <f t="shared" si="17"/>
        <v>#DIV/0!</v>
      </c>
      <c r="AE17" s="24" t="e">
        <f t="shared" si="18"/>
        <v>#DIV/0!</v>
      </c>
      <c r="AF17" s="25" t="e">
        <f t="shared" si="19"/>
        <v>#DIV/0!</v>
      </c>
      <c r="AG17" s="24" t="e">
        <f t="shared" si="20"/>
        <v>#DIV/0!</v>
      </c>
      <c r="AH17" s="24" t="e">
        <f t="shared" si="21"/>
        <v>#DIV/0!</v>
      </c>
      <c r="AI17" s="25" t="e">
        <f t="shared" si="22"/>
        <v>#DIV/0!</v>
      </c>
      <c r="AJ17" s="24" t="e">
        <f t="shared" si="23"/>
        <v>#DIV/0!</v>
      </c>
      <c r="AK17" s="24" t="e">
        <f t="shared" si="24"/>
        <v>#DIV/0!</v>
      </c>
      <c r="AL17" s="26" t="e">
        <f t="shared" si="25"/>
        <v>#DIV/0!</v>
      </c>
      <c r="AM17" s="24" t="e">
        <f t="shared" si="26"/>
        <v>#DIV/0!</v>
      </c>
      <c r="AN17" s="24" t="e">
        <f t="shared" si="27"/>
        <v>#DIV/0!</v>
      </c>
      <c r="AO17" s="24" t="e">
        <f t="shared" si="28"/>
        <v>#DIV/0!</v>
      </c>
      <c r="AP17" s="27" t="e">
        <f t="shared" si="29"/>
        <v>#DIV/0!</v>
      </c>
    </row>
    <row r="18" spans="1:42" s="61" customFormat="1" ht="13.5" customHeight="1">
      <c r="A18" s="261" t="s">
        <v>235</v>
      </c>
      <c r="C18" s="61" t="s">
        <v>133</v>
      </c>
      <c r="D18" s="61" t="s">
        <v>268</v>
      </c>
      <c r="F18" s="61" t="s">
        <v>107</v>
      </c>
      <c r="G18" s="238">
        <v>69.59</v>
      </c>
      <c r="H18" s="62" t="s">
        <v>33</v>
      </c>
      <c r="I18" s="63">
        <v>28.03</v>
      </c>
      <c r="J18" s="63">
        <f aca="true" t="shared" si="30" ref="J18:J40">5.543*10^-10</f>
        <v>5.543E-10</v>
      </c>
      <c r="K18" s="63">
        <v>28.294</v>
      </c>
      <c r="L18" s="64">
        <v>0.036</v>
      </c>
      <c r="M18" s="63">
        <v>5.530500000000001E-10</v>
      </c>
      <c r="N18" s="65">
        <v>1.349518432626987E-12</v>
      </c>
      <c r="O18" s="50">
        <f aca="true" t="shared" si="31" ref="O18:O40">IF(G18&gt;0,10^-6*(1/$M18)*LN(1+(EXP($J18*G18*10^6)-1)*((EXP($M18*$K18*10^6)-1)/(EXP($J18*$I18*10^6)-1))),"")</f>
        <v>70.23971298640703</v>
      </c>
      <c r="P18" s="102">
        <f aca="true" t="shared" si="32" ref="P18:P40">IF(G18&gt;0,1-(G18/O18),"")</f>
        <v>0.009249937945115971</v>
      </c>
      <c r="Q18" s="66">
        <v>0.36</v>
      </c>
      <c r="R18" s="146"/>
      <c r="S18" s="123"/>
      <c r="T18" s="249">
        <f>Q18*(1+P18)</f>
        <v>0.3633299776602417</v>
      </c>
      <c r="U18" s="67"/>
      <c r="V18" s="67"/>
      <c r="W18" s="67"/>
      <c r="X18" s="67"/>
      <c r="Y18" s="67"/>
      <c r="Z18" s="67"/>
      <c r="AA18" s="67"/>
      <c r="AB18" s="125" t="e">
        <f t="shared" si="15"/>
        <v>#DIV/0!</v>
      </c>
      <c r="AC18" s="125" t="e">
        <f t="shared" si="16"/>
        <v>#DIV/0!</v>
      </c>
      <c r="AD18" s="125" t="e">
        <f t="shared" si="17"/>
        <v>#DIV/0!</v>
      </c>
      <c r="AE18" s="125" t="e">
        <f t="shared" si="18"/>
        <v>#DIV/0!</v>
      </c>
      <c r="AF18" s="126" t="e">
        <f t="shared" si="19"/>
        <v>#DIV/0!</v>
      </c>
      <c r="AG18" s="125" t="e">
        <f t="shared" si="20"/>
        <v>#DIV/0!</v>
      </c>
      <c r="AH18" s="125" t="e">
        <f t="shared" si="21"/>
        <v>#DIV/0!</v>
      </c>
      <c r="AI18" s="126" t="e">
        <f t="shared" si="22"/>
        <v>#DIV/0!</v>
      </c>
      <c r="AJ18" s="125" t="e">
        <f t="shared" si="23"/>
        <v>#DIV/0!</v>
      </c>
      <c r="AK18" s="125" t="e">
        <f t="shared" si="24"/>
        <v>#DIV/0!</v>
      </c>
      <c r="AL18" s="127" t="e">
        <f t="shared" si="25"/>
        <v>#DIV/0!</v>
      </c>
      <c r="AM18" s="125" t="e">
        <f t="shared" si="26"/>
        <v>#DIV/0!</v>
      </c>
      <c r="AN18" s="125" t="e">
        <f t="shared" si="27"/>
        <v>#DIV/0!</v>
      </c>
      <c r="AO18" s="125" t="e">
        <f t="shared" si="28"/>
        <v>#DIV/0!</v>
      </c>
      <c r="AP18" s="128" t="e">
        <f t="shared" si="29"/>
        <v>#DIV/0!</v>
      </c>
    </row>
    <row r="19" spans="1:42" s="68" customFormat="1" ht="12.75">
      <c r="A19" s="262"/>
      <c r="C19" s="68" t="s">
        <v>215</v>
      </c>
      <c r="D19" s="68" t="s">
        <v>268</v>
      </c>
      <c r="F19" s="68" t="s">
        <v>107</v>
      </c>
      <c r="G19" s="239">
        <v>70</v>
      </c>
      <c r="H19" s="69" t="s">
        <v>33</v>
      </c>
      <c r="I19" s="56">
        <v>28.03</v>
      </c>
      <c r="J19" s="56">
        <f t="shared" si="30"/>
        <v>5.543E-10</v>
      </c>
      <c r="K19" s="56">
        <v>28.294</v>
      </c>
      <c r="L19" s="55">
        <v>0.036</v>
      </c>
      <c r="M19" s="56">
        <v>5.530500000000001E-10</v>
      </c>
      <c r="N19" s="57">
        <v>1.349518432626987E-12</v>
      </c>
      <c r="O19" s="29">
        <f t="shared" si="31"/>
        <v>70.65348456027684</v>
      </c>
      <c r="P19" s="100">
        <f t="shared" si="32"/>
        <v>0.00924914835190227</v>
      </c>
      <c r="Q19" s="53">
        <v>0.45</v>
      </c>
      <c r="R19" s="148"/>
      <c r="S19" s="149"/>
      <c r="T19" s="250">
        <f aca="true" t="shared" si="33" ref="T19:T40">Q19*(1+P19)</f>
        <v>0.4541621167583561</v>
      </c>
      <c r="U19" s="51"/>
      <c r="V19" s="51"/>
      <c r="W19" s="51"/>
      <c r="X19" s="51"/>
      <c r="Y19" s="51"/>
      <c r="Z19" s="51"/>
      <c r="AA19" s="51"/>
      <c r="AB19" s="131" t="e">
        <f t="shared" si="15"/>
        <v>#DIV/0!</v>
      </c>
      <c r="AC19" s="131" t="e">
        <f t="shared" si="16"/>
        <v>#DIV/0!</v>
      </c>
      <c r="AD19" s="131" t="e">
        <f t="shared" si="17"/>
        <v>#DIV/0!</v>
      </c>
      <c r="AE19" s="131" t="e">
        <f t="shared" si="18"/>
        <v>#DIV/0!</v>
      </c>
      <c r="AF19" s="132" t="e">
        <f t="shared" si="19"/>
        <v>#DIV/0!</v>
      </c>
      <c r="AG19" s="131" t="e">
        <f t="shared" si="20"/>
        <v>#DIV/0!</v>
      </c>
      <c r="AH19" s="131" t="e">
        <f t="shared" si="21"/>
        <v>#DIV/0!</v>
      </c>
      <c r="AI19" s="132" t="e">
        <f t="shared" si="22"/>
        <v>#DIV/0!</v>
      </c>
      <c r="AJ19" s="131" t="e">
        <f t="shared" si="23"/>
        <v>#DIV/0!</v>
      </c>
      <c r="AK19" s="131" t="e">
        <f t="shared" si="24"/>
        <v>#DIV/0!</v>
      </c>
      <c r="AL19" s="133" t="e">
        <f t="shared" si="25"/>
        <v>#DIV/0!</v>
      </c>
      <c r="AM19" s="131" t="e">
        <f t="shared" si="26"/>
        <v>#DIV/0!</v>
      </c>
      <c r="AN19" s="131" t="e">
        <f t="shared" si="27"/>
        <v>#DIV/0!</v>
      </c>
      <c r="AO19" s="131" t="e">
        <f t="shared" si="28"/>
        <v>#DIV/0!</v>
      </c>
      <c r="AP19" s="134" t="e">
        <f t="shared" si="29"/>
        <v>#DIV/0!</v>
      </c>
    </row>
    <row r="20" spans="1:42" s="68" customFormat="1" ht="12.75">
      <c r="A20" s="262"/>
      <c r="C20" s="68" t="s">
        <v>236</v>
      </c>
      <c r="D20" s="68" t="s">
        <v>268</v>
      </c>
      <c r="F20" s="68" t="s">
        <v>107</v>
      </c>
      <c r="G20" s="239">
        <v>71.98</v>
      </c>
      <c r="H20" s="69" t="s">
        <v>33</v>
      </c>
      <c r="I20" s="56">
        <v>28.03</v>
      </c>
      <c r="J20" s="56">
        <f t="shared" si="30"/>
        <v>5.543E-10</v>
      </c>
      <c r="K20" s="56">
        <v>28.294</v>
      </c>
      <c r="L20" s="55">
        <v>0.036</v>
      </c>
      <c r="M20" s="56">
        <v>5.530500000000001E-10</v>
      </c>
      <c r="N20" s="57">
        <v>1.349518432626987E-12</v>
      </c>
      <c r="O20" s="29">
        <f t="shared" si="31"/>
        <v>72.65168934272907</v>
      </c>
      <c r="P20" s="100">
        <f t="shared" si="32"/>
        <v>0.009245336877996335</v>
      </c>
      <c r="Q20" s="53">
        <v>0.31</v>
      </c>
      <c r="R20" s="148"/>
      <c r="S20" s="149"/>
      <c r="T20" s="250">
        <f t="shared" si="33"/>
        <v>0.31286605443217885</v>
      </c>
      <c r="U20" s="51"/>
      <c r="V20" s="51"/>
      <c r="W20" s="51"/>
      <c r="X20" s="51"/>
      <c r="Y20" s="51"/>
      <c r="Z20" s="51"/>
      <c r="AA20" s="51"/>
      <c r="AB20" s="131" t="e">
        <f t="shared" si="15"/>
        <v>#DIV/0!</v>
      </c>
      <c r="AC20" s="131" t="e">
        <f t="shared" si="16"/>
        <v>#DIV/0!</v>
      </c>
      <c r="AD20" s="131" t="e">
        <f t="shared" si="17"/>
        <v>#DIV/0!</v>
      </c>
      <c r="AE20" s="131" t="e">
        <f t="shared" si="18"/>
        <v>#DIV/0!</v>
      </c>
      <c r="AF20" s="132" t="e">
        <f t="shared" si="19"/>
        <v>#DIV/0!</v>
      </c>
      <c r="AG20" s="131" t="e">
        <f t="shared" si="20"/>
        <v>#DIV/0!</v>
      </c>
      <c r="AH20" s="131" t="e">
        <f t="shared" si="21"/>
        <v>#DIV/0!</v>
      </c>
      <c r="AI20" s="132" t="e">
        <f t="shared" si="22"/>
        <v>#DIV/0!</v>
      </c>
      <c r="AJ20" s="131" t="e">
        <f t="shared" si="23"/>
        <v>#DIV/0!</v>
      </c>
      <c r="AK20" s="131" t="e">
        <f t="shared" si="24"/>
        <v>#DIV/0!</v>
      </c>
      <c r="AL20" s="133" t="e">
        <f t="shared" si="25"/>
        <v>#DIV/0!</v>
      </c>
      <c r="AM20" s="131" t="e">
        <f t="shared" si="26"/>
        <v>#DIV/0!</v>
      </c>
      <c r="AN20" s="131" t="e">
        <f t="shared" si="27"/>
        <v>#DIV/0!</v>
      </c>
      <c r="AO20" s="131" t="e">
        <f t="shared" si="28"/>
        <v>#DIV/0!</v>
      </c>
      <c r="AP20" s="134" t="e">
        <f t="shared" si="29"/>
        <v>#DIV/0!</v>
      </c>
    </row>
    <row r="21" spans="1:42" s="68" customFormat="1" ht="12.75">
      <c r="A21" s="262"/>
      <c r="C21" s="68" t="s">
        <v>271</v>
      </c>
      <c r="D21" s="68" t="s">
        <v>268</v>
      </c>
      <c r="F21" s="68" t="s">
        <v>107</v>
      </c>
      <c r="G21" s="239">
        <v>73.52</v>
      </c>
      <c r="H21" s="69" t="s">
        <v>33</v>
      </c>
      <c r="I21" s="56">
        <v>28.03</v>
      </c>
      <c r="J21" s="56">
        <f t="shared" si="30"/>
        <v>5.543E-10</v>
      </c>
      <c r="K21" s="56">
        <v>28.294</v>
      </c>
      <c r="L21" s="55">
        <v>0.036</v>
      </c>
      <c r="M21" s="56">
        <v>5.530500000000001E-10</v>
      </c>
      <c r="N21" s="57">
        <v>1.349518432626987E-12</v>
      </c>
      <c r="O21" s="29">
        <f t="shared" si="31"/>
        <v>74.20583813318727</v>
      </c>
      <c r="P21" s="100">
        <f t="shared" si="32"/>
        <v>0.009242374325808544</v>
      </c>
      <c r="Q21" s="53">
        <v>0.39</v>
      </c>
      <c r="R21" s="148"/>
      <c r="S21" s="149"/>
      <c r="T21" s="250">
        <f t="shared" si="33"/>
        <v>0.39360452598706536</v>
      </c>
      <c r="U21" s="51"/>
      <c r="V21" s="51"/>
      <c r="W21" s="51"/>
      <c r="X21" s="51"/>
      <c r="Y21" s="51"/>
      <c r="Z21" s="51"/>
      <c r="AA21" s="51"/>
      <c r="AB21" s="131" t="e">
        <f t="shared" si="15"/>
        <v>#DIV/0!</v>
      </c>
      <c r="AC21" s="131" t="e">
        <f t="shared" si="16"/>
        <v>#DIV/0!</v>
      </c>
      <c r="AD21" s="131" t="e">
        <f t="shared" si="17"/>
        <v>#DIV/0!</v>
      </c>
      <c r="AE21" s="131" t="e">
        <f t="shared" si="18"/>
        <v>#DIV/0!</v>
      </c>
      <c r="AF21" s="132" t="e">
        <f t="shared" si="19"/>
        <v>#DIV/0!</v>
      </c>
      <c r="AG21" s="131" t="e">
        <f t="shared" si="20"/>
        <v>#DIV/0!</v>
      </c>
      <c r="AH21" s="131" t="e">
        <f t="shared" si="21"/>
        <v>#DIV/0!</v>
      </c>
      <c r="AI21" s="132" t="e">
        <f t="shared" si="22"/>
        <v>#DIV/0!</v>
      </c>
      <c r="AJ21" s="131" t="e">
        <f t="shared" si="23"/>
        <v>#DIV/0!</v>
      </c>
      <c r="AK21" s="131" t="e">
        <f t="shared" si="24"/>
        <v>#DIV/0!</v>
      </c>
      <c r="AL21" s="133" t="e">
        <f t="shared" si="25"/>
        <v>#DIV/0!</v>
      </c>
      <c r="AM21" s="131" t="e">
        <f t="shared" si="26"/>
        <v>#DIV/0!</v>
      </c>
      <c r="AN21" s="131" t="e">
        <f t="shared" si="27"/>
        <v>#DIV/0!</v>
      </c>
      <c r="AO21" s="131" t="e">
        <f t="shared" si="28"/>
        <v>#DIV/0!</v>
      </c>
      <c r="AP21" s="134" t="e">
        <f t="shared" si="29"/>
        <v>#DIV/0!</v>
      </c>
    </row>
    <row r="22" spans="1:42" s="68" customFormat="1" ht="12.75">
      <c r="A22" s="262"/>
      <c r="C22" s="68" t="s">
        <v>237</v>
      </c>
      <c r="D22" s="68" t="s">
        <v>268</v>
      </c>
      <c r="F22" s="68" t="s">
        <v>107</v>
      </c>
      <c r="G22" s="239">
        <v>74.67</v>
      </c>
      <c r="H22" s="69" t="s">
        <v>33</v>
      </c>
      <c r="I22" s="56">
        <v>28.03</v>
      </c>
      <c r="J22" s="56">
        <f t="shared" si="30"/>
        <v>5.543E-10</v>
      </c>
      <c r="K22" s="56">
        <v>28.294</v>
      </c>
      <c r="L22" s="55">
        <v>0.036</v>
      </c>
      <c r="M22" s="56">
        <v>5.530500000000001E-10</v>
      </c>
      <c r="N22" s="57">
        <v>1.349518432626987E-12</v>
      </c>
      <c r="O22" s="29">
        <f t="shared" si="31"/>
        <v>75.36639781025642</v>
      </c>
      <c r="P22" s="100">
        <f t="shared" si="32"/>
        <v>0.009240163129590973</v>
      </c>
      <c r="Q22" s="53">
        <v>0.15</v>
      </c>
      <c r="R22" s="148"/>
      <c r="S22" s="149"/>
      <c r="T22" s="250">
        <f t="shared" si="33"/>
        <v>0.15138602446943863</v>
      </c>
      <c r="U22" s="51"/>
      <c r="V22" s="51"/>
      <c r="W22" s="51"/>
      <c r="X22" s="51"/>
      <c r="Y22" s="51"/>
      <c r="Z22" s="51"/>
      <c r="AA22" s="51"/>
      <c r="AB22" s="131" t="e">
        <f t="shared" si="15"/>
        <v>#DIV/0!</v>
      </c>
      <c r="AC22" s="131" t="e">
        <f t="shared" si="16"/>
        <v>#DIV/0!</v>
      </c>
      <c r="AD22" s="131" t="e">
        <f t="shared" si="17"/>
        <v>#DIV/0!</v>
      </c>
      <c r="AE22" s="131" t="e">
        <f t="shared" si="18"/>
        <v>#DIV/0!</v>
      </c>
      <c r="AF22" s="132" t="e">
        <f t="shared" si="19"/>
        <v>#DIV/0!</v>
      </c>
      <c r="AG22" s="131" t="e">
        <f t="shared" si="20"/>
        <v>#DIV/0!</v>
      </c>
      <c r="AH22" s="131" t="e">
        <f t="shared" si="21"/>
        <v>#DIV/0!</v>
      </c>
      <c r="AI22" s="132" t="e">
        <f t="shared" si="22"/>
        <v>#DIV/0!</v>
      </c>
      <c r="AJ22" s="131" t="e">
        <f t="shared" si="23"/>
        <v>#DIV/0!</v>
      </c>
      <c r="AK22" s="131" t="e">
        <f t="shared" si="24"/>
        <v>#DIV/0!</v>
      </c>
      <c r="AL22" s="133" t="e">
        <f t="shared" si="25"/>
        <v>#DIV/0!</v>
      </c>
      <c r="AM22" s="131" t="e">
        <f t="shared" si="26"/>
        <v>#DIV/0!</v>
      </c>
      <c r="AN22" s="131" t="e">
        <f t="shared" si="27"/>
        <v>#DIV/0!</v>
      </c>
      <c r="AO22" s="131" t="e">
        <f t="shared" si="28"/>
        <v>#DIV/0!</v>
      </c>
      <c r="AP22" s="134" t="e">
        <f t="shared" si="29"/>
        <v>#DIV/0!</v>
      </c>
    </row>
    <row r="23" spans="1:42" s="68" customFormat="1" ht="12.75">
      <c r="A23" s="262"/>
      <c r="C23" s="68" t="s">
        <v>272</v>
      </c>
      <c r="D23" s="68" t="s">
        <v>268</v>
      </c>
      <c r="F23" s="68" t="s">
        <v>107</v>
      </c>
      <c r="G23" s="239">
        <v>75.08</v>
      </c>
      <c r="H23" s="69" t="s">
        <v>33</v>
      </c>
      <c r="I23" s="56">
        <v>28.03</v>
      </c>
      <c r="J23" s="56">
        <f t="shared" si="30"/>
        <v>5.543E-10</v>
      </c>
      <c r="K23" s="56">
        <v>28.294</v>
      </c>
      <c r="L23" s="55">
        <v>0.036</v>
      </c>
      <c r="M23" s="56">
        <v>5.530500000000001E-10</v>
      </c>
      <c r="N23" s="57">
        <v>1.349518432626987E-12</v>
      </c>
      <c r="O23" s="29">
        <f t="shared" si="31"/>
        <v>75.78016132939022</v>
      </c>
      <c r="P23" s="100">
        <f t="shared" si="32"/>
        <v>0.009239375017253804</v>
      </c>
      <c r="Q23" s="53">
        <v>0.11</v>
      </c>
      <c r="R23" s="148"/>
      <c r="S23" s="149"/>
      <c r="T23" s="250">
        <f t="shared" si="33"/>
        <v>0.1110163312518979</v>
      </c>
      <c r="U23" s="51"/>
      <c r="V23" s="51"/>
      <c r="W23" s="51"/>
      <c r="X23" s="51"/>
      <c r="Y23" s="51"/>
      <c r="Z23" s="51"/>
      <c r="AA23" s="51"/>
      <c r="AB23" s="131" t="e">
        <f t="shared" si="15"/>
        <v>#DIV/0!</v>
      </c>
      <c r="AC23" s="131" t="e">
        <f t="shared" si="16"/>
        <v>#DIV/0!</v>
      </c>
      <c r="AD23" s="131" t="e">
        <f t="shared" si="17"/>
        <v>#DIV/0!</v>
      </c>
      <c r="AE23" s="131" t="e">
        <f t="shared" si="18"/>
        <v>#DIV/0!</v>
      </c>
      <c r="AF23" s="132" t="e">
        <f t="shared" si="19"/>
        <v>#DIV/0!</v>
      </c>
      <c r="AG23" s="131" t="e">
        <f t="shared" si="20"/>
        <v>#DIV/0!</v>
      </c>
      <c r="AH23" s="131" t="e">
        <f t="shared" si="21"/>
        <v>#DIV/0!</v>
      </c>
      <c r="AI23" s="132" t="e">
        <f t="shared" si="22"/>
        <v>#DIV/0!</v>
      </c>
      <c r="AJ23" s="131" t="e">
        <f t="shared" si="23"/>
        <v>#DIV/0!</v>
      </c>
      <c r="AK23" s="131" t="e">
        <f t="shared" si="24"/>
        <v>#DIV/0!</v>
      </c>
      <c r="AL23" s="133" t="e">
        <f t="shared" si="25"/>
        <v>#DIV/0!</v>
      </c>
      <c r="AM23" s="131" t="e">
        <f t="shared" si="26"/>
        <v>#DIV/0!</v>
      </c>
      <c r="AN23" s="131" t="e">
        <f t="shared" si="27"/>
        <v>#DIV/0!</v>
      </c>
      <c r="AO23" s="131" t="e">
        <f t="shared" si="28"/>
        <v>#DIV/0!</v>
      </c>
      <c r="AP23" s="134" t="e">
        <f t="shared" si="29"/>
        <v>#DIV/0!</v>
      </c>
    </row>
    <row r="24" spans="1:42" s="68" customFormat="1" ht="12.75">
      <c r="A24" s="262"/>
      <c r="C24" s="68" t="s">
        <v>121</v>
      </c>
      <c r="D24" s="68" t="s">
        <v>268</v>
      </c>
      <c r="F24" s="68" t="s">
        <v>107</v>
      </c>
      <c r="G24" s="244">
        <v>75.19</v>
      </c>
      <c r="H24" s="69" t="s">
        <v>33</v>
      </c>
      <c r="I24" s="56">
        <v>28.03</v>
      </c>
      <c r="J24" s="56">
        <f t="shared" si="30"/>
        <v>5.543E-10</v>
      </c>
      <c r="K24" s="56">
        <v>28.294</v>
      </c>
      <c r="L24" s="55">
        <v>0.036</v>
      </c>
      <c r="M24" s="56">
        <v>5.530500000000001E-10</v>
      </c>
      <c r="N24" s="57">
        <v>1.349518432626987E-12</v>
      </c>
      <c r="O24" s="29">
        <f t="shared" si="31"/>
        <v>75.89117094359642</v>
      </c>
      <c r="P24" s="100">
        <f t="shared" si="32"/>
        <v>0.009239163592791866</v>
      </c>
      <c r="Q24" s="53">
        <v>0.28</v>
      </c>
      <c r="R24" s="148"/>
      <c r="S24" s="149"/>
      <c r="T24" s="250">
        <f t="shared" si="33"/>
        <v>0.2825869658059817</v>
      </c>
      <c r="U24" s="51"/>
      <c r="V24" s="51"/>
      <c r="W24" s="51"/>
      <c r="X24" s="51"/>
      <c r="Y24" s="51"/>
      <c r="Z24" s="51"/>
      <c r="AA24" s="51"/>
      <c r="AB24" s="131" t="e">
        <f t="shared" si="15"/>
        <v>#DIV/0!</v>
      </c>
      <c r="AC24" s="131" t="e">
        <f t="shared" si="16"/>
        <v>#DIV/0!</v>
      </c>
      <c r="AD24" s="131" t="e">
        <f t="shared" si="17"/>
        <v>#DIV/0!</v>
      </c>
      <c r="AE24" s="131" t="e">
        <f t="shared" si="18"/>
        <v>#DIV/0!</v>
      </c>
      <c r="AF24" s="132" t="e">
        <f t="shared" si="19"/>
        <v>#DIV/0!</v>
      </c>
      <c r="AG24" s="131" t="e">
        <f t="shared" si="20"/>
        <v>#DIV/0!</v>
      </c>
      <c r="AH24" s="131" t="e">
        <f t="shared" si="21"/>
        <v>#DIV/0!</v>
      </c>
      <c r="AI24" s="132" t="e">
        <f t="shared" si="22"/>
        <v>#DIV/0!</v>
      </c>
      <c r="AJ24" s="131" t="e">
        <f t="shared" si="23"/>
        <v>#DIV/0!</v>
      </c>
      <c r="AK24" s="131" t="e">
        <f t="shared" si="24"/>
        <v>#DIV/0!</v>
      </c>
      <c r="AL24" s="133" t="e">
        <f t="shared" si="25"/>
        <v>#DIV/0!</v>
      </c>
      <c r="AM24" s="131" t="e">
        <f t="shared" si="26"/>
        <v>#DIV/0!</v>
      </c>
      <c r="AN24" s="131" t="e">
        <f t="shared" si="27"/>
        <v>#DIV/0!</v>
      </c>
      <c r="AO24" s="131" t="e">
        <f t="shared" si="28"/>
        <v>#DIV/0!</v>
      </c>
      <c r="AP24" s="134" t="e">
        <f t="shared" si="29"/>
        <v>#DIV/0!</v>
      </c>
    </row>
    <row r="25" spans="1:42" s="68" customFormat="1" ht="12.75">
      <c r="A25" s="262"/>
      <c r="C25" s="68" t="s">
        <v>217</v>
      </c>
      <c r="D25" s="68" t="s">
        <v>268</v>
      </c>
      <c r="F25" s="68" t="s">
        <v>107</v>
      </c>
      <c r="G25" s="244">
        <v>75.84</v>
      </c>
      <c r="H25" s="69" t="s">
        <v>33</v>
      </c>
      <c r="I25" s="56">
        <v>28.03</v>
      </c>
      <c r="J25" s="56">
        <f t="shared" si="30"/>
        <v>5.543E-10</v>
      </c>
      <c r="K25" s="56">
        <v>28.294</v>
      </c>
      <c r="L25" s="55">
        <v>0.036</v>
      </c>
      <c r="M25" s="56">
        <v>5.530500000000001E-10</v>
      </c>
      <c r="N25" s="57">
        <v>1.349518432626987E-12</v>
      </c>
      <c r="O25" s="29">
        <f t="shared" si="31"/>
        <v>76.54713589213762</v>
      </c>
      <c r="P25" s="100">
        <f t="shared" si="32"/>
        <v>0.009237914441815764</v>
      </c>
      <c r="Q25" s="53">
        <v>0.26</v>
      </c>
      <c r="R25" s="148"/>
      <c r="S25" s="149"/>
      <c r="T25" s="250">
        <f t="shared" si="33"/>
        <v>0.2624018577548721</v>
      </c>
      <c r="U25" s="51"/>
      <c r="V25" s="51"/>
      <c r="W25" s="51"/>
      <c r="X25" s="51"/>
      <c r="Y25" s="51"/>
      <c r="Z25" s="51"/>
      <c r="AA25" s="51"/>
      <c r="AB25" s="131" t="e">
        <f t="shared" si="15"/>
        <v>#DIV/0!</v>
      </c>
      <c r="AC25" s="131" t="e">
        <f t="shared" si="16"/>
        <v>#DIV/0!</v>
      </c>
      <c r="AD25" s="131" t="e">
        <f t="shared" si="17"/>
        <v>#DIV/0!</v>
      </c>
      <c r="AE25" s="131" t="e">
        <f t="shared" si="18"/>
        <v>#DIV/0!</v>
      </c>
      <c r="AF25" s="132" t="e">
        <f t="shared" si="19"/>
        <v>#DIV/0!</v>
      </c>
      <c r="AG25" s="131" t="e">
        <f t="shared" si="20"/>
        <v>#DIV/0!</v>
      </c>
      <c r="AH25" s="131" t="e">
        <f t="shared" si="21"/>
        <v>#DIV/0!</v>
      </c>
      <c r="AI25" s="132" t="e">
        <f t="shared" si="22"/>
        <v>#DIV/0!</v>
      </c>
      <c r="AJ25" s="131" t="e">
        <f t="shared" si="23"/>
        <v>#DIV/0!</v>
      </c>
      <c r="AK25" s="131" t="e">
        <f t="shared" si="24"/>
        <v>#DIV/0!</v>
      </c>
      <c r="AL25" s="133" t="e">
        <f t="shared" si="25"/>
        <v>#DIV/0!</v>
      </c>
      <c r="AM25" s="131" t="e">
        <f t="shared" si="26"/>
        <v>#DIV/0!</v>
      </c>
      <c r="AN25" s="131" t="e">
        <f t="shared" si="27"/>
        <v>#DIV/0!</v>
      </c>
      <c r="AO25" s="131" t="e">
        <f t="shared" si="28"/>
        <v>#DIV/0!</v>
      </c>
      <c r="AP25" s="134" t="e">
        <f t="shared" si="29"/>
        <v>#DIV/0!</v>
      </c>
    </row>
    <row r="26" spans="1:42" s="68" customFormat="1" ht="12.75">
      <c r="A26" s="262"/>
      <c r="C26" s="68" t="s">
        <v>106</v>
      </c>
      <c r="D26" s="68" t="s">
        <v>268</v>
      </c>
      <c r="F26" s="68" t="s">
        <v>107</v>
      </c>
      <c r="G26" s="244">
        <v>81.86</v>
      </c>
      <c r="H26" s="69" t="s">
        <v>33</v>
      </c>
      <c r="I26" s="56">
        <v>28.03</v>
      </c>
      <c r="J26" s="56">
        <f t="shared" si="30"/>
        <v>5.543E-10</v>
      </c>
      <c r="K26" s="56">
        <v>28.294</v>
      </c>
      <c r="L26" s="55">
        <v>0.036</v>
      </c>
      <c r="M26" s="56">
        <v>5.530500000000001E-10</v>
      </c>
      <c r="N26" s="57">
        <v>1.349518432626987E-12</v>
      </c>
      <c r="O26" s="29">
        <f t="shared" si="31"/>
        <v>82.62230308127317</v>
      </c>
      <c r="P26" s="100">
        <f t="shared" si="32"/>
        <v>0.009226359624995184</v>
      </c>
      <c r="Q26" s="53">
        <v>0.36</v>
      </c>
      <c r="R26" s="148"/>
      <c r="S26" s="149"/>
      <c r="T26" s="250">
        <f t="shared" si="33"/>
        <v>0.3633214894649982</v>
      </c>
      <c r="U26" s="51"/>
      <c r="V26" s="51"/>
      <c r="W26" s="51"/>
      <c r="X26" s="51"/>
      <c r="Y26" s="51"/>
      <c r="Z26" s="51"/>
      <c r="AA26" s="51"/>
      <c r="AB26" s="131" t="e">
        <f t="shared" si="15"/>
        <v>#DIV/0!</v>
      </c>
      <c r="AC26" s="131" t="e">
        <f t="shared" si="16"/>
        <v>#DIV/0!</v>
      </c>
      <c r="AD26" s="131" t="e">
        <f t="shared" si="17"/>
        <v>#DIV/0!</v>
      </c>
      <c r="AE26" s="131" t="e">
        <f t="shared" si="18"/>
        <v>#DIV/0!</v>
      </c>
      <c r="AF26" s="132" t="e">
        <f t="shared" si="19"/>
        <v>#DIV/0!</v>
      </c>
      <c r="AG26" s="131" t="e">
        <f t="shared" si="20"/>
        <v>#DIV/0!</v>
      </c>
      <c r="AH26" s="131" t="e">
        <f t="shared" si="21"/>
        <v>#DIV/0!</v>
      </c>
      <c r="AI26" s="132" t="e">
        <f t="shared" si="22"/>
        <v>#DIV/0!</v>
      </c>
      <c r="AJ26" s="131" t="e">
        <f t="shared" si="23"/>
        <v>#DIV/0!</v>
      </c>
      <c r="AK26" s="131" t="e">
        <f t="shared" si="24"/>
        <v>#DIV/0!</v>
      </c>
      <c r="AL26" s="133" t="e">
        <f t="shared" si="25"/>
        <v>#DIV/0!</v>
      </c>
      <c r="AM26" s="131" t="e">
        <f t="shared" si="26"/>
        <v>#DIV/0!</v>
      </c>
      <c r="AN26" s="131" t="e">
        <f t="shared" si="27"/>
        <v>#DIV/0!</v>
      </c>
      <c r="AO26" s="131" t="e">
        <f t="shared" si="28"/>
        <v>#DIV/0!</v>
      </c>
      <c r="AP26" s="134" t="e">
        <f t="shared" si="29"/>
        <v>#DIV/0!</v>
      </c>
    </row>
    <row r="27" spans="1:42" s="68" customFormat="1" ht="12.75">
      <c r="A27" s="262"/>
      <c r="C27" s="68" t="s">
        <v>273</v>
      </c>
      <c r="D27" s="68" t="s">
        <v>268</v>
      </c>
      <c r="F27" s="68" t="s">
        <v>107</v>
      </c>
      <c r="G27" s="244">
        <v>84.3</v>
      </c>
      <c r="H27" s="69" t="s">
        <v>33</v>
      </c>
      <c r="I27" s="56">
        <v>28.03</v>
      </c>
      <c r="J27" s="56">
        <f t="shared" si="30"/>
        <v>5.543E-10</v>
      </c>
      <c r="K27" s="56">
        <v>28.294</v>
      </c>
      <c r="L27" s="55">
        <v>0.036</v>
      </c>
      <c r="M27" s="56">
        <v>5.530500000000001E-10</v>
      </c>
      <c r="N27" s="57">
        <v>5.530500000000001E-10</v>
      </c>
      <c r="O27" s="29">
        <f>IF(G27&gt;0,10^-6*(1/$M27)*LN(1+(EXP($J27*G27*10^6)-1)*((EXP($M27*$K27*10^6)-1)/(EXP($J27*$I27*10^6)-1))),"")</f>
        <v>85.08462347608203</v>
      </c>
      <c r="P27" s="100">
        <f>IF(G27&gt;0,1-(G27/O27),"")</f>
        <v>0.009221683590132979</v>
      </c>
      <c r="Q27" s="53">
        <v>0.34</v>
      </c>
      <c r="R27" s="148"/>
      <c r="S27" s="149"/>
      <c r="T27" s="250">
        <f t="shared" si="33"/>
        <v>0.3431353724206453</v>
      </c>
      <c r="U27" s="51"/>
      <c r="V27" s="51"/>
      <c r="W27" s="51"/>
      <c r="X27" s="51"/>
      <c r="Y27" s="51"/>
      <c r="Z27" s="51"/>
      <c r="AA27" s="51"/>
      <c r="AB27" s="131" t="e">
        <f t="shared" si="15"/>
        <v>#DIV/0!</v>
      </c>
      <c r="AC27" s="131" t="e">
        <f t="shared" si="16"/>
        <v>#DIV/0!</v>
      </c>
      <c r="AD27" s="131" t="e">
        <f t="shared" si="17"/>
        <v>#DIV/0!</v>
      </c>
      <c r="AE27" s="131" t="e">
        <f t="shared" si="18"/>
        <v>#DIV/0!</v>
      </c>
      <c r="AF27" s="132" t="e">
        <f t="shared" si="19"/>
        <v>#DIV/0!</v>
      </c>
      <c r="AG27" s="131" t="e">
        <f t="shared" si="20"/>
        <v>#DIV/0!</v>
      </c>
      <c r="AH27" s="131" t="e">
        <f t="shared" si="21"/>
        <v>#DIV/0!</v>
      </c>
      <c r="AI27" s="132" t="e">
        <f t="shared" si="22"/>
        <v>#DIV/0!</v>
      </c>
      <c r="AJ27" s="131" t="e">
        <f t="shared" si="23"/>
        <v>#DIV/0!</v>
      </c>
      <c r="AK27" s="131" t="e">
        <f t="shared" si="24"/>
        <v>#DIV/0!</v>
      </c>
      <c r="AL27" s="133" t="e">
        <f t="shared" si="25"/>
        <v>#DIV/0!</v>
      </c>
      <c r="AM27" s="131" t="e">
        <f t="shared" si="26"/>
        <v>#DIV/0!</v>
      </c>
      <c r="AN27" s="131" t="e">
        <f t="shared" si="27"/>
        <v>#DIV/0!</v>
      </c>
      <c r="AO27" s="131" t="e">
        <f t="shared" si="28"/>
        <v>#DIV/0!</v>
      </c>
      <c r="AP27" s="134" t="e">
        <f t="shared" si="29"/>
        <v>#DIV/0!</v>
      </c>
    </row>
    <row r="28" spans="1:42" s="68" customFormat="1" ht="12.75">
      <c r="A28" s="262"/>
      <c r="C28" s="68" t="s">
        <v>267</v>
      </c>
      <c r="D28" s="68" t="s">
        <v>268</v>
      </c>
      <c r="F28" s="68" t="s">
        <v>107</v>
      </c>
      <c r="G28" s="244">
        <v>87.14</v>
      </c>
      <c r="H28" s="69" t="s">
        <v>33</v>
      </c>
      <c r="I28" s="56">
        <v>28.03</v>
      </c>
      <c r="J28" s="56">
        <f t="shared" si="30"/>
        <v>5.543E-10</v>
      </c>
      <c r="K28" s="56">
        <v>28.294</v>
      </c>
      <c r="L28" s="55">
        <v>0.036</v>
      </c>
      <c r="M28" s="56">
        <v>5.530500000000001E-10</v>
      </c>
      <c r="N28" s="57">
        <v>1.349518432626987E-12</v>
      </c>
      <c r="O28" s="29">
        <f t="shared" si="31"/>
        <v>87.95057415327408</v>
      </c>
      <c r="P28" s="100">
        <f t="shared" si="32"/>
        <v>0.009216246296032904</v>
      </c>
      <c r="Q28" s="53">
        <v>0.39</v>
      </c>
      <c r="R28" s="148"/>
      <c r="S28" s="149"/>
      <c r="T28" s="250">
        <f t="shared" si="33"/>
        <v>0.3935943360554528</v>
      </c>
      <c r="U28" s="51"/>
      <c r="V28" s="51"/>
      <c r="W28" s="51"/>
      <c r="X28" s="51"/>
      <c r="Y28" s="51"/>
      <c r="Z28" s="51"/>
      <c r="AA28" s="51"/>
      <c r="AB28" s="131" t="e">
        <f t="shared" si="15"/>
        <v>#DIV/0!</v>
      </c>
      <c r="AC28" s="131" t="e">
        <f t="shared" si="16"/>
        <v>#DIV/0!</v>
      </c>
      <c r="AD28" s="131" t="e">
        <f t="shared" si="17"/>
        <v>#DIV/0!</v>
      </c>
      <c r="AE28" s="131" t="e">
        <f t="shared" si="18"/>
        <v>#DIV/0!</v>
      </c>
      <c r="AF28" s="132" t="e">
        <f t="shared" si="19"/>
        <v>#DIV/0!</v>
      </c>
      <c r="AG28" s="131" t="e">
        <f t="shared" si="20"/>
        <v>#DIV/0!</v>
      </c>
      <c r="AH28" s="131" t="e">
        <f t="shared" si="21"/>
        <v>#DIV/0!</v>
      </c>
      <c r="AI28" s="132" t="e">
        <f t="shared" si="22"/>
        <v>#DIV/0!</v>
      </c>
      <c r="AJ28" s="131" t="e">
        <f t="shared" si="23"/>
        <v>#DIV/0!</v>
      </c>
      <c r="AK28" s="131" t="e">
        <f t="shared" si="24"/>
        <v>#DIV/0!</v>
      </c>
      <c r="AL28" s="133" t="e">
        <f t="shared" si="25"/>
        <v>#DIV/0!</v>
      </c>
      <c r="AM28" s="131" t="e">
        <f t="shared" si="26"/>
        <v>#DIV/0!</v>
      </c>
      <c r="AN28" s="131" t="e">
        <f t="shared" si="27"/>
        <v>#DIV/0!</v>
      </c>
      <c r="AO28" s="131" t="e">
        <f t="shared" si="28"/>
        <v>#DIV/0!</v>
      </c>
      <c r="AP28" s="134" t="e">
        <f t="shared" si="29"/>
        <v>#DIV/0!</v>
      </c>
    </row>
    <row r="29" spans="1:42" s="68" customFormat="1" ht="12.75">
      <c r="A29" s="262"/>
      <c r="C29" s="68" t="s">
        <v>147</v>
      </c>
      <c r="D29" s="68" t="s">
        <v>268</v>
      </c>
      <c r="F29" s="68" t="s">
        <v>107</v>
      </c>
      <c r="G29" s="244">
        <v>88.55</v>
      </c>
      <c r="H29" s="69" t="s">
        <v>33</v>
      </c>
      <c r="I29" s="56">
        <v>28.03</v>
      </c>
      <c r="J29" s="56">
        <f t="shared" si="30"/>
        <v>5.543E-10</v>
      </c>
      <c r="K29" s="56">
        <v>28.294</v>
      </c>
      <c r="L29" s="55">
        <v>0.036</v>
      </c>
      <c r="M29" s="56">
        <v>5.530500000000001E-10</v>
      </c>
      <c r="N29" s="57">
        <v>1.349518432626987E-12</v>
      </c>
      <c r="O29" s="29">
        <f t="shared" si="31"/>
        <v>89.37344662188231</v>
      </c>
      <c r="P29" s="100">
        <f t="shared" si="32"/>
        <v>0.009213548911972902</v>
      </c>
      <c r="Q29" s="53">
        <v>0.59</v>
      </c>
      <c r="R29" s="148"/>
      <c r="S29" s="149"/>
      <c r="T29" s="250">
        <f t="shared" si="33"/>
        <v>0.595435993858064</v>
      </c>
      <c r="U29" s="51"/>
      <c r="V29" s="51"/>
      <c r="W29" s="51"/>
      <c r="X29" s="51"/>
      <c r="Y29" s="51"/>
      <c r="Z29" s="51"/>
      <c r="AA29" s="51"/>
      <c r="AB29" s="131" t="e">
        <f t="shared" si="15"/>
        <v>#DIV/0!</v>
      </c>
      <c r="AC29" s="131" t="e">
        <f t="shared" si="16"/>
        <v>#DIV/0!</v>
      </c>
      <c r="AD29" s="131" t="e">
        <f t="shared" si="17"/>
        <v>#DIV/0!</v>
      </c>
      <c r="AE29" s="131" t="e">
        <f t="shared" si="18"/>
        <v>#DIV/0!</v>
      </c>
      <c r="AF29" s="132" t="e">
        <f t="shared" si="19"/>
        <v>#DIV/0!</v>
      </c>
      <c r="AG29" s="131" t="e">
        <f t="shared" si="20"/>
        <v>#DIV/0!</v>
      </c>
      <c r="AH29" s="131" t="e">
        <f t="shared" si="21"/>
        <v>#DIV/0!</v>
      </c>
      <c r="AI29" s="132" t="e">
        <f t="shared" si="22"/>
        <v>#DIV/0!</v>
      </c>
      <c r="AJ29" s="131" t="e">
        <f t="shared" si="23"/>
        <v>#DIV/0!</v>
      </c>
      <c r="AK29" s="131" t="e">
        <f t="shared" si="24"/>
        <v>#DIV/0!</v>
      </c>
      <c r="AL29" s="133" t="e">
        <f t="shared" si="25"/>
        <v>#DIV/0!</v>
      </c>
      <c r="AM29" s="131" t="e">
        <f t="shared" si="26"/>
        <v>#DIV/0!</v>
      </c>
      <c r="AN29" s="131" t="e">
        <f t="shared" si="27"/>
        <v>#DIV/0!</v>
      </c>
      <c r="AO29" s="131" t="e">
        <f t="shared" si="28"/>
        <v>#DIV/0!</v>
      </c>
      <c r="AP29" s="134" t="e">
        <f t="shared" si="29"/>
        <v>#DIV/0!</v>
      </c>
    </row>
    <row r="30" spans="1:42" s="68" customFormat="1" ht="12.75">
      <c r="A30" s="262"/>
      <c r="C30" s="68" t="s">
        <v>269</v>
      </c>
      <c r="D30" s="68" t="s">
        <v>268</v>
      </c>
      <c r="F30" s="68" t="s">
        <v>107</v>
      </c>
      <c r="G30" s="244">
        <v>90.21</v>
      </c>
      <c r="H30" s="69" t="s">
        <v>33</v>
      </c>
      <c r="I30" s="56">
        <v>28.03</v>
      </c>
      <c r="J30" s="56">
        <f t="shared" si="30"/>
        <v>5.543E-10</v>
      </c>
      <c r="K30" s="56">
        <v>28.294</v>
      </c>
      <c r="L30" s="55">
        <v>0.036</v>
      </c>
      <c r="M30" s="56">
        <v>5.530500000000001E-10</v>
      </c>
      <c r="N30" s="57">
        <v>1.349518432626987E-12</v>
      </c>
      <c r="O30" s="29">
        <f t="shared" si="31"/>
        <v>91.04859167874764</v>
      </c>
      <c r="P30" s="100">
        <f t="shared" si="32"/>
        <v>0.009210375067705612</v>
      </c>
      <c r="Q30" s="53">
        <v>0.54</v>
      </c>
      <c r="R30" s="148"/>
      <c r="S30" s="149"/>
      <c r="T30" s="250">
        <f t="shared" si="33"/>
        <v>0.5449736025365611</v>
      </c>
      <c r="U30" s="51"/>
      <c r="V30" s="51"/>
      <c r="W30" s="51"/>
      <c r="X30" s="51"/>
      <c r="Y30" s="51"/>
      <c r="Z30" s="51"/>
      <c r="AA30" s="51"/>
      <c r="AB30" s="131" t="e">
        <f t="shared" si="15"/>
        <v>#DIV/0!</v>
      </c>
      <c r="AC30" s="131" t="e">
        <f t="shared" si="16"/>
        <v>#DIV/0!</v>
      </c>
      <c r="AD30" s="131" t="e">
        <f t="shared" si="17"/>
        <v>#DIV/0!</v>
      </c>
      <c r="AE30" s="131" t="e">
        <f t="shared" si="18"/>
        <v>#DIV/0!</v>
      </c>
      <c r="AF30" s="132" t="e">
        <f t="shared" si="19"/>
        <v>#DIV/0!</v>
      </c>
      <c r="AG30" s="131" t="e">
        <f t="shared" si="20"/>
        <v>#DIV/0!</v>
      </c>
      <c r="AH30" s="131" t="e">
        <f t="shared" si="21"/>
        <v>#DIV/0!</v>
      </c>
      <c r="AI30" s="132" t="e">
        <f t="shared" si="22"/>
        <v>#DIV/0!</v>
      </c>
      <c r="AJ30" s="131" t="e">
        <f t="shared" si="23"/>
        <v>#DIV/0!</v>
      </c>
      <c r="AK30" s="131" t="e">
        <f t="shared" si="24"/>
        <v>#DIV/0!</v>
      </c>
      <c r="AL30" s="133" t="e">
        <f t="shared" si="25"/>
        <v>#DIV/0!</v>
      </c>
      <c r="AM30" s="131" t="e">
        <f t="shared" si="26"/>
        <v>#DIV/0!</v>
      </c>
      <c r="AN30" s="131" t="e">
        <f t="shared" si="27"/>
        <v>#DIV/0!</v>
      </c>
      <c r="AO30" s="131" t="e">
        <f t="shared" si="28"/>
        <v>#DIV/0!</v>
      </c>
      <c r="AP30" s="134" t="e">
        <f t="shared" si="29"/>
        <v>#DIV/0!</v>
      </c>
    </row>
    <row r="31" spans="1:42" s="68" customFormat="1" ht="12.75">
      <c r="A31" s="262"/>
      <c r="C31" s="68" t="s">
        <v>151</v>
      </c>
      <c r="D31" s="68" t="s">
        <v>268</v>
      </c>
      <c r="F31" s="68" t="s">
        <v>107</v>
      </c>
      <c r="G31" s="244">
        <v>92.46</v>
      </c>
      <c r="H31" s="69" t="s">
        <v>33</v>
      </c>
      <c r="I31" s="56">
        <v>28.03</v>
      </c>
      <c r="J31" s="56">
        <f t="shared" si="30"/>
        <v>5.543E-10</v>
      </c>
      <c r="K31" s="56">
        <v>28.294</v>
      </c>
      <c r="L31" s="55">
        <v>0.036</v>
      </c>
      <c r="M31" s="56">
        <v>5.530500000000001E-10</v>
      </c>
      <c r="N31" s="57">
        <v>1.349518432626987E-12</v>
      </c>
      <c r="O31" s="29">
        <f t="shared" si="31"/>
        <v>93.31910277802145</v>
      </c>
      <c r="P31" s="100">
        <f t="shared" si="32"/>
        <v>0.009206076274275832</v>
      </c>
      <c r="Q31" s="53">
        <v>0.58</v>
      </c>
      <c r="R31" s="148"/>
      <c r="S31" s="149"/>
      <c r="T31" s="250">
        <f t="shared" si="33"/>
        <v>0.58533952423908</v>
      </c>
      <c r="U31" s="51"/>
      <c r="V31" s="51"/>
      <c r="W31" s="51"/>
      <c r="X31" s="51"/>
      <c r="Y31" s="51"/>
      <c r="Z31" s="51"/>
      <c r="AA31" s="51"/>
      <c r="AB31" s="131" t="e">
        <f t="shared" si="15"/>
        <v>#DIV/0!</v>
      </c>
      <c r="AC31" s="131" t="e">
        <f t="shared" si="16"/>
        <v>#DIV/0!</v>
      </c>
      <c r="AD31" s="131" t="e">
        <f t="shared" si="17"/>
        <v>#DIV/0!</v>
      </c>
      <c r="AE31" s="131" t="e">
        <f t="shared" si="18"/>
        <v>#DIV/0!</v>
      </c>
      <c r="AF31" s="132" t="e">
        <f t="shared" si="19"/>
        <v>#DIV/0!</v>
      </c>
      <c r="AG31" s="131" t="e">
        <f t="shared" si="20"/>
        <v>#DIV/0!</v>
      </c>
      <c r="AH31" s="131" t="e">
        <f t="shared" si="21"/>
        <v>#DIV/0!</v>
      </c>
      <c r="AI31" s="132" t="e">
        <f t="shared" si="22"/>
        <v>#DIV/0!</v>
      </c>
      <c r="AJ31" s="131" t="e">
        <f t="shared" si="23"/>
        <v>#DIV/0!</v>
      </c>
      <c r="AK31" s="131" t="e">
        <f t="shared" si="24"/>
        <v>#DIV/0!</v>
      </c>
      <c r="AL31" s="133" t="e">
        <f t="shared" si="25"/>
        <v>#DIV/0!</v>
      </c>
      <c r="AM31" s="131" t="e">
        <f t="shared" si="26"/>
        <v>#DIV/0!</v>
      </c>
      <c r="AN31" s="131" t="e">
        <f t="shared" si="27"/>
        <v>#DIV/0!</v>
      </c>
      <c r="AO31" s="131" t="e">
        <f t="shared" si="28"/>
        <v>#DIV/0!</v>
      </c>
      <c r="AP31" s="134" t="e">
        <f t="shared" si="29"/>
        <v>#DIV/0!</v>
      </c>
    </row>
    <row r="32" spans="1:42" s="68" customFormat="1" ht="12.75">
      <c r="A32" s="262"/>
      <c r="C32" s="68" t="s">
        <v>152</v>
      </c>
      <c r="D32" s="68" t="s">
        <v>268</v>
      </c>
      <c r="F32" s="68" t="s">
        <v>107</v>
      </c>
      <c r="G32" s="244">
        <v>93.48</v>
      </c>
      <c r="H32" s="69" t="s">
        <v>33</v>
      </c>
      <c r="I32" s="56">
        <v>28.03</v>
      </c>
      <c r="J32" s="56">
        <f t="shared" si="30"/>
        <v>5.543E-10</v>
      </c>
      <c r="K32" s="56">
        <v>28.294</v>
      </c>
      <c r="L32" s="55">
        <v>0.036</v>
      </c>
      <c r="M32" s="56">
        <v>5.530500000000001E-10</v>
      </c>
      <c r="N32" s="57">
        <v>1.349518432626987E-12</v>
      </c>
      <c r="O32" s="29">
        <f t="shared" si="31"/>
        <v>94.34839476464695</v>
      </c>
      <c r="P32" s="100">
        <f t="shared" si="32"/>
        <v>0.009204128663907518</v>
      </c>
      <c r="Q32" s="53">
        <v>0.58</v>
      </c>
      <c r="R32" s="148"/>
      <c r="S32" s="149"/>
      <c r="T32" s="250">
        <f t="shared" si="33"/>
        <v>0.5853383946250663</v>
      </c>
      <c r="U32" s="51"/>
      <c r="V32" s="51"/>
      <c r="W32" s="51"/>
      <c r="X32" s="51"/>
      <c r="Y32" s="51"/>
      <c r="Z32" s="51"/>
      <c r="AA32" s="51"/>
      <c r="AB32" s="131" t="e">
        <f t="shared" si="15"/>
        <v>#DIV/0!</v>
      </c>
      <c r="AC32" s="131" t="e">
        <f t="shared" si="16"/>
        <v>#DIV/0!</v>
      </c>
      <c r="AD32" s="131" t="e">
        <f t="shared" si="17"/>
        <v>#DIV/0!</v>
      </c>
      <c r="AE32" s="131" t="e">
        <f t="shared" si="18"/>
        <v>#DIV/0!</v>
      </c>
      <c r="AF32" s="132" t="e">
        <f t="shared" si="19"/>
        <v>#DIV/0!</v>
      </c>
      <c r="AG32" s="131" t="e">
        <f t="shared" si="20"/>
        <v>#DIV/0!</v>
      </c>
      <c r="AH32" s="131" t="e">
        <f t="shared" si="21"/>
        <v>#DIV/0!</v>
      </c>
      <c r="AI32" s="132" t="e">
        <f t="shared" si="22"/>
        <v>#DIV/0!</v>
      </c>
      <c r="AJ32" s="131" t="e">
        <f t="shared" si="23"/>
        <v>#DIV/0!</v>
      </c>
      <c r="AK32" s="131" t="e">
        <f t="shared" si="24"/>
        <v>#DIV/0!</v>
      </c>
      <c r="AL32" s="133" t="e">
        <f t="shared" si="25"/>
        <v>#DIV/0!</v>
      </c>
      <c r="AM32" s="131" t="e">
        <f t="shared" si="26"/>
        <v>#DIV/0!</v>
      </c>
      <c r="AN32" s="131" t="e">
        <f t="shared" si="27"/>
        <v>#DIV/0!</v>
      </c>
      <c r="AO32" s="131" t="e">
        <f t="shared" si="28"/>
        <v>#DIV/0!</v>
      </c>
      <c r="AP32" s="134" t="e">
        <f t="shared" si="29"/>
        <v>#DIV/0!</v>
      </c>
    </row>
    <row r="33" spans="1:42" s="68" customFormat="1" ht="12.75">
      <c r="A33" s="262"/>
      <c r="C33" s="68" t="s">
        <v>156</v>
      </c>
      <c r="D33" s="68" t="s">
        <v>268</v>
      </c>
      <c r="F33" s="68" t="s">
        <v>107</v>
      </c>
      <c r="G33" s="244">
        <v>93.19</v>
      </c>
      <c r="H33" s="69" t="s">
        <v>33</v>
      </c>
      <c r="I33" s="56">
        <v>28.03</v>
      </c>
      <c r="J33" s="56">
        <f t="shared" si="30"/>
        <v>5.543E-10</v>
      </c>
      <c r="K33" s="56">
        <v>28.294</v>
      </c>
      <c r="L33" s="55">
        <v>0.036</v>
      </c>
      <c r="M33" s="56">
        <v>5.530500000000001E-10</v>
      </c>
      <c r="N33" s="57">
        <v>1.349518432626987E-12</v>
      </c>
      <c r="O33" s="29">
        <f t="shared" si="31"/>
        <v>94.05575332992622</v>
      </c>
      <c r="P33" s="100">
        <f t="shared" si="32"/>
        <v>0.009204682321658275</v>
      </c>
      <c r="Q33" s="53">
        <v>0.42</v>
      </c>
      <c r="R33" s="148"/>
      <c r="S33" s="149"/>
      <c r="T33" s="250">
        <f t="shared" si="33"/>
        <v>0.42386596657509645</v>
      </c>
      <c r="U33" s="51"/>
      <c r="V33" s="51"/>
      <c r="W33" s="51"/>
      <c r="X33" s="51"/>
      <c r="Y33" s="51"/>
      <c r="Z33" s="51"/>
      <c r="AA33" s="51"/>
      <c r="AB33" s="131" t="e">
        <f t="shared" si="15"/>
        <v>#DIV/0!</v>
      </c>
      <c r="AC33" s="131" t="e">
        <f t="shared" si="16"/>
        <v>#DIV/0!</v>
      </c>
      <c r="AD33" s="131" t="e">
        <f t="shared" si="17"/>
        <v>#DIV/0!</v>
      </c>
      <c r="AE33" s="131" t="e">
        <f t="shared" si="18"/>
        <v>#DIV/0!</v>
      </c>
      <c r="AF33" s="132" t="e">
        <f t="shared" si="19"/>
        <v>#DIV/0!</v>
      </c>
      <c r="AG33" s="131" t="e">
        <f t="shared" si="20"/>
        <v>#DIV/0!</v>
      </c>
      <c r="AH33" s="131" t="e">
        <f t="shared" si="21"/>
        <v>#DIV/0!</v>
      </c>
      <c r="AI33" s="132" t="e">
        <f t="shared" si="22"/>
        <v>#DIV/0!</v>
      </c>
      <c r="AJ33" s="131" t="e">
        <f t="shared" si="23"/>
        <v>#DIV/0!</v>
      </c>
      <c r="AK33" s="131" t="e">
        <f t="shared" si="24"/>
        <v>#DIV/0!</v>
      </c>
      <c r="AL33" s="133" t="e">
        <f t="shared" si="25"/>
        <v>#DIV/0!</v>
      </c>
      <c r="AM33" s="131" t="e">
        <f t="shared" si="26"/>
        <v>#DIV/0!</v>
      </c>
      <c r="AN33" s="131" t="e">
        <f t="shared" si="27"/>
        <v>#DIV/0!</v>
      </c>
      <c r="AO33" s="131" t="e">
        <f t="shared" si="28"/>
        <v>#DIV/0!</v>
      </c>
      <c r="AP33" s="134" t="e">
        <f t="shared" si="29"/>
        <v>#DIV/0!</v>
      </c>
    </row>
    <row r="34" spans="1:42" s="68" customFormat="1" ht="12.75">
      <c r="A34" s="262"/>
      <c r="C34" s="68" t="s">
        <v>158</v>
      </c>
      <c r="D34" s="68" t="s">
        <v>268</v>
      </c>
      <c r="F34" s="68" t="s">
        <v>107</v>
      </c>
      <c r="G34" s="244">
        <v>93.32</v>
      </c>
      <c r="H34" s="69" t="s">
        <v>33</v>
      </c>
      <c r="I34" s="56">
        <v>28.03</v>
      </c>
      <c r="J34" s="56">
        <f t="shared" si="30"/>
        <v>5.543E-10</v>
      </c>
      <c r="K34" s="56">
        <v>28.294</v>
      </c>
      <c r="L34" s="55">
        <v>0.036</v>
      </c>
      <c r="M34" s="56">
        <v>5.530500000000001E-10</v>
      </c>
      <c r="N34" s="57">
        <v>1.349518432626987E-12</v>
      </c>
      <c r="O34" s="29">
        <f t="shared" si="31"/>
        <v>94.18693746110067</v>
      </c>
      <c r="P34" s="100">
        <f t="shared" si="32"/>
        <v>0.009204434122924154</v>
      </c>
      <c r="Q34" s="53">
        <v>0.38</v>
      </c>
      <c r="R34" s="148"/>
      <c r="S34" s="149"/>
      <c r="T34" s="250">
        <f t="shared" si="33"/>
        <v>0.3834976849667112</v>
      </c>
      <c r="U34" s="51"/>
      <c r="V34" s="51"/>
      <c r="W34" s="51"/>
      <c r="X34" s="51"/>
      <c r="Y34" s="51"/>
      <c r="Z34" s="51"/>
      <c r="AA34" s="51"/>
      <c r="AB34" s="131" t="e">
        <f t="shared" si="15"/>
        <v>#DIV/0!</v>
      </c>
      <c r="AC34" s="131" t="e">
        <f t="shared" si="16"/>
        <v>#DIV/0!</v>
      </c>
      <c r="AD34" s="131" t="e">
        <f t="shared" si="17"/>
        <v>#DIV/0!</v>
      </c>
      <c r="AE34" s="131" t="e">
        <f t="shared" si="18"/>
        <v>#DIV/0!</v>
      </c>
      <c r="AF34" s="132" t="e">
        <f t="shared" si="19"/>
        <v>#DIV/0!</v>
      </c>
      <c r="AG34" s="131" t="e">
        <f t="shared" si="20"/>
        <v>#DIV/0!</v>
      </c>
      <c r="AH34" s="131" t="e">
        <f t="shared" si="21"/>
        <v>#DIV/0!</v>
      </c>
      <c r="AI34" s="132" t="e">
        <f t="shared" si="22"/>
        <v>#DIV/0!</v>
      </c>
      <c r="AJ34" s="131" t="e">
        <f t="shared" si="23"/>
        <v>#DIV/0!</v>
      </c>
      <c r="AK34" s="131" t="e">
        <f t="shared" si="24"/>
        <v>#DIV/0!</v>
      </c>
      <c r="AL34" s="133" t="e">
        <f t="shared" si="25"/>
        <v>#DIV/0!</v>
      </c>
      <c r="AM34" s="131" t="e">
        <f t="shared" si="26"/>
        <v>#DIV/0!</v>
      </c>
      <c r="AN34" s="131" t="e">
        <f t="shared" si="27"/>
        <v>#DIV/0!</v>
      </c>
      <c r="AO34" s="131" t="e">
        <f t="shared" si="28"/>
        <v>#DIV/0!</v>
      </c>
      <c r="AP34" s="134" t="e">
        <f t="shared" si="29"/>
        <v>#DIV/0!</v>
      </c>
    </row>
    <row r="35" spans="1:42" s="68" customFormat="1" ht="12.75">
      <c r="A35" s="262"/>
      <c r="C35" s="68" t="s">
        <v>158</v>
      </c>
      <c r="D35" s="68" t="s">
        <v>268</v>
      </c>
      <c r="F35" s="68" t="s">
        <v>107</v>
      </c>
      <c r="G35" s="244">
        <v>93.82</v>
      </c>
      <c r="H35" s="69" t="s">
        <v>33</v>
      </c>
      <c r="I35" s="56">
        <v>28.03</v>
      </c>
      <c r="J35" s="56">
        <f t="shared" si="30"/>
        <v>5.543E-10</v>
      </c>
      <c r="K35" s="56">
        <v>28.294</v>
      </c>
      <c r="L35" s="55">
        <v>0.036</v>
      </c>
      <c r="M35" s="56">
        <v>5.530500000000001E-10</v>
      </c>
      <c r="N35" s="57">
        <v>1.349518432626987E-12</v>
      </c>
      <c r="O35" s="29">
        <f t="shared" si="31"/>
        <v>94.69149120985918</v>
      </c>
      <c r="P35" s="100">
        <f t="shared" si="32"/>
        <v>0.009203479623398847</v>
      </c>
      <c r="Q35" s="53">
        <v>0.3</v>
      </c>
      <c r="R35" s="148"/>
      <c r="S35" s="149"/>
      <c r="T35" s="250">
        <f t="shared" si="33"/>
        <v>0.30276104388701963</v>
      </c>
      <c r="U35" s="51"/>
      <c r="V35" s="51"/>
      <c r="W35" s="51"/>
      <c r="X35" s="51"/>
      <c r="Y35" s="51"/>
      <c r="Z35" s="51"/>
      <c r="AA35" s="51"/>
      <c r="AB35" s="131" t="e">
        <f t="shared" si="15"/>
        <v>#DIV/0!</v>
      </c>
      <c r="AC35" s="131" t="e">
        <f t="shared" si="16"/>
        <v>#DIV/0!</v>
      </c>
      <c r="AD35" s="131" t="e">
        <f t="shared" si="17"/>
        <v>#DIV/0!</v>
      </c>
      <c r="AE35" s="131" t="e">
        <f t="shared" si="18"/>
        <v>#DIV/0!</v>
      </c>
      <c r="AF35" s="132" t="e">
        <f t="shared" si="19"/>
        <v>#DIV/0!</v>
      </c>
      <c r="AG35" s="131" t="e">
        <f t="shared" si="20"/>
        <v>#DIV/0!</v>
      </c>
      <c r="AH35" s="131" t="e">
        <f t="shared" si="21"/>
        <v>#DIV/0!</v>
      </c>
      <c r="AI35" s="132" t="e">
        <f t="shared" si="22"/>
        <v>#DIV/0!</v>
      </c>
      <c r="AJ35" s="131" t="e">
        <f t="shared" si="23"/>
        <v>#DIV/0!</v>
      </c>
      <c r="AK35" s="131" t="e">
        <f t="shared" si="24"/>
        <v>#DIV/0!</v>
      </c>
      <c r="AL35" s="133" t="e">
        <f t="shared" si="25"/>
        <v>#DIV/0!</v>
      </c>
      <c r="AM35" s="131" t="e">
        <f t="shared" si="26"/>
        <v>#DIV/0!</v>
      </c>
      <c r="AN35" s="131" t="e">
        <f t="shared" si="27"/>
        <v>#DIV/0!</v>
      </c>
      <c r="AO35" s="131" t="e">
        <f t="shared" si="28"/>
        <v>#DIV/0!</v>
      </c>
      <c r="AP35" s="134" t="e">
        <f t="shared" si="29"/>
        <v>#DIV/0!</v>
      </c>
    </row>
    <row r="36" spans="1:42" s="68" customFormat="1" ht="12.75">
      <c r="A36" s="262"/>
      <c r="C36" s="68" t="s">
        <v>163</v>
      </c>
      <c r="D36" s="68" t="s">
        <v>268</v>
      </c>
      <c r="F36" s="68" t="s">
        <v>107</v>
      </c>
      <c r="G36" s="244">
        <v>93.68</v>
      </c>
      <c r="H36" s="69" t="s">
        <v>33</v>
      </c>
      <c r="I36" s="56">
        <v>28.03</v>
      </c>
      <c r="J36" s="56">
        <f t="shared" si="30"/>
        <v>5.543E-10</v>
      </c>
      <c r="K36" s="56">
        <v>28.294</v>
      </c>
      <c r="L36" s="55">
        <v>0.036</v>
      </c>
      <c r="M36" s="56">
        <v>5.530500000000001E-10</v>
      </c>
      <c r="N36" s="57">
        <v>1.349518432626987E-12</v>
      </c>
      <c r="O36" s="29">
        <f t="shared" si="31"/>
        <v>94.55021625650366</v>
      </c>
      <c r="P36" s="100">
        <f t="shared" si="32"/>
        <v>0.009203746865505402</v>
      </c>
      <c r="Q36" s="53">
        <v>0.5</v>
      </c>
      <c r="R36" s="148"/>
      <c r="S36" s="149"/>
      <c r="T36" s="250">
        <f t="shared" si="33"/>
        <v>0.5046018734327526</v>
      </c>
      <c r="U36" s="51"/>
      <c r="V36" s="51"/>
      <c r="W36" s="51"/>
      <c r="X36" s="51"/>
      <c r="Y36" s="51"/>
      <c r="Z36" s="51"/>
      <c r="AA36" s="51"/>
      <c r="AB36" s="131" t="e">
        <f t="shared" si="15"/>
        <v>#DIV/0!</v>
      </c>
      <c r="AC36" s="131" t="e">
        <f t="shared" si="16"/>
        <v>#DIV/0!</v>
      </c>
      <c r="AD36" s="131" t="e">
        <f t="shared" si="17"/>
        <v>#DIV/0!</v>
      </c>
      <c r="AE36" s="131" t="e">
        <f t="shared" si="18"/>
        <v>#DIV/0!</v>
      </c>
      <c r="AF36" s="132" t="e">
        <f t="shared" si="19"/>
        <v>#DIV/0!</v>
      </c>
      <c r="AG36" s="131" t="e">
        <f t="shared" si="20"/>
        <v>#DIV/0!</v>
      </c>
      <c r="AH36" s="131" t="e">
        <f t="shared" si="21"/>
        <v>#DIV/0!</v>
      </c>
      <c r="AI36" s="132" t="e">
        <f t="shared" si="22"/>
        <v>#DIV/0!</v>
      </c>
      <c r="AJ36" s="131" t="e">
        <f t="shared" si="23"/>
        <v>#DIV/0!</v>
      </c>
      <c r="AK36" s="131" t="e">
        <f t="shared" si="24"/>
        <v>#DIV/0!</v>
      </c>
      <c r="AL36" s="133" t="e">
        <f t="shared" si="25"/>
        <v>#DIV/0!</v>
      </c>
      <c r="AM36" s="131" t="e">
        <f t="shared" si="26"/>
        <v>#DIV/0!</v>
      </c>
      <c r="AN36" s="131" t="e">
        <f t="shared" si="27"/>
        <v>#DIV/0!</v>
      </c>
      <c r="AO36" s="131" t="e">
        <f t="shared" si="28"/>
        <v>#DIV/0!</v>
      </c>
      <c r="AP36" s="134" t="e">
        <f t="shared" si="29"/>
        <v>#DIV/0!</v>
      </c>
    </row>
    <row r="37" spans="1:42" s="68" customFormat="1" ht="12.75">
      <c r="A37" s="262"/>
      <c r="C37" s="68" t="s">
        <v>165</v>
      </c>
      <c r="D37" s="68" t="s">
        <v>268</v>
      </c>
      <c r="F37" s="68" t="s">
        <v>107</v>
      </c>
      <c r="G37" s="244">
        <v>93.99</v>
      </c>
      <c r="H37" s="69" t="s">
        <v>33</v>
      </c>
      <c r="I37" s="56">
        <v>28.03</v>
      </c>
      <c r="J37" s="56">
        <f t="shared" si="30"/>
        <v>5.543E-10</v>
      </c>
      <c r="K37" s="56">
        <v>28.294</v>
      </c>
      <c r="L37" s="55">
        <v>0.036</v>
      </c>
      <c r="M37" s="56">
        <v>5.530500000000001E-10</v>
      </c>
      <c r="N37" s="57">
        <v>1.349518432626987E-12</v>
      </c>
      <c r="O37" s="29">
        <f t="shared" si="31"/>
        <v>94.86303926682571</v>
      </c>
      <c r="P37" s="100">
        <f t="shared" si="32"/>
        <v>0.009203155133687746</v>
      </c>
      <c r="Q37" s="53">
        <v>0.72</v>
      </c>
      <c r="R37" s="148"/>
      <c r="S37" s="149"/>
      <c r="T37" s="250">
        <f t="shared" si="33"/>
        <v>0.7266262716962552</v>
      </c>
      <c r="U37" s="51"/>
      <c r="V37" s="51"/>
      <c r="W37" s="51"/>
      <c r="X37" s="51"/>
      <c r="Y37" s="51"/>
      <c r="Z37" s="51"/>
      <c r="AA37" s="51"/>
      <c r="AB37" s="131" t="e">
        <f t="shared" si="15"/>
        <v>#DIV/0!</v>
      </c>
      <c r="AC37" s="131" t="e">
        <f t="shared" si="16"/>
        <v>#DIV/0!</v>
      </c>
      <c r="AD37" s="131" t="e">
        <f t="shared" si="17"/>
        <v>#DIV/0!</v>
      </c>
      <c r="AE37" s="131" t="e">
        <f t="shared" si="18"/>
        <v>#DIV/0!</v>
      </c>
      <c r="AF37" s="132" t="e">
        <f t="shared" si="19"/>
        <v>#DIV/0!</v>
      </c>
      <c r="AG37" s="131" t="e">
        <f t="shared" si="20"/>
        <v>#DIV/0!</v>
      </c>
      <c r="AH37" s="131" t="e">
        <f t="shared" si="21"/>
        <v>#DIV/0!</v>
      </c>
      <c r="AI37" s="132" t="e">
        <f t="shared" si="22"/>
        <v>#DIV/0!</v>
      </c>
      <c r="AJ37" s="131" t="e">
        <f t="shared" si="23"/>
        <v>#DIV/0!</v>
      </c>
      <c r="AK37" s="131" t="e">
        <f t="shared" si="24"/>
        <v>#DIV/0!</v>
      </c>
      <c r="AL37" s="133" t="e">
        <f t="shared" si="25"/>
        <v>#DIV/0!</v>
      </c>
      <c r="AM37" s="131" t="e">
        <f t="shared" si="26"/>
        <v>#DIV/0!</v>
      </c>
      <c r="AN37" s="131" t="e">
        <f t="shared" si="27"/>
        <v>#DIV/0!</v>
      </c>
      <c r="AO37" s="131" t="e">
        <f t="shared" si="28"/>
        <v>#DIV/0!</v>
      </c>
      <c r="AP37" s="134" t="e">
        <f t="shared" si="29"/>
        <v>#DIV/0!</v>
      </c>
    </row>
    <row r="38" spans="1:42" s="68" customFormat="1" ht="12.75">
      <c r="A38" s="262"/>
      <c r="C38" s="68" t="s">
        <v>167</v>
      </c>
      <c r="D38" s="68" t="s">
        <v>268</v>
      </c>
      <c r="F38" s="68" t="s">
        <v>107</v>
      </c>
      <c r="G38" s="244">
        <v>94.71</v>
      </c>
      <c r="H38" s="69" t="s">
        <v>33</v>
      </c>
      <c r="I38" s="56">
        <v>28.03</v>
      </c>
      <c r="J38" s="56">
        <f t="shared" si="30"/>
        <v>5.543E-10</v>
      </c>
      <c r="K38" s="56">
        <v>28.294</v>
      </c>
      <c r="L38" s="55">
        <v>0.036</v>
      </c>
      <c r="M38" s="56">
        <v>5.530500000000001E-10</v>
      </c>
      <c r="N38" s="57">
        <v>1.349518432626987E-12</v>
      </c>
      <c r="O38" s="29">
        <f t="shared" si="31"/>
        <v>95.5895945194331</v>
      </c>
      <c r="P38" s="100">
        <f t="shared" si="32"/>
        <v>0.009201781050073299</v>
      </c>
      <c r="Q38" s="53">
        <v>0.49</v>
      </c>
      <c r="R38" s="148"/>
      <c r="S38" s="149"/>
      <c r="T38" s="250">
        <f t="shared" si="33"/>
        <v>0.4945088727145359</v>
      </c>
      <c r="U38" s="51"/>
      <c r="V38" s="51"/>
      <c r="W38" s="51"/>
      <c r="X38" s="51"/>
      <c r="Y38" s="51"/>
      <c r="Z38" s="51"/>
      <c r="AA38" s="51"/>
      <c r="AB38" s="131" t="e">
        <f t="shared" si="15"/>
        <v>#DIV/0!</v>
      </c>
      <c r="AC38" s="131" t="e">
        <f t="shared" si="16"/>
        <v>#DIV/0!</v>
      </c>
      <c r="AD38" s="131" t="e">
        <f t="shared" si="17"/>
        <v>#DIV/0!</v>
      </c>
      <c r="AE38" s="131" t="e">
        <f t="shared" si="18"/>
        <v>#DIV/0!</v>
      </c>
      <c r="AF38" s="132" t="e">
        <f t="shared" si="19"/>
        <v>#DIV/0!</v>
      </c>
      <c r="AG38" s="131" t="e">
        <f t="shared" si="20"/>
        <v>#DIV/0!</v>
      </c>
      <c r="AH38" s="131" t="e">
        <f t="shared" si="21"/>
        <v>#DIV/0!</v>
      </c>
      <c r="AI38" s="132" t="e">
        <f t="shared" si="22"/>
        <v>#DIV/0!</v>
      </c>
      <c r="AJ38" s="131" t="e">
        <f t="shared" si="23"/>
        <v>#DIV/0!</v>
      </c>
      <c r="AK38" s="131" t="e">
        <f t="shared" si="24"/>
        <v>#DIV/0!</v>
      </c>
      <c r="AL38" s="133" t="e">
        <f t="shared" si="25"/>
        <v>#DIV/0!</v>
      </c>
      <c r="AM38" s="131" t="e">
        <f t="shared" si="26"/>
        <v>#DIV/0!</v>
      </c>
      <c r="AN38" s="131" t="e">
        <f t="shared" si="27"/>
        <v>#DIV/0!</v>
      </c>
      <c r="AO38" s="131" t="e">
        <f t="shared" si="28"/>
        <v>#DIV/0!</v>
      </c>
      <c r="AP38" s="134" t="e">
        <f t="shared" si="29"/>
        <v>#DIV/0!</v>
      </c>
    </row>
    <row r="39" spans="1:42" s="68" customFormat="1" ht="12.75">
      <c r="A39" s="262"/>
      <c r="C39" s="68" t="s">
        <v>169</v>
      </c>
      <c r="D39" s="68" t="s">
        <v>268</v>
      </c>
      <c r="F39" s="68" t="s">
        <v>107</v>
      </c>
      <c r="G39" s="244">
        <v>94.96</v>
      </c>
      <c r="H39" s="69" t="s">
        <v>33</v>
      </c>
      <c r="I39" s="56">
        <v>28.03</v>
      </c>
      <c r="J39" s="56">
        <f t="shared" si="30"/>
        <v>5.543E-10</v>
      </c>
      <c r="K39" s="56">
        <v>28.294</v>
      </c>
      <c r="L39" s="55">
        <v>0.036</v>
      </c>
      <c r="M39" s="56">
        <v>5.530500000000001E-10</v>
      </c>
      <c r="N39" s="57">
        <v>1.349518432626987E-12</v>
      </c>
      <c r="O39" s="29">
        <f t="shared" si="31"/>
        <v>95.84187018572288</v>
      </c>
      <c r="P39" s="100">
        <f t="shared" si="32"/>
        <v>0.009201304023116363</v>
      </c>
      <c r="Q39" s="53">
        <v>0.5</v>
      </c>
      <c r="R39" s="148"/>
      <c r="S39" s="149"/>
      <c r="T39" s="250">
        <f t="shared" si="33"/>
        <v>0.5046006520115582</v>
      </c>
      <c r="U39" s="51"/>
      <c r="V39" s="51"/>
      <c r="W39" s="51"/>
      <c r="X39" s="51"/>
      <c r="Y39" s="51"/>
      <c r="Z39" s="51"/>
      <c r="AA39" s="51"/>
      <c r="AB39" s="131" t="e">
        <f t="shared" si="15"/>
        <v>#DIV/0!</v>
      </c>
      <c r="AC39" s="131" t="e">
        <f t="shared" si="16"/>
        <v>#DIV/0!</v>
      </c>
      <c r="AD39" s="131" t="e">
        <f t="shared" si="17"/>
        <v>#DIV/0!</v>
      </c>
      <c r="AE39" s="131" t="e">
        <f t="shared" si="18"/>
        <v>#DIV/0!</v>
      </c>
      <c r="AF39" s="132" t="e">
        <f t="shared" si="19"/>
        <v>#DIV/0!</v>
      </c>
      <c r="AG39" s="131" t="e">
        <f t="shared" si="20"/>
        <v>#DIV/0!</v>
      </c>
      <c r="AH39" s="131" t="e">
        <f t="shared" si="21"/>
        <v>#DIV/0!</v>
      </c>
      <c r="AI39" s="132" t="e">
        <f t="shared" si="22"/>
        <v>#DIV/0!</v>
      </c>
      <c r="AJ39" s="131" t="e">
        <f t="shared" si="23"/>
        <v>#DIV/0!</v>
      </c>
      <c r="AK39" s="131" t="e">
        <f t="shared" si="24"/>
        <v>#DIV/0!</v>
      </c>
      <c r="AL39" s="133" t="e">
        <f t="shared" si="25"/>
        <v>#DIV/0!</v>
      </c>
      <c r="AM39" s="131" t="e">
        <f t="shared" si="26"/>
        <v>#DIV/0!</v>
      </c>
      <c r="AN39" s="131" t="e">
        <f t="shared" si="27"/>
        <v>#DIV/0!</v>
      </c>
      <c r="AO39" s="131" t="e">
        <f t="shared" si="28"/>
        <v>#DIV/0!</v>
      </c>
      <c r="AP39" s="134" t="e">
        <f t="shared" si="29"/>
        <v>#DIV/0!</v>
      </c>
    </row>
    <row r="40" spans="1:42" s="34" customFormat="1" ht="13.5" thickBot="1">
      <c r="A40" s="263"/>
      <c r="C40" s="34" t="s">
        <v>270</v>
      </c>
      <c r="D40" s="34" t="s">
        <v>268</v>
      </c>
      <c r="F40" s="34" t="s">
        <v>107</v>
      </c>
      <c r="G40" s="82">
        <v>95.73</v>
      </c>
      <c r="H40" s="70" t="s">
        <v>33</v>
      </c>
      <c r="I40" s="71">
        <v>28.03</v>
      </c>
      <c r="J40" s="71">
        <f t="shared" si="30"/>
        <v>5.543E-10</v>
      </c>
      <c r="K40" s="71">
        <v>28.294</v>
      </c>
      <c r="L40" s="72">
        <v>0.036</v>
      </c>
      <c r="M40" s="71">
        <v>5.530500000000001E-10</v>
      </c>
      <c r="N40" s="73">
        <v>1.349518432626987E-12</v>
      </c>
      <c r="O40" s="30">
        <f t="shared" si="31"/>
        <v>96.61887773855264</v>
      </c>
      <c r="P40" s="103">
        <f t="shared" si="32"/>
        <v>0.009199835056643013</v>
      </c>
      <c r="Q40" s="74">
        <v>0.61</v>
      </c>
      <c r="R40" s="151"/>
      <c r="S40" s="152"/>
      <c r="T40" s="247">
        <f t="shared" si="33"/>
        <v>0.6156118993845523</v>
      </c>
      <c r="U40" s="75"/>
      <c r="V40" s="75"/>
      <c r="W40" s="75"/>
      <c r="X40" s="75"/>
      <c r="Y40" s="75"/>
      <c r="Z40" s="75"/>
      <c r="AA40" s="75"/>
      <c r="AB40" s="140" t="e">
        <f t="shared" si="15"/>
        <v>#DIV/0!</v>
      </c>
      <c r="AC40" s="140" t="e">
        <f t="shared" si="16"/>
        <v>#DIV/0!</v>
      </c>
      <c r="AD40" s="140" t="e">
        <f t="shared" si="17"/>
        <v>#DIV/0!</v>
      </c>
      <c r="AE40" s="140" t="e">
        <f t="shared" si="18"/>
        <v>#DIV/0!</v>
      </c>
      <c r="AF40" s="141" t="e">
        <f t="shared" si="19"/>
        <v>#DIV/0!</v>
      </c>
      <c r="AG40" s="140" t="e">
        <f t="shared" si="20"/>
        <v>#DIV/0!</v>
      </c>
      <c r="AH40" s="140" t="e">
        <f t="shared" si="21"/>
        <v>#DIV/0!</v>
      </c>
      <c r="AI40" s="141" t="e">
        <f t="shared" si="22"/>
        <v>#DIV/0!</v>
      </c>
      <c r="AJ40" s="140" t="e">
        <f t="shared" si="23"/>
        <v>#DIV/0!</v>
      </c>
      <c r="AK40" s="140" t="e">
        <f t="shared" si="24"/>
        <v>#DIV/0!</v>
      </c>
      <c r="AL40" s="142" t="e">
        <f t="shared" si="25"/>
        <v>#DIV/0!</v>
      </c>
      <c r="AM40" s="140" t="e">
        <f t="shared" si="26"/>
        <v>#DIV/0!</v>
      </c>
      <c r="AN40" s="140" t="e">
        <f t="shared" si="27"/>
        <v>#DIV/0!</v>
      </c>
      <c r="AO40" s="140" t="e">
        <f t="shared" si="28"/>
        <v>#DIV/0!</v>
      </c>
      <c r="AP40" s="143" t="e">
        <f t="shared" si="29"/>
        <v>#DIV/0!</v>
      </c>
    </row>
    <row r="41" spans="1:42" s="14" customFormat="1" ht="13.5" thickBot="1">
      <c r="A41" s="60"/>
      <c r="B41" s="68"/>
      <c r="C41" s="68"/>
      <c r="D41" s="68"/>
      <c r="E41" s="68"/>
      <c r="F41" s="68"/>
      <c r="G41" s="93"/>
      <c r="H41" s="69"/>
      <c r="I41" s="56"/>
      <c r="J41" s="56"/>
      <c r="K41" s="56"/>
      <c r="L41" s="55"/>
      <c r="M41" s="56"/>
      <c r="N41" s="57"/>
      <c r="O41" s="52"/>
      <c r="P41" s="100"/>
      <c r="Q41" s="20"/>
      <c r="R41" s="95"/>
      <c r="S41" s="98"/>
      <c r="T41" s="116"/>
      <c r="U41" s="51"/>
      <c r="V41" s="51"/>
      <c r="W41" s="22"/>
      <c r="X41" s="22"/>
      <c r="Y41" s="22"/>
      <c r="Z41" s="22"/>
      <c r="AA41" s="22"/>
      <c r="AB41" s="24"/>
      <c r="AC41" s="24"/>
      <c r="AD41" s="24"/>
      <c r="AE41" s="24"/>
      <c r="AF41" s="25"/>
      <c r="AG41" s="24"/>
      <c r="AH41" s="24"/>
      <c r="AI41" s="25"/>
      <c r="AJ41" s="24"/>
      <c r="AK41" s="24"/>
      <c r="AL41" s="26"/>
      <c r="AM41" s="24"/>
      <c r="AN41" s="24"/>
      <c r="AO41" s="24"/>
      <c r="AP41" s="27"/>
    </row>
    <row r="42" spans="1:42" s="61" customFormat="1" ht="12.75" customHeight="1">
      <c r="A42" s="261" t="s">
        <v>325</v>
      </c>
      <c r="B42" s="61" t="s">
        <v>320</v>
      </c>
      <c r="D42" s="61" t="s">
        <v>317</v>
      </c>
      <c r="E42" s="61" t="s">
        <v>318</v>
      </c>
      <c r="F42" s="61" t="s">
        <v>107</v>
      </c>
      <c r="G42" s="241">
        <v>68</v>
      </c>
      <c r="H42" s="62" t="s">
        <v>319</v>
      </c>
      <c r="I42" s="145">
        <v>27.84</v>
      </c>
      <c r="J42" s="63">
        <f aca="true" t="shared" si="34" ref="J42:J49">5.543*10^-10</f>
        <v>5.543E-10</v>
      </c>
      <c r="K42" s="63">
        <v>28.294</v>
      </c>
      <c r="L42" s="64">
        <v>0.036</v>
      </c>
      <c r="M42" s="63">
        <v>5.530500000000001E-10</v>
      </c>
      <c r="N42" s="65">
        <v>1.349518432626987E-12</v>
      </c>
      <c r="O42" s="50">
        <f aca="true" t="shared" si="35" ref="O42:O49">IF(G42&gt;0,10^-6*(1/$M42)*LN(1+(EXP($J42*G42*10^6)-1)*((EXP($M42*$K42*10^6)-1)/(EXP($J42*$I42*10^6)-1))),"")</f>
        <v>69.09823709165234</v>
      </c>
      <c r="P42" s="102">
        <f aca="true" t="shared" si="36" ref="P42:P49">IF(G42&gt;0,1-(G42/O42),"")</f>
        <v>0.01589385110065289</v>
      </c>
      <c r="Q42" s="66">
        <v>0.7</v>
      </c>
      <c r="R42" s="146">
        <v>0.00281</v>
      </c>
      <c r="S42" s="123"/>
      <c r="T42" s="113">
        <f aca="true" t="shared" si="37" ref="T42:T49">IF(AND(Q42&gt;0,R42&gt;0),SQRT(AI42^2*AJ42^2+AF42^2*AK42^2)/10^6,"")</f>
        <v>0.7111207950979574</v>
      </c>
      <c r="U42" s="67">
        <f aca="true" t="shared" si="38" ref="U42:U49">IF(AND(Q42&gt;0,R42&gt;0),SQRT((T42*10^6)^2+AL42^2*($L42*10^6)^2)/10^6,"")</f>
        <v>0.716415070999124</v>
      </c>
      <c r="V42" s="67">
        <f aca="true" t="shared" si="39" ref="V42:V49">IF(AND(Q42&gt;0,R42&gt;0),SQRT((U42*10^6)^2+AP42^2*$N42^2)/10^6,"")</f>
        <v>0.7359888806717121</v>
      </c>
      <c r="W42" s="67"/>
      <c r="X42" s="67"/>
      <c r="Y42" s="67"/>
      <c r="Z42" s="67"/>
      <c r="AA42" s="67"/>
      <c r="AB42" s="125">
        <f aca="true" t="shared" si="40" ref="AB42:AB49">(-1+EXP($J42*$I42*10^6))/R42</f>
        <v>5.534304525502008</v>
      </c>
      <c r="AC42" s="125">
        <f aca="true" t="shared" si="41" ref="AC42:AC49">(EXP($J42*G42*10^6)-1)/R42</f>
        <v>13.669668429693033</v>
      </c>
      <c r="AD42" s="125">
        <f aca="true" t="shared" si="42" ref="AD42:AD49">AC42/($J42+R42*$J42*AC42)</f>
        <v>23748900096.265305</v>
      </c>
      <c r="AE42" s="125">
        <f aca="true" t="shared" si="43" ref="AE42:AE49">R42/($J42+R42*$J42*AC42)</f>
        <v>4881933.282708313</v>
      </c>
      <c r="AF42" s="126">
        <f aca="true" t="shared" si="44" ref="AF42:AF49">SQRT(((Q42*10^6)^2-S42^2*AD42^2)/(AE42^2))</f>
        <v>0.14338581858121302</v>
      </c>
      <c r="AG42" s="125">
        <f aca="true" t="shared" si="45" ref="AG42:AG49">(EXP($M42*$K42*10^6)-1)/AB42</f>
        <v>0.0028496927893890012</v>
      </c>
      <c r="AH42" s="125">
        <f aca="true" t="shared" si="46" ref="AH42:AH49">(1-EXP($J42*$I42*10^6))/(AB42^2)</f>
        <v>-0.0005077422080862292</v>
      </c>
      <c r="AI42" s="126">
        <f aca="true" t="shared" si="47" ref="AI42:AI49">S42/ABS(AH42)</f>
        <v>0</v>
      </c>
      <c r="AJ42" s="125">
        <f aca="true" t="shared" si="48" ref="AJ42:AJ49">(1/$M42)*(-1/AB42+1/((EXP($M42*$K42*10^6)-1)*AC42+AB42))</f>
        <v>-12249887.680984456</v>
      </c>
      <c r="AK42" s="125">
        <f aca="true" t="shared" si="49" ref="AK42:AK49">AG42/($M42*(1+AG42*AC42))</f>
        <v>4959491.825163882</v>
      </c>
      <c r="AL42" s="127">
        <f aca="true" t="shared" si="50" ref="AL42:AL49">EXP($M42*$K42*10^6)*AC42/((EXP($M42*$K42*10^6)-1)*AC42+AB42)</f>
        <v>2.4148730147596145</v>
      </c>
      <c r="AM42" s="125">
        <f aca="true" t="shared" si="51" ref="AM42:AM49">(EXP($M42*$K42*10^6)*$M42*AC42*$K42*10^6)/((EXP($M42*$K42*10^6)-1)*AC42+AB42)</f>
        <v>0.03778792496587751</v>
      </c>
      <c r="AN42" s="125">
        <f aca="true" t="shared" si="52" ref="AN42:AN49">LN(1+(EXP($M42*$K42*10^6)-1)*AC42/AB42)</f>
        <v>0.03821478002353833</v>
      </c>
      <c r="AO42" s="125">
        <f aca="true" t="shared" si="53" ref="AO42:AO49">1/$M42^2*(AM42-AN42)</f>
        <v>-1395570042570813.8</v>
      </c>
      <c r="AP42" s="128">
        <f aca="true" t="shared" si="54" ref="AP42:AP49">-LN(1+AG42*AC42)/$M42^2</f>
        <v>-1.2494030755203384E+17</v>
      </c>
    </row>
    <row r="43" spans="1:42" s="68" customFormat="1" ht="12.75">
      <c r="A43" s="262"/>
      <c r="B43" s="68" t="s">
        <v>321</v>
      </c>
      <c r="D43" s="68" t="s">
        <v>317</v>
      </c>
      <c r="E43" s="68" t="s">
        <v>318</v>
      </c>
      <c r="F43" s="68" t="s">
        <v>107</v>
      </c>
      <c r="G43" s="242">
        <v>67.6</v>
      </c>
      <c r="H43" s="69" t="s">
        <v>319</v>
      </c>
      <c r="I43" s="147">
        <v>27.84</v>
      </c>
      <c r="J43" s="56">
        <f t="shared" si="34"/>
        <v>5.543E-10</v>
      </c>
      <c r="K43" s="56">
        <v>28.294</v>
      </c>
      <c r="L43" s="55">
        <v>0.036</v>
      </c>
      <c r="M43" s="56">
        <v>5.530500000000001E-10</v>
      </c>
      <c r="N43" s="57">
        <v>1.349518432626987E-12</v>
      </c>
      <c r="O43" s="29">
        <f t="shared" si="35"/>
        <v>68.69188173907355</v>
      </c>
      <c r="P43" s="100">
        <f t="shared" si="36"/>
        <v>0.015895353445419813</v>
      </c>
      <c r="Q43" s="53">
        <v>0.4</v>
      </c>
      <c r="R43" s="148">
        <v>0.004745</v>
      </c>
      <c r="S43" s="149"/>
      <c r="T43" s="117">
        <f t="shared" si="37"/>
        <v>0.40635596514736644</v>
      </c>
      <c r="U43" s="51">
        <f t="shared" si="38"/>
        <v>0.41544671937591193</v>
      </c>
      <c r="V43" s="51">
        <f t="shared" si="39"/>
        <v>0.44798623293351775</v>
      </c>
      <c r="W43" s="51"/>
      <c r="X43" s="51"/>
      <c r="Y43" s="51"/>
      <c r="Z43" s="51"/>
      <c r="AA43" s="51"/>
      <c r="AB43" s="131">
        <f t="shared" si="40"/>
        <v>3.277427969791495</v>
      </c>
      <c r="AC43" s="131">
        <f t="shared" si="41"/>
        <v>8.046692761290217</v>
      </c>
      <c r="AD43" s="131">
        <f t="shared" si="42"/>
        <v>13982963733.803183</v>
      </c>
      <c r="AE43" s="131">
        <f t="shared" si="43"/>
        <v>8245519.604784512</v>
      </c>
      <c r="AF43" s="132">
        <f t="shared" si="44"/>
        <v>0.048511193857073316</v>
      </c>
      <c r="AG43" s="131">
        <f t="shared" si="45"/>
        <v>0.004812025724430893</v>
      </c>
      <c r="AH43" s="131">
        <f t="shared" si="46"/>
        <v>-0.001447781627463767</v>
      </c>
      <c r="AI43" s="132">
        <f t="shared" si="47"/>
        <v>0</v>
      </c>
      <c r="AJ43" s="131">
        <f t="shared" si="48"/>
        <v>-20565957.80465807</v>
      </c>
      <c r="AK43" s="131">
        <f t="shared" si="49"/>
        <v>8376540.192859354</v>
      </c>
      <c r="AL43" s="133">
        <f t="shared" si="50"/>
        <v>2.4009396034562025</v>
      </c>
      <c r="AM43" s="131">
        <f t="shared" si="51"/>
        <v>0.037569894991781976</v>
      </c>
      <c r="AN43" s="131">
        <f t="shared" si="52"/>
        <v>0.03799004519579463</v>
      </c>
      <c r="AO43" s="131">
        <f t="shared" si="53"/>
        <v>-1373649035139218</v>
      </c>
      <c r="AP43" s="134">
        <f t="shared" si="54"/>
        <v>-1.2420555417968274E+17</v>
      </c>
    </row>
    <row r="44" spans="1:42" s="68" customFormat="1" ht="12.75">
      <c r="A44" s="262"/>
      <c r="B44" s="68" t="s">
        <v>314</v>
      </c>
      <c r="D44" s="68" t="s">
        <v>317</v>
      </c>
      <c r="E44" s="68" t="s">
        <v>318</v>
      </c>
      <c r="F44" s="68" t="s">
        <v>107</v>
      </c>
      <c r="G44" s="242">
        <v>64.1</v>
      </c>
      <c r="H44" s="69" t="s">
        <v>319</v>
      </c>
      <c r="I44" s="147">
        <v>27.84</v>
      </c>
      <c r="J44" s="56">
        <f t="shared" si="34"/>
        <v>5.543E-10</v>
      </c>
      <c r="K44" s="56">
        <v>28.294</v>
      </c>
      <c r="L44" s="55">
        <v>0.036</v>
      </c>
      <c r="M44" s="56">
        <v>5.530500000000001E-10</v>
      </c>
      <c r="N44" s="57">
        <v>1.349518432626987E-12</v>
      </c>
      <c r="O44" s="29">
        <f t="shared" si="35"/>
        <v>65.13622010949099</v>
      </c>
      <c r="P44" s="100">
        <f t="shared" si="36"/>
        <v>0.01590850847269243</v>
      </c>
      <c r="Q44" s="53">
        <v>0.5</v>
      </c>
      <c r="R44" s="148">
        <v>0.004745</v>
      </c>
      <c r="S44" s="149"/>
      <c r="T44" s="117">
        <f t="shared" si="37"/>
        <v>0.5079583707591417</v>
      </c>
      <c r="U44" s="51">
        <f t="shared" si="38"/>
        <v>0.5145408202015354</v>
      </c>
      <c r="V44" s="51">
        <f t="shared" si="39"/>
        <v>0.5385300526617107</v>
      </c>
      <c r="W44" s="51"/>
      <c r="X44" s="51"/>
      <c r="Y44" s="51"/>
      <c r="Z44" s="51"/>
      <c r="AA44" s="51"/>
      <c r="AB44" s="131">
        <f t="shared" si="40"/>
        <v>3.277427969791495</v>
      </c>
      <c r="AC44" s="131">
        <f t="shared" si="41"/>
        <v>7.622631298268173</v>
      </c>
      <c r="AD44" s="131">
        <f t="shared" si="42"/>
        <v>13271783196.918375</v>
      </c>
      <c r="AE44" s="131">
        <f t="shared" si="43"/>
        <v>8261531.852351987</v>
      </c>
      <c r="AF44" s="132">
        <f t="shared" si="44"/>
        <v>0.06052146368686508</v>
      </c>
      <c r="AG44" s="131">
        <f t="shared" si="45"/>
        <v>0.004812025724430893</v>
      </c>
      <c r="AH44" s="131">
        <f t="shared" si="46"/>
        <v>-0.001447781627463767</v>
      </c>
      <c r="AI44" s="132">
        <f t="shared" si="47"/>
        <v>0</v>
      </c>
      <c r="AJ44" s="131">
        <f t="shared" si="48"/>
        <v>-19520478.396123897</v>
      </c>
      <c r="AK44" s="131">
        <f t="shared" si="49"/>
        <v>8393028.519390939</v>
      </c>
      <c r="AL44" s="133">
        <f t="shared" si="50"/>
        <v>2.278886794615989</v>
      </c>
      <c r="AM44" s="131">
        <f t="shared" si="51"/>
        <v>0.035660013041824576</v>
      </c>
      <c r="AN44" s="131">
        <f t="shared" si="52"/>
        <v>0.036023586531554</v>
      </c>
      <c r="AO44" s="131">
        <f t="shared" si="53"/>
        <v>-1188675784515332.8</v>
      </c>
      <c r="AP44" s="134">
        <f t="shared" si="54"/>
        <v>-1.1777636761502754E+17</v>
      </c>
    </row>
    <row r="45" spans="1:42" s="68" customFormat="1" ht="12.75">
      <c r="A45" s="262"/>
      <c r="B45" s="68" t="s">
        <v>315</v>
      </c>
      <c r="D45" s="68" t="s">
        <v>317</v>
      </c>
      <c r="E45" s="68" t="s">
        <v>318</v>
      </c>
      <c r="F45" s="68" t="s">
        <v>107</v>
      </c>
      <c r="G45" s="242">
        <v>71.1</v>
      </c>
      <c r="H45" s="69" t="s">
        <v>319</v>
      </c>
      <c r="I45" s="147">
        <v>27.84</v>
      </c>
      <c r="J45" s="56">
        <f t="shared" si="34"/>
        <v>5.543E-10</v>
      </c>
      <c r="K45" s="56">
        <v>28.294</v>
      </c>
      <c r="L45" s="55">
        <v>0.036</v>
      </c>
      <c r="M45" s="56">
        <v>5.530500000000001E-10</v>
      </c>
      <c r="N45" s="57">
        <v>1.349518432626987E-12</v>
      </c>
      <c r="O45" s="29">
        <f t="shared" si="35"/>
        <v>72.24744956188322</v>
      </c>
      <c r="P45" s="100">
        <f t="shared" si="36"/>
        <v>0.015882215480843787</v>
      </c>
      <c r="Q45" s="53">
        <v>0.5</v>
      </c>
      <c r="R45" s="148">
        <v>0.004725</v>
      </c>
      <c r="S45" s="149"/>
      <c r="T45" s="117">
        <f t="shared" si="37"/>
        <v>0.5079315688149298</v>
      </c>
      <c r="U45" s="51">
        <f t="shared" si="38"/>
        <v>0.5159869820110854</v>
      </c>
      <c r="V45" s="51">
        <f t="shared" si="39"/>
        <v>0.5452724603445813</v>
      </c>
      <c r="W45" s="51"/>
      <c r="X45" s="51"/>
      <c r="Y45" s="51"/>
      <c r="Z45" s="51"/>
      <c r="AA45" s="51"/>
      <c r="AB45" s="131">
        <f t="shared" si="40"/>
        <v>3.2913006807747394</v>
      </c>
      <c r="AC45" s="131">
        <f t="shared" si="41"/>
        <v>8.507436253355706</v>
      </c>
      <c r="AD45" s="131">
        <f t="shared" si="42"/>
        <v>14754957484.00948</v>
      </c>
      <c r="AE45" s="131">
        <f t="shared" si="43"/>
        <v>8194851.19085615</v>
      </c>
      <c r="AF45" s="132">
        <f t="shared" si="44"/>
        <v>0.061013920613702186</v>
      </c>
      <c r="AG45" s="131">
        <f t="shared" si="45"/>
        <v>0.004791743213474388</v>
      </c>
      <c r="AH45" s="131">
        <f t="shared" si="46"/>
        <v>-0.0014356026562993272</v>
      </c>
      <c r="AI45" s="132">
        <f t="shared" si="47"/>
        <v>0</v>
      </c>
      <c r="AJ45" s="131">
        <f t="shared" si="48"/>
        <v>-21518273.202367034</v>
      </c>
      <c r="AK45" s="131">
        <f t="shared" si="49"/>
        <v>8324847.24315292</v>
      </c>
      <c r="AL45" s="133">
        <f t="shared" si="50"/>
        <v>2.5227494257674854</v>
      </c>
      <c r="AM45" s="131">
        <f t="shared" si="51"/>
        <v>0.03947597468933651</v>
      </c>
      <c r="AN45" s="131">
        <f t="shared" si="52"/>
        <v>0.039956451980199516</v>
      </c>
      <c r="AO45" s="131">
        <f t="shared" si="53"/>
        <v>-1570883842723055.5</v>
      </c>
      <c r="AP45" s="134">
        <f t="shared" si="54"/>
        <v>-1.3063457112717331E+17</v>
      </c>
    </row>
    <row r="46" spans="1:42" s="68" customFormat="1" ht="12.75">
      <c r="A46" s="262"/>
      <c r="B46" s="68" t="s">
        <v>316</v>
      </c>
      <c r="D46" s="68" t="s">
        <v>317</v>
      </c>
      <c r="E46" s="68" t="s">
        <v>318</v>
      </c>
      <c r="F46" s="68" t="s">
        <v>107</v>
      </c>
      <c r="G46" s="242">
        <v>67.6</v>
      </c>
      <c r="H46" s="69" t="s">
        <v>319</v>
      </c>
      <c r="I46" s="147">
        <v>27.84</v>
      </c>
      <c r="J46" s="56">
        <f t="shared" si="34"/>
        <v>5.543E-10</v>
      </c>
      <c r="K46" s="56">
        <v>28.294</v>
      </c>
      <c r="L46" s="55">
        <v>0.036</v>
      </c>
      <c r="M46" s="56">
        <v>5.530500000000001E-10</v>
      </c>
      <c r="N46" s="57">
        <v>1.349518432626987E-12</v>
      </c>
      <c r="O46" s="29">
        <f t="shared" si="35"/>
        <v>68.69188173907355</v>
      </c>
      <c r="P46" s="100">
        <f t="shared" si="36"/>
        <v>0.015895353445419813</v>
      </c>
      <c r="Q46" s="53">
        <v>0.4</v>
      </c>
      <c r="R46" s="148">
        <v>0.004745</v>
      </c>
      <c r="S46" s="149"/>
      <c r="T46" s="117">
        <f t="shared" si="37"/>
        <v>0.40635596514736644</v>
      </c>
      <c r="U46" s="51">
        <f t="shared" si="38"/>
        <v>0.41544671937591193</v>
      </c>
      <c r="V46" s="51">
        <f t="shared" si="39"/>
        <v>0.44798623293351775</v>
      </c>
      <c r="W46" s="51"/>
      <c r="X46" s="51"/>
      <c r="Y46" s="51"/>
      <c r="Z46" s="51"/>
      <c r="AA46" s="51"/>
      <c r="AB46" s="131">
        <f t="shared" si="40"/>
        <v>3.277427969791495</v>
      </c>
      <c r="AC46" s="131">
        <f t="shared" si="41"/>
        <v>8.046692761290217</v>
      </c>
      <c r="AD46" s="131">
        <f t="shared" si="42"/>
        <v>13982963733.803183</v>
      </c>
      <c r="AE46" s="131">
        <f t="shared" si="43"/>
        <v>8245519.604784512</v>
      </c>
      <c r="AF46" s="132">
        <f t="shared" si="44"/>
        <v>0.048511193857073316</v>
      </c>
      <c r="AG46" s="131">
        <f t="shared" si="45"/>
        <v>0.004812025724430893</v>
      </c>
      <c r="AH46" s="131">
        <f t="shared" si="46"/>
        <v>-0.001447781627463767</v>
      </c>
      <c r="AI46" s="132">
        <f t="shared" si="47"/>
        <v>0</v>
      </c>
      <c r="AJ46" s="131">
        <f t="shared" si="48"/>
        <v>-20565957.80465807</v>
      </c>
      <c r="AK46" s="131">
        <f t="shared" si="49"/>
        <v>8376540.192859354</v>
      </c>
      <c r="AL46" s="133">
        <f t="shared" si="50"/>
        <v>2.4009396034562025</v>
      </c>
      <c r="AM46" s="131">
        <f t="shared" si="51"/>
        <v>0.037569894991781976</v>
      </c>
      <c r="AN46" s="131">
        <f t="shared" si="52"/>
        <v>0.03799004519579463</v>
      </c>
      <c r="AO46" s="131">
        <f t="shared" si="53"/>
        <v>-1373649035139218</v>
      </c>
      <c r="AP46" s="134">
        <f t="shared" si="54"/>
        <v>-1.2420555417968274E+17</v>
      </c>
    </row>
    <row r="47" spans="1:42" s="68" customFormat="1" ht="12.75">
      <c r="A47" s="262"/>
      <c r="B47" s="68" t="s">
        <v>322</v>
      </c>
      <c r="D47" s="68" t="s">
        <v>317</v>
      </c>
      <c r="E47" s="68" t="s">
        <v>318</v>
      </c>
      <c r="F47" s="68" t="s">
        <v>107</v>
      </c>
      <c r="G47" s="242">
        <v>67.5</v>
      </c>
      <c r="H47" s="69" t="s">
        <v>319</v>
      </c>
      <c r="I47" s="147">
        <v>27.84</v>
      </c>
      <c r="J47" s="56">
        <f t="shared" si="34"/>
        <v>5.543E-10</v>
      </c>
      <c r="K47" s="56">
        <v>28.294</v>
      </c>
      <c r="L47" s="55">
        <v>0.036</v>
      </c>
      <c r="M47" s="56">
        <v>5.530500000000001E-10</v>
      </c>
      <c r="N47" s="57">
        <v>1.349518432626987E-12</v>
      </c>
      <c r="O47" s="29">
        <f t="shared" si="35"/>
        <v>68.59029270949742</v>
      </c>
      <c r="P47" s="100">
        <f t="shared" si="36"/>
        <v>0.015895729066431774</v>
      </c>
      <c r="Q47" s="53">
        <v>1.5</v>
      </c>
      <c r="R47" s="148">
        <v>0.00281</v>
      </c>
      <c r="S47" s="149"/>
      <c r="T47" s="117">
        <f t="shared" si="37"/>
        <v>1.5238360179892976</v>
      </c>
      <c r="U47" s="51">
        <f t="shared" si="38"/>
        <v>1.526278267836501</v>
      </c>
      <c r="V47" s="51">
        <f t="shared" si="39"/>
        <v>1.5354276272933374</v>
      </c>
      <c r="W47" s="51"/>
      <c r="X47" s="51"/>
      <c r="Y47" s="51"/>
      <c r="Z47" s="51"/>
      <c r="AA47" s="51"/>
      <c r="AB47" s="131">
        <f t="shared" si="40"/>
        <v>5.534304525502008</v>
      </c>
      <c r="AC47" s="131">
        <f t="shared" si="41"/>
        <v>13.567264179173767</v>
      </c>
      <c r="AD47" s="131">
        <f t="shared" si="42"/>
        <v>23577522413.30098</v>
      </c>
      <c r="AE47" s="131">
        <f t="shared" si="43"/>
        <v>4883286.498030768</v>
      </c>
      <c r="AF47" s="132">
        <f t="shared" si="44"/>
        <v>0.30717018151707653</v>
      </c>
      <c r="AG47" s="131">
        <f t="shared" si="45"/>
        <v>0.0028496927893890012</v>
      </c>
      <c r="AH47" s="131">
        <f t="shared" si="46"/>
        <v>-0.0005077422080862292</v>
      </c>
      <c r="AI47" s="132">
        <f t="shared" si="47"/>
        <v>0</v>
      </c>
      <c r="AJ47" s="131">
        <f t="shared" si="48"/>
        <v>-12161535.425070375</v>
      </c>
      <c r="AK47" s="131">
        <f t="shared" si="49"/>
        <v>4960885.234573405</v>
      </c>
      <c r="AL47" s="133">
        <f t="shared" si="50"/>
        <v>2.3974557547686315</v>
      </c>
      <c r="AM47" s="131">
        <f t="shared" si="51"/>
        <v>0.037515379739015565</v>
      </c>
      <c r="AN47" s="131">
        <f t="shared" si="52"/>
        <v>0.03793386138298755</v>
      </c>
      <c r="AO47" s="131">
        <f t="shared" si="53"/>
        <v>-1368193805395074</v>
      </c>
      <c r="AP47" s="134">
        <f t="shared" si="54"/>
        <v>-1.2402186549045728E+17</v>
      </c>
    </row>
    <row r="48" spans="1:42" s="68" customFormat="1" ht="12.75">
      <c r="A48" s="262"/>
      <c r="B48" s="68" t="s">
        <v>323</v>
      </c>
      <c r="D48" s="68" t="s">
        <v>317</v>
      </c>
      <c r="E48" s="68" t="s">
        <v>318</v>
      </c>
      <c r="F48" s="68" t="s">
        <v>107</v>
      </c>
      <c r="G48" s="242">
        <v>69</v>
      </c>
      <c r="H48" s="69" t="s">
        <v>319</v>
      </c>
      <c r="I48" s="147">
        <v>27.84</v>
      </c>
      <c r="J48" s="56">
        <f t="shared" si="34"/>
        <v>5.543E-10</v>
      </c>
      <c r="K48" s="56">
        <v>28.294</v>
      </c>
      <c r="L48" s="55">
        <v>0.036</v>
      </c>
      <c r="M48" s="56">
        <v>5.530500000000001E-10</v>
      </c>
      <c r="N48" s="57">
        <v>1.349518432626987E-12</v>
      </c>
      <c r="O48" s="29">
        <f t="shared" si="35"/>
        <v>70.11412011454372</v>
      </c>
      <c r="P48" s="100">
        <f t="shared" si="36"/>
        <v>0.015890096213481808</v>
      </c>
      <c r="Q48" s="53">
        <v>1</v>
      </c>
      <c r="R48" s="148">
        <v>0.00281</v>
      </c>
      <c r="S48" s="149"/>
      <c r="T48" s="117">
        <f t="shared" si="37"/>
        <v>1.0158791963697515</v>
      </c>
      <c r="U48" s="51">
        <f t="shared" si="38"/>
        <v>1.01969987252428</v>
      </c>
      <c r="V48" s="51">
        <f t="shared" si="39"/>
        <v>1.0339530853470351</v>
      </c>
      <c r="W48" s="51"/>
      <c r="X48" s="51"/>
      <c r="Y48" s="51"/>
      <c r="Z48" s="51"/>
      <c r="AA48" s="51"/>
      <c r="AB48" s="131">
        <f t="shared" si="40"/>
        <v>5.534304525502008</v>
      </c>
      <c r="AC48" s="131">
        <f t="shared" si="41"/>
        <v>13.87456209441352</v>
      </c>
      <c r="AD48" s="131">
        <f t="shared" si="42"/>
        <v>24091513003.123474</v>
      </c>
      <c r="AE48" s="131">
        <f t="shared" si="43"/>
        <v>4879227.97693447</v>
      </c>
      <c r="AF48" s="132">
        <f t="shared" si="44"/>
        <v>0.20495045624580177</v>
      </c>
      <c r="AG48" s="131">
        <f t="shared" si="45"/>
        <v>0.0028496927893890012</v>
      </c>
      <c r="AH48" s="131">
        <f t="shared" si="46"/>
        <v>-0.0005077422080862292</v>
      </c>
      <c r="AI48" s="132">
        <f t="shared" si="47"/>
        <v>0</v>
      </c>
      <c r="AJ48" s="131">
        <f t="shared" si="48"/>
        <v>-12426516.752887892</v>
      </c>
      <c r="AK48" s="131">
        <f t="shared" si="49"/>
        <v>4956706.196112998</v>
      </c>
      <c r="AL48" s="133">
        <f t="shared" si="50"/>
        <v>2.4496926629449494</v>
      </c>
      <c r="AM48" s="131">
        <f t="shared" si="51"/>
        <v>0.03833278270577677</v>
      </c>
      <c r="AN48" s="131">
        <f t="shared" si="52"/>
        <v>0.038776614129348415</v>
      </c>
      <c r="AO48" s="131">
        <f t="shared" si="53"/>
        <v>-1451072975642986.5</v>
      </c>
      <c r="AP48" s="134">
        <f t="shared" si="54"/>
        <v>-1.267771812938138E+17</v>
      </c>
    </row>
    <row r="49" spans="1:42" s="34" customFormat="1" ht="13.5" thickBot="1">
      <c r="A49" s="263"/>
      <c r="B49" s="34" t="s">
        <v>324</v>
      </c>
      <c r="D49" s="34" t="s">
        <v>317</v>
      </c>
      <c r="E49" s="34" t="s">
        <v>318</v>
      </c>
      <c r="F49" s="34" t="s">
        <v>107</v>
      </c>
      <c r="G49" s="243">
        <v>70.4</v>
      </c>
      <c r="H49" s="70" t="s">
        <v>319</v>
      </c>
      <c r="I49" s="150">
        <v>27.84</v>
      </c>
      <c r="J49" s="71">
        <f t="shared" si="34"/>
        <v>5.543E-10</v>
      </c>
      <c r="K49" s="71">
        <v>28.294</v>
      </c>
      <c r="L49" s="72">
        <v>0.036</v>
      </c>
      <c r="M49" s="71">
        <v>5.530500000000001E-10</v>
      </c>
      <c r="N49" s="73">
        <v>1.349518432626987E-12</v>
      </c>
      <c r="O49" s="30">
        <f t="shared" si="35"/>
        <v>71.5363434928938</v>
      </c>
      <c r="P49" s="103">
        <f t="shared" si="36"/>
        <v>0.015884841709957964</v>
      </c>
      <c r="Q49" s="74">
        <v>0.6</v>
      </c>
      <c r="R49" s="151">
        <v>0.00281</v>
      </c>
      <c r="S49" s="152"/>
      <c r="T49" s="114">
        <f t="shared" si="37"/>
        <v>0.6095210930459439</v>
      </c>
      <c r="U49" s="75">
        <f t="shared" si="38"/>
        <v>0.6161214512709465</v>
      </c>
      <c r="V49" s="75">
        <f t="shared" si="39"/>
        <v>0.6403720287363222</v>
      </c>
      <c r="W49" s="75"/>
      <c r="X49" s="75"/>
      <c r="Y49" s="75"/>
      <c r="Z49" s="75"/>
      <c r="AA49" s="75"/>
      <c r="AB49" s="140">
        <f t="shared" si="40"/>
        <v>5.534304525502008</v>
      </c>
      <c r="AC49" s="140">
        <f t="shared" si="41"/>
        <v>14.161604093918976</v>
      </c>
      <c r="AD49" s="140">
        <f t="shared" si="42"/>
        <v>24570852135.340378</v>
      </c>
      <c r="AE49" s="140">
        <f t="shared" si="43"/>
        <v>4875443.067212573</v>
      </c>
      <c r="AF49" s="141">
        <f t="shared" si="44"/>
        <v>0.12306573817567655</v>
      </c>
      <c r="AG49" s="140">
        <f t="shared" si="45"/>
        <v>0.0028496927893890012</v>
      </c>
      <c r="AH49" s="140">
        <f t="shared" si="46"/>
        <v>-0.0005077422080862292</v>
      </c>
      <c r="AI49" s="141">
        <f t="shared" si="47"/>
        <v>0</v>
      </c>
      <c r="AJ49" s="140">
        <f t="shared" si="48"/>
        <v>-12673628.563526666</v>
      </c>
      <c r="AK49" s="140">
        <f t="shared" si="49"/>
        <v>4952808.979017795</v>
      </c>
      <c r="AL49" s="142">
        <f t="shared" si="50"/>
        <v>2.4984068763875946</v>
      </c>
      <c r="AM49" s="140">
        <f t="shared" si="51"/>
        <v>0.03909506255697039</v>
      </c>
      <c r="AN49" s="140">
        <f t="shared" si="52"/>
        <v>0.03956317476874493</v>
      </c>
      <c r="AO49" s="140">
        <f t="shared" si="53"/>
        <v>-1530457160081748.8</v>
      </c>
      <c r="AP49" s="143">
        <f t="shared" si="54"/>
        <v>-1.2934878129083048E+17</v>
      </c>
    </row>
    <row r="50" spans="1:42" s="14" customFormat="1" ht="12.75">
      <c r="A50" s="60"/>
      <c r="B50" s="68"/>
      <c r="C50" s="68"/>
      <c r="D50" s="68"/>
      <c r="E50" s="68"/>
      <c r="F50" s="68"/>
      <c r="G50" s="93"/>
      <c r="H50" s="69"/>
      <c r="I50" s="56"/>
      <c r="J50" s="56"/>
      <c r="K50" s="56"/>
      <c r="L50" s="55"/>
      <c r="M50" s="56"/>
      <c r="N50" s="57"/>
      <c r="O50" s="52"/>
      <c r="P50" s="100"/>
      <c r="Q50" s="20"/>
      <c r="R50" s="95"/>
      <c r="S50" s="98"/>
      <c r="T50" s="116"/>
      <c r="U50" s="51"/>
      <c r="V50" s="51"/>
      <c r="W50" s="22"/>
      <c r="X50" s="22"/>
      <c r="Y50" s="22"/>
      <c r="Z50" s="22"/>
      <c r="AA50" s="22"/>
      <c r="AB50" s="24"/>
      <c r="AC50" s="24"/>
      <c r="AD50" s="24"/>
      <c r="AE50" s="24"/>
      <c r="AF50" s="25"/>
      <c r="AG50" s="24"/>
      <c r="AH50" s="24"/>
      <c r="AI50" s="25"/>
      <c r="AJ50" s="24"/>
      <c r="AK50" s="24"/>
      <c r="AL50" s="26"/>
      <c r="AM50" s="24"/>
      <c r="AN50" s="24"/>
      <c r="AO50" s="24"/>
      <c r="AP50" s="27"/>
    </row>
    <row r="51" spans="1:42" s="14" customFormat="1" ht="13.5" thickBot="1">
      <c r="A51" s="60"/>
      <c r="B51" s="68"/>
      <c r="C51" s="68"/>
      <c r="D51" s="68"/>
      <c r="E51" s="68"/>
      <c r="F51" s="68"/>
      <c r="G51" s="93"/>
      <c r="H51" s="69"/>
      <c r="I51" s="56"/>
      <c r="J51" s="56"/>
      <c r="K51" s="56"/>
      <c r="L51" s="55"/>
      <c r="M51" s="56"/>
      <c r="N51" s="57"/>
      <c r="O51" s="52"/>
      <c r="P51" s="100"/>
      <c r="Q51" s="20"/>
      <c r="R51" s="95"/>
      <c r="S51" s="98"/>
      <c r="T51" s="116"/>
      <c r="U51" s="51"/>
      <c r="V51" s="51"/>
      <c r="W51" s="22"/>
      <c r="X51" s="22"/>
      <c r="Y51" s="22"/>
      <c r="Z51" s="22"/>
      <c r="AA51" s="22"/>
      <c r="AB51" s="24"/>
      <c r="AC51" s="24"/>
      <c r="AD51" s="24"/>
      <c r="AE51" s="24"/>
      <c r="AF51" s="25"/>
      <c r="AG51" s="24"/>
      <c r="AH51" s="24"/>
      <c r="AI51" s="25"/>
      <c r="AJ51" s="24"/>
      <c r="AK51" s="24"/>
      <c r="AL51" s="26"/>
      <c r="AM51" s="24"/>
      <c r="AN51" s="24"/>
      <c r="AO51" s="24"/>
      <c r="AP51" s="27"/>
    </row>
    <row r="52" spans="1:42" s="61" customFormat="1" ht="12.75" customHeight="1">
      <c r="A52" s="261" t="s">
        <v>288</v>
      </c>
      <c r="B52" s="61" t="s">
        <v>290</v>
      </c>
      <c r="G52" s="77">
        <v>64.42</v>
      </c>
      <c r="H52" s="62" t="s">
        <v>291</v>
      </c>
      <c r="I52" s="145">
        <v>27.55</v>
      </c>
      <c r="J52" s="63">
        <f>5.543*10^-10</f>
        <v>5.543E-10</v>
      </c>
      <c r="K52" s="63">
        <v>28.294</v>
      </c>
      <c r="L52" s="64">
        <v>0.036</v>
      </c>
      <c r="M52" s="63">
        <v>5.530500000000001E-10</v>
      </c>
      <c r="N52" s="65">
        <v>1.349518432626987E-12</v>
      </c>
      <c r="O52" s="50">
        <f>IF(G52&gt;0,10^-6*(1/$M52)*LN(1+(EXP($J52*G52*10^6)-1)*((EXP($M52*$K52*10^6)-1)/(EXP($J52*$I52*10^6)-1))),"")</f>
        <v>66.14316207224529</v>
      </c>
      <c r="P52" s="102">
        <f>IF(G52&gt;0,1-(G52/O52),"")</f>
        <v>0.026052006258230453</v>
      </c>
      <c r="Q52" s="66">
        <v>0.07</v>
      </c>
      <c r="R52" s="146"/>
      <c r="S52" s="123"/>
      <c r="T52" s="249">
        <f>Q52*(1+P52)</f>
        <v>0.07182364043807613</v>
      </c>
      <c r="U52" s="67"/>
      <c r="V52" s="67"/>
      <c r="W52" s="67"/>
      <c r="X52" s="67"/>
      <c r="Y52" s="67"/>
      <c r="Z52" s="67"/>
      <c r="AA52" s="67"/>
      <c r="AB52" s="125"/>
      <c r="AC52" s="125"/>
      <c r="AD52" s="125"/>
      <c r="AE52" s="125"/>
      <c r="AF52" s="126"/>
      <c r="AG52" s="125"/>
      <c r="AH52" s="125"/>
      <c r="AI52" s="126"/>
      <c r="AJ52" s="125"/>
      <c r="AK52" s="125"/>
      <c r="AL52" s="127"/>
      <c r="AM52" s="125"/>
      <c r="AN52" s="125"/>
      <c r="AO52" s="125"/>
      <c r="AP52" s="128"/>
    </row>
    <row r="53" spans="1:42" s="34" customFormat="1" ht="13.5" thickBot="1">
      <c r="A53" s="263"/>
      <c r="B53" s="34" t="s">
        <v>289</v>
      </c>
      <c r="D53" s="34" t="s">
        <v>86</v>
      </c>
      <c r="E53" s="34" t="s">
        <v>78</v>
      </c>
      <c r="F53" s="34" t="s">
        <v>73</v>
      </c>
      <c r="G53" s="82">
        <v>64.77</v>
      </c>
      <c r="H53" s="70" t="s">
        <v>291</v>
      </c>
      <c r="I53" s="150">
        <v>27.55</v>
      </c>
      <c r="J53" s="71">
        <f>5.543*10^-10</f>
        <v>5.543E-10</v>
      </c>
      <c r="K53" s="71">
        <v>28.294</v>
      </c>
      <c r="L53" s="72">
        <v>0.036</v>
      </c>
      <c r="M53" s="71">
        <v>5.530500000000001E-10</v>
      </c>
      <c r="N53" s="73">
        <v>1.349518432626987E-12</v>
      </c>
      <c r="O53" s="30">
        <f>IF(G53&gt;0,10^-6*(1/$M53)*LN(1+(EXP($J53*G53*10^6)-1)*((EXP($M53*$K53*10^6)-1)/(EXP($J53*$I53*10^6)-1))),"")</f>
        <v>66.50236755203129</v>
      </c>
      <c r="P53" s="103">
        <f>IF(G53&gt;0,1-(G53/O53),"")</f>
        <v>0.02604971245085208</v>
      </c>
      <c r="Q53" s="74">
        <v>0.07</v>
      </c>
      <c r="R53" s="151"/>
      <c r="S53" s="152"/>
      <c r="T53" s="247">
        <f>Q53*(1+P53)</f>
        <v>0.07182347987155965</v>
      </c>
      <c r="U53" s="75"/>
      <c r="V53" s="75"/>
      <c r="W53" s="75"/>
      <c r="X53" s="75"/>
      <c r="Y53" s="75"/>
      <c r="Z53" s="75"/>
      <c r="AA53" s="75"/>
      <c r="AB53" s="140"/>
      <c r="AC53" s="140"/>
      <c r="AD53" s="140"/>
      <c r="AE53" s="140"/>
      <c r="AF53" s="141"/>
      <c r="AG53" s="140"/>
      <c r="AH53" s="140"/>
      <c r="AI53" s="141"/>
      <c r="AJ53" s="140"/>
      <c r="AK53" s="140"/>
      <c r="AL53" s="142"/>
      <c r="AM53" s="140"/>
      <c r="AN53" s="140"/>
      <c r="AO53" s="140"/>
      <c r="AP53" s="143"/>
    </row>
    <row r="54" spans="1:42" s="14" customFormat="1" ht="13.5" thickBot="1">
      <c r="A54" s="97"/>
      <c r="B54" s="68"/>
      <c r="C54" s="68"/>
      <c r="D54" s="68"/>
      <c r="E54" s="68"/>
      <c r="F54" s="68"/>
      <c r="G54" s="93"/>
      <c r="H54" s="69"/>
      <c r="I54" s="94"/>
      <c r="J54" s="56"/>
      <c r="K54" s="56"/>
      <c r="L54" s="55"/>
      <c r="M54" s="56"/>
      <c r="N54" s="57"/>
      <c r="O54" s="52"/>
      <c r="P54" s="100"/>
      <c r="Q54" s="20"/>
      <c r="R54" s="95"/>
      <c r="S54" s="98"/>
      <c r="T54" s="173"/>
      <c r="U54" s="51"/>
      <c r="V54" s="51"/>
      <c r="W54" s="22"/>
      <c r="X54" s="22"/>
      <c r="Y54" s="22"/>
      <c r="Z54" s="22"/>
      <c r="AA54" s="22"/>
      <c r="AB54" s="24" t="e">
        <f>(-1+EXP($J54*$I54*10^6))/R54</f>
        <v>#DIV/0!</v>
      </c>
      <c r="AC54" s="24" t="e">
        <f>(EXP($J54*G54*10^6)-1)/R54</f>
        <v>#DIV/0!</v>
      </c>
      <c r="AD54" s="24" t="e">
        <f>AC54/($J54+R54*$J54*AC54)</f>
        <v>#DIV/0!</v>
      </c>
      <c r="AE54" s="24" t="e">
        <f>R54/($J54+R54*$J54*AC54)</f>
        <v>#DIV/0!</v>
      </c>
      <c r="AF54" s="25" t="e">
        <f>SQRT(((Q54*10^6)^2-S54^2*AD54^2)/(AE54^2))</f>
        <v>#DIV/0!</v>
      </c>
      <c r="AG54" s="24" t="e">
        <f>(EXP($M54*$K54*10^6)-1)/AB54</f>
        <v>#DIV/0!</v>
      </c>
      <c r="AH54" s="24" t="e">
        <f>(1-EXP($J54*$I54*10^6))/(AB54^2)</f>
        <v>#DIV/0!</v>
      </c>
      <c r="AI54" s="25" t="e">
        <f>S54/ABS(AH54)</f>
        <v>#DIV/0!</v>
      </c>
      <c r="AJ54" s="24" t="e">
        <f>(1/$M54)*(-1/AB54+1/((EXP($M54*$K54*10^6)-1)*AC54+AB54))</f>
        <v>#DIV/0!</v>
      </c>
      <c r="AK54" s="24" t="e">
        <f>AG54/($M54*(1+AG54*AC54))</f>
        <v>#DIV/0!</v>
      </c>
      <c r="AL54" s="26" t="e">
        <f>EXP($M54*$K54*10^6)*AC54/((EXP($M54*$K54*10^6)-1)*AC54+AB54)</f>
        <v>#DIV/0!</v>
      </c>
      <c r="AM54" s="24" t="e">
        <f>(EXP($M54*$K54*10^6)*$M54*AC54*$K54*10^6)/((EXP($M54*$K54*10^6)-1)*AC54+AB54)</f>
        <v>#DIV/0!</v>
      </c>
      <c r="AN54" s="24" t="e">
        <f>LN(1+(EXP($M54*$K54*10^6)-1)*AC54/AB54)</f>
        <v>#DIV/0!</v>
      </c>
      <c r="AO54" s="24" t="e">
        <f>1/$M54^2*(AM54-AN54)</f>
        <v>#DIV/0!</v>
      </c>
      <c r="AP54" s="27" t="e">
        <f>-LN(1+AG54*AC54)/$M54^2</f>
        <v>#DIV/0!</v>
      </c>
    </row>
    <row r="55" spans="1:42" s="61" customFormat="1" ht="12.75" customHeight="1" thickBot="1">
      <c r="A55" s="261" t="s">
        <v>328</v>
      </c>
      <c r="B55" s="61" t="s">
        <v>331</v>
      </c>
      <c r="C55" s="61" t="s">
        <v>330</v>
      </c>
      <c r="D55" s="61" t="s">
        <v>329</v>
      </c>
      <c r="E55" s="61" t="s">
        <v>150</v>
      </c>
      <c r="F55" s="61" t="s">
        <v>107</v>
      </c>
      <c r="G55" s="80">
        <v>86.72</v>
      </c>
      <c r="H55" s="189" t="s">
        <v>107</v>
      </c>
      <c r="I55" s="63">
        <v>28.02</v>
      </c>
      <c r="J55" s="63">
        <f>5.463*10^-10</f>
        <v>5.463000000000001E-10</v>
      </c>
      <c r="K55" s="63">
        <v>28.294</v>
      </c>
      <c r="L55" s="64">
        <v>0.036</v>
      </c>
      <c r="M55" s="63">
        <v>5.530500000000001E-10</v>
      </c>
      <c r="N55" s="65">
        <v>1.349518432626987E-12</v>
      </c>
      <c r="O55" s="76">
        <f>IF(G55&gt;0,10^-6*(1/$M55)*LN(1+(EXP($J55*G55*10^6)-1)*((EXP($M55*$K55*10^6)-1)/(EXP($J55*$I55*10^6)-1))),"")</f>
        <v>87.53719124565362</v>
      </c>
      <c r="P55" s="102">
        <f>IF(G55&gt;0,1-(G55/O55),"")</f>
        <v>0.009335360593880071</v>
      </c>
      <c r="Q55" s="190">
        <v>0.58</v>
      </c>
      <c r="R55" s="146"/>
      <c r="S55" s="155"/>
      <c r="T55" s="116">
        <f>IF(AND(Q55&gt;0,R55&gt;0),SQRT(AI55^2*AJ55^2+AF55^2*AK55^2)/10^6,"")</f>
      </c>
      <c r="U55" s="67">
        <f>IF(AND(Q55&gt;0,R55&gt;0),SQRT((T55*10^6)^2+AL55^2*($L55*10^6)^2)/10^6,"")</f>
      </c>
      <c r="V55" s="67">
        <f>IF(AND(Q55&gt;0,R55&gt;0),SQRT((U55*10^6)^2+AP55^2*$N55^2)/10^6,"")</f>
      </c>
      <c r="W55" s="67"/>
      <c r="X55" s="67"/>
      <c r="Y55" s="67"/>
      <c r="Z55" s="67"/>
      <c r="AA55" s="67"/>
      <c r="AB55" s="125" t="e">
        <f>(-1+EXP($J55*$I55*10^6))/R55</f>
        <v>#DIV/0!</v>
      </c>
      <c r="AC55" s="125" t="e">
        <f>(EXP($J55*G55*10^6)-1)/R55</f>
        <v>#DIV/0!</v>
      </c>
      <c r="AD55" s="125" t="e">
        <f>AC55/($J55+R55*$J55*AC55)</f>
        <v>#DIV/0!</v>
      </c>
      <c r="AE55" s="125" t="e">
        <f>R55/($J55+R55*$J55*AC55)</f>
        <v>#DIV/0!</v>
      </c>
      <c r="AF55" s="126" t="e">
        <f>SQRT(((Q55*10^6)^2-S55^2*AD55^2)/(AE55^2))</f>
        <v>#DIV/0!</v>
      </c>
      <c r="AG55" s="125" t="e">
        <f>(EXP($M55*$K55*10^6)-1)/AB55</f>
        <v>#DIV/0!</v>
      </c>
      <c r="AH55" s="125" t="e">
        <f>(1-EXP($J55*$I55*10^6))/(AB55^2)</f>
        <v>#DIV/0!</v>
      </c>
      <c r="AI55" s="126" t="e">
        <f>S55/ABS(AH55)</f>
        <v>#DIV/0!</v>
      </c>
      <c r="AJ55" s="125" t="e">
        <f>(1/$M55)*(-1/AB55+1/((EXP($M55*$K55*10^6)-1)*AC55+AB55))</f>
        <v>#DIV/0!</v>
      </c>
      <c r="AK55" s="125" t="e">
        <f>AG55/($M55*(1+AG55*AC55))</f>
        <v>#DIV/0!</v>
      </c>
      <c r="AL55" s="127" t="e">
        <f>EXP($M55*$K55*10^6)*AC55/((EXP($M55*$K55*10^6)-1)*AC55+AB55)</f>
        <v>#DIV/0!</v>
      </c>
      <c r="AM55" s="125" t="e">
        <f>(EXP($M55*$K55*10^6)*$M55*AC55*$K55*10^6)/((EXP($M55*$K55*10^6)-1)*AC55+AB55)</f>
        <v>#DIV/0!</v>
      </c>
      <c r="AN55" s="125" t="e">
        <f>LN(1+(EXP($M55*$K55*10^6)-1)*AC55/AB55)</f>
        <v>#DIV/0!</v>
      </c>
      <c r="AO55" s="125" t="e">
        <f>1/$M55^2*(AM55-AN55)</f>
        <v>#DIV/0!</v>
      </c>
      <c r="AP55" s="128" t="e">
        <f>-LN(1+AG55*AC55)/$M55^2</f>
        <v>#DIV/0!</v>
      </c>
    </row>
    <row r="56" spans="1:42" s="34" customFormat="1" ht="12.75">
      <c r="A56" s="263"/>
      <c r="G56" s="188"/>
      <c r="H56" s="70"/>
      <c r="I56" s="150"/>
      <c r="J56" s="71"/>
      <c r="K56" s="71"/>
      <c r="L56" s="72"/>
      <c r="M56" s="71"/>
      <c r="N56" s="73"/>
      <c r="O56" s="52"/>
      <c r="P56" s="103"/>
      <c r="Q56" s="74"/>
      <c r="R56" s="151"/>
      <c r="S56" s="152"/>
      <c r="T56" s="173"/>
      <c r="U56" s="75"/>
      <c r="V56" s="75"/>
      <c r="W56" s="75"/>
      <c r="X56" s="75"/>
      <c r="Y56" s="75"/>
      <c r="Z56" s="75"/>
      <c r="AA56" s="75"/>
      <c r="AB56" s="140"/>
      <c r="AC56" s="140"/>
      <c r="AD56" s="140"/>
      <c r="AE56" s="140"/>
      <c r="AF56" s="141"/>
      <c r="AG56" s="140"/>
      <c r="AH56" s="140"/>
      <c r="AI56" s="141"/>
      <c r="AJ56" s="140"/>
      <c r="AK56" s="140"/>
      <c r="AL56" s="142"/>
      <c r="AM56" s="140"/>
      <c r="AN56" s="140"/>
      <c r="AO56" s="140"/>
      <c r="AP56" s="143"/>
    </row>
    <row r="57" spans="1:42" s="14" customFormat="1" ht="13.5" thickBot="1">
      <c r="A57" s="60"/>
      <c r="B57" s="68"/>
      <c r="C57" s="68"/>
      <c r="D57" s="68"/>
      <c r="E57" s="68"/>
      <c r="F57" s="68"/>
      <c r="G57" s="93"/>
      <c r="H57" s="69"/>
      <c r="I57" s="94"/>
      <c r="J57" s="56"/>
      <c r="K57" s="56"/>
      <c r="L57" s="55"/>
      <c r="M57" s="56"/>
      <c r="N57" s="57"/>
      <c r="O57" s="52"/>
      <c r="P57" s="100"/>
      <c r="Q57" s="20"/>
      <c r="R57" s="95"/>
      <c r="S57" s="98"/>
      <c r="T57" s="116"/>
      <c r="U57" s="51"/>
      <c r="V57" s="51"/>
      <c r="W57" s="22"/>
      <c r="X57" s="22"/>
      <c r="Y57" s="22"/>
      <c r="Z57" s="22"/>
      <c r="AA57" s="22"/>
      <c r="AB57" s="24"/>
      <c r="AC57" s="24"/>
      <c r="AD57" s="24"/>
      <c r="AE57" s="24"/>
      <c r="AF57" s="25"/>
      <c r="AG57" s="24"/>
      <c r="AH57" s="24"/>
      <c r="AI57" s="25"/>
      <c r="AJ57" s="24"/>
      <c r="AK57" s="24"/>
      <c r="AL57" s="26"/>
      <c r="AM57" s="24"/>
      <c r="AN57" s="24"/>
      <c r="AO57" s="24"/>
      <c r="AP57" s="27"/>
    </row>
    <row r="58" spans="1:42" s="175" customFormat="1" ht="13.5" thickBot="1">
      <c r="A58" s="174" t="s">
        <v>297</v>
      </c>
      <c r="D58" s="175" t="s">
        <v>298</v>
      </c>
      <c r="E58" s="175" t="s">
        <v>82</v>
      </c>
      <c r="G58" s="80">
        <v>79.14</v>
      </c>
      <c r="H58" s="176" t="s">
        <v>274</v>
      </c>
      <c r="I58" s="191">
        <v>27.84</v>
      </c>
      <c r="J58" s="166">
        <f>5.543*10^-10</f>
        <v>5.543E-10</v>
      </c>
      <c r="K58" s="166">
        <v>28.294</v>
      </c>
      <c r="L58" s="177">
        <v>0.036</v>
      </c>
      <c r="M58" s="166">
        <v>5.530500000000001E-10</v>
      </c>
      <c r="N58" s="178">
        <v>1.349518432626987E-12</v>
      </c>
      <c r="O58" s="76">
        <f>IF(G58&gt;0,10^-6*(1/$M58)*LN(1+(EXP($J58*G58*10^6)-1)*((EXP($M58*$K58*10^6)-1)/(EXP($J58*$I58*10^6)-1))),"")</f>
        <v>80.41474255483939</v>
      </c>
      <c r="P58" s="167">
        <f>IF(G58&gt;0,1-(G58/O58),"")</f>
        <v>0.01585210017889538</v>
      </c>
      <c r="Q58" s="179">
        <v>0.15</v>
      </c>
      <c r="R58" s="192"/>
      <c r="S58" s="181"/>
      <c r="T58" s="163">
        <f>Q58*(1+P58)</f>
        <v>0.1523778150268343</v>
      </c>
      <c r="U58" s="182">
        <f>IF(AND(Q58&gt;0,R58&gt;0),SQRT((T58*10^6)^2+AL58^2*($L58*10^6)^2)/10^6,"")</f>
      </c>
      <c r="V58" s="182">
        <f>IF(AND(Q58&gt;0,R58&gt;0),SQRT((U58*10^6)^2+AP58^2*$N58^2)/10^6,"")</f>
      </c>
      <c r="W58" s="182"/>
      <c r="X58" s="182"/>
      <c r="Y58" s="182"/>
      <c r="Z58" s="182"/>
      <c r="AA58" s="182"/>
      <c r="AB58" s="184" t="e">
        <f>(-1+EXP($J58*$I58*10^6))/R58</f>
        <v>#DIV/0!</v>
      </c>
      <c r="AC58" s="184" t="e">
        <f>(EXP($J58*G58*10^6)-1)/R58</f>
        <v>#DIV/0!</v>
      </c>
      <c r="AD58" s="184" t="e">
        <f>AC58/($J58+R58*$J58*AC58)</f>
        <v>#DIV/0!</v>
      </c>
      <c r="AE58" s="184" t="e">
        <f>R58/($J58+R58*$J58*AC58)</f>
        <v>#DIV/0!</v>
      </c>
      <c r="AF58" s="185" t="e">
        <f>SQRT(((Q58*10^6)^2-S58^2*AD58^2)/(AE58^2))</f>
        <v>#DIV/0!</v>
      </c>
      <c r="AG58" s="184" t="e">
        <f>(EXP($M58*$K58*10^6)-1)/AB58</f>
        <v>#DIV/0!</v>
      </c>
      <c r="AH58" s="184" t="e">
        <f>(1-EXP($J58*$I58*10^6))/(AB58^2)</f>
        <v>#DIV/0!</v>
      </c>
      <c r="AI58" s="185" t="e">
        <f>S58/ABS(AH58)</f>
        <v>#DIV/0!</v>
      </c>
      <c r="AJ58" s="184" t="e">
        <f>(1/$M58)*(-1/AB58+1/((EXP($M58*$K58*10^6)-1)*AC58+AB58))</f>
        <v>#DIV/0!</v>
      </c>
      <c r="AK58" s="184" t="e">
        <f>AG58/($M58*(1+AG58*AC58))</f>
        <v>#DIV/0!</v>
      </c>
      <c r="AL58" s="186" t="e">
        <f>EXP($M58*$K58*10^6)*AC58/((EXP($M58*$K58*10^6)-1)*AC58+AB58)</f>
        <v>#DIV/0!</v>
      </c>
      <c r="AM58" s="184" t="e">
        <f>(EXP($M58*$K58*10^6)*$M58*AC58*$K58*10^6)/((EXP($M58*$K58*10^6)-1)*AC58+AB58)</f>
        <v>#DIV/0!</v>
      </c>
      <c r="AN58" s="184" t="e">
        <f>LN(1+(EXP($M58*$K58*10^6)-1)*AC58/AB58)</f>
        <v>#DIV/0!</v>
      </c>
      <c r="AO58" s="184" t="e">
        <f>1/$M58^2*(AM58-AN58)</f>
        <v>#DIV/0!</v>
      </c>
      <c r="AP58" s="187" t="e">
        <f>-LN(1+AG58*AC58)/$M58^2</f>
        <v>#DIV/0!</v>
      </c>
    </row>
    <row r="59" spans="1:42" s="14" customFormat="1" ht="12.75" customHeight="1" thickBot="1">
      <c r="A59" s="60"/>
      <c r="B59" s="68"/>
      <c r="C59" s="68"/>
      <c r="D59" s="68"/>
      <c r="E59" s="68"/>
      <c r="F59" s="68"/>
      <c r="G59" s="93"/>
      <c r="H59" s="69"/>
      <c r="I59" s="147"/>
      <c r="J59" s="56"/>
      <c r="K59" s="56"/>
      <c r="L59" s="55"/>
      <c r="M59" s="56"/>
      <c r="N59" s="57"/>
      <c r="O59" s="52"/>
      <c r="P59" s="100"/>
      <c r="Q59" s="20"/>
      <c r="R59" s="95"/>
      <c r="S59" s="98"/>
      <c r="T59" s="116"/>
      <c r="U59" s="51"/>
      <c r="V59" s="51"/>
      <c r="W59" s="22"/>
      <c r="X59" s="22"/>
      <c r="Y59" s="22"/>
      <c r="Z59" s="22"/>
      <c r="AA59" s="22"/>
      <c r="AB59" s="24" t="e">
        <f>(-1+EXP($J59*$I59*10^6))/R59</f>
        <v>#DIV/0!</v>
      </c>
      <c r="AC59" s="24" t="e">
        <f>(EXP($J59*G59*10^6)-1)/R59</f>
        <v>#DIV/0!</v>
      </c>
      <c r="AD59" s="24" t="e">
        <f>AC59/($J59+R59*$J59*AC59)</f>
        <v>#DIV/0!</v>
      </c>
      <c r="AE59" s="24" t="e">
        <f>R59/($J59+R59*$J59*AC59)</f>
        <v>#DIV/0!</v>
      </c>
      <c r="AF59" s="25" t="e">
        <f>SQRT(((Q59*10^6)^2-S59^2*AD59^2)/(AE59^2))</f>
        <v>#DIV/0!</v>
      </c>
      <c r="AG59" s="24" t="e">
        <f>(EXP($M59*$K59*10^6)-1)/AB59</f>
        <v>#DIV/0!</v>
      </c>
      <c r="AH59" s="24" t="e">
        <f>(1-EXP($J59*$I59*10^6))/(AB59^2)</f>
        <v>#DIV/0!</v>
      </c>
      <c r="AI59" s="25" t="e">
        <f>S59/ABS(AH59)</f>
        <v>#DIV/0!</v>
      </c>
      <c r="AJ59" s="24" t="e">
        <f>(1/$M59)*(-1/AB59+1/((EXP($M59*$K59*10^6)-1)*AC59+AB59))</f>
        <v>#DIV/0!</v>
      </c>
      <c r="AK59" s="24" t="e">
        <f>AG59/($M59*(1+AG59*AC59))</f>
        <v>#DIV/0!</v>
      </c>
      <c r="AL59" s="26" t="e">
        <f>EXP($M59*$K59*10^6)*AC59/((EXP($M59*$K59*10^6)-1)*AC59+AB59)</f>
        <v>#DIV/0!</v>
      </c>
      <c r="AM59" s="24" t="e">
        <f>(EXP($M59*$K59*10^6)*$M59*AC59*$K59*10^6)/((EXP($M59*$K59*10^6)-1)*AC59+AB59)</f>
        <v>#DIV/0!</v>
      </c>
      <c r="AN59" s="24" t="e">
        <f>LN(1+(EXP($M59*$K59*10^6)-1)*AC59/AB59)</f>
        <v>#DIV/0!</v>
      </c>
      <c r="AO59" s="24" t="e">
        <f>1/$M59^2*(AM59-AN59)</f>
        <v>#DIV/0!</v>
      </c>
      <c r="AP59" s="27" t="e">
        <f>-LN(1+AG59*AC59)/$M59^2</f>
        <v>#DIV/0!</v>
      </c>
    </row>
    <row r="60" spans="1:42" s="61" customFormat="1" ht="12.75">
      <c r="A60" s="261" t="s">
        <v>210</v>
      </c>
      <c r="D60" s="61" t="s">
        <v>211</v>
      </c>
      <c r="E60" s="61" t="s">
        <v>82</v>
      </c>
      <c r="F60" s="61" t="s">
        <v>107</v>
      </c>
      <c r="G60" s="238">
        <v>64.9</v>
      </c>
      <c r="H60" s="144" t="s">
        <v>107</v>
      </c>
      <c r="I60" s="63">
        <v>28.02</v>
      </c>
      <c r="J60" s="63">
        <f>5.463*10^-10</f>
        <v>5.463000000000001E-10</v>
      </c>
      <c r="K60" s="63">
        <v>28.294</v>
      </c>
      <c r="L60" s="64">
        <v>0.036</v>
      </c>
      <c r="M60" s="63">
        <v>5.530500000000001E-10</v>
      </c>
      <c r="N60" s="65">
        <v>1.349518432626987E-12</v>
      </c>
      <c r="O60" s="50">
        <f>IF(G60&gt;0,10^-6*(1/$M60)*LN(1+(EXP($J60*G60*10^6)-1)*((EXP($M60*$K60*10^6)-1)/(EXP($J60*$I60*10^6)-1))),"")</f>
        <v>65.52008817213046</v>
      </c>
      <c r="P60" s="102">
        <f>IF(G60&gt;0,1-(G60/O60),"")</f>
        <v>0.009464092455147344</v>
      </c>
      <c r="Q60" s="190">
        <v>0.25</v>
      </c>
      <c r="R60" s="146"/>
      <c r="S60" s="155"/>
      <c r="T60" s="248">
        <f>IF(AND(Q60&gt;0,R60&gt;0),SQRT(AI60^2*AJ60^2+AF60^2*AK60^2)/10^6,"")</f>
      </c>
      <c r="U60" s="67">
        <f>IF(AND(Q60&gt;0,R60&gt;0),SQRT((T60*10^6)^2+AL60^2*($L60*10^6)^2)/10^6,"")</f>
      </c>
      <c r="V60" s="67">
        <f>IF(AND(Q60&gt;0,R60&gt;0),SQRT((U60*10^6)^2+AP60^2*$N60^2)/10^6,"")</f>
      </c>
      <c r="W60" s="67"/>
      <c r="X60" s="67"/>
      <c r="Y60" s="67"/>
      <c r="Z60" s="67"/>
      <c r="AA60" s="67"/>
      <c r="AB60" s="125" t="e">
        <f>(-1+EXP($J60*$I60*10^6))/R60</f>
        <v>#DIV/0!</v>
      </c>
      <c r="AC60" s="125" t="e">
        <f>(EXP($J60*G60*10^6)-1)/R60</f>
        <v>#DIV/0!</v>
      </c>
      <c r="AD60" s="125" t="e">
        <f>AC60/($J60+R60*$J60*AC60)</f>
        <v>#DIV/0!</v>
      </c>
      <c r="AE60" s="125" t="e">
        <f>R60/($J60+R60*$J60*AC60)</f>
        <v>#DIV/0!</v>
      </c>
      <c r="AF60" s="126" t="e">
        <f>SQRT(((Q60*10^6)^2-S60^2*AD60^2)/(AE60^2))</f>
        <v>#DIV/0!</v>
      </c>
      <c r="AG60" s="125" t="e">
        <f>(EXP($M60*$K60*10^6)-1)/AB60</f>
        <v>#DIV/0!</v>
      </c>
      <c r="AH60" s="125" t="e">
        <f>(1-EXP($J60*$I60*10^6))/(AB60^2)</f>
        <v>#DIV/0!</v>
      </c>
      <c r="AI60" s="126" t="e">
        <f>S60/ABS(AH60)</f>
        <v>#DIV/0!</v>
      </c>
      <c r="AJ60" s="125" t="e">
        <f>(1/$M60)*(-1/AB60+1/((EXP($M60*$K60*10^6)-1)*AC60+AB60))</f>
        <v>#DIV/0!</v>
      </c>
      <c r="AK60" s="125" t="e">
        <f>AG60/($M60*(1+AG60*AC60))</f>
        <v>#DIV/0!</v>
      </c>
      <c r="AL60" s="127" t="e">
        <f>EXP($M60*$K60*10^6)*AC60/((EXP($M60*$K60*10^6)-1)*AC60+AB60)</f>
        <v>#DIV/0!</v>
      </c>
      <c r="AM60" s="125" t="e">
        <f>(EXP($M60*$K60*10^6)*$M60*AC60*$K60*10^6)/((EXP($M60*$K60*10^6)-1)*AC60+AB60)</f>
        <v>#DIV/0!</v>
      </c>
      <c r="AN60" s="125" t="e">
        <f>LN(1+(EXP($M60*$K60*10^6)-1)*AC60/AB60)</f>
        <v>#DIV/0!</v>
      </c>
      <c r="AO60" s="125" t="e">
        <f>1/$M60^2*(AM60-AN60)</f>
        <v>#DIV/0!</v>
      </c>
      <c r="AP60" s="128" t="e">
        <f>-LN(1+AG60*AC60)/$M60^2</f>
        <v>#DIV/0!</v>
      </c>
    </row>
    <row r="61" spans="1:42" s="68" customFormat="1" ht="12.75">
      <c r="A61" s="262"/>
      <c r="D61" s="68" t="s">
        <v>212</v>
      </c>
      <c r="E61" s="68" t="s">
        <v>82</v>
      </c>
      <c r="F61" s="68" t="s">
        <v>107</v>
      </c>
      <c r="G61" s="239">
        <v>70.44</v>
      </c>
      <c r="H61" s="93" t="s">
        <v>107</v>
      </c>
      <c r="I61" s="56">
        <v>28.02</v>
      </c>
      <c r="J61" s="56">
        <f>5.463*10^-10</f>
        <v>5.463000000000001E-10</v>
      </c>
      <c r="K61" s="56">
        <v>28.294</v>
      </c>
      <c r="L61" s="55">
        <v>0.036</v>
      </c>
      <c r="M61" s="56">
        <v>5.530500000000001E-10</v>
      </c>
      <c r="N61" s="57">
        <v>1.349518432626987E-12</v>
      </c>
      <c r="O61" s="29">
        <f>IF(G61&gt;0,10^-6*(1/$M61)*LN(1+(EXP($J61*G61*10^6)-1)*((EXP($M61*$K61*10^6)-1)/(EXP($J61*$I61*10^6)-1))),"")</f>
        <v>71.11066676870941</v>
      </c>
      <c r="P61" s="100">
        <f>IF(G61&gt;0,1-(G61/O61),"")</f>
        <v>0.009431310367132184</v>
      </c>
      <c r="Q61" s="170">
        <v>0.25</v>
      </c>
      <c r="R61" s="148"/>
      <c r="S61" s="156"/>
      <c r="T61" s="116">
        <f>IF(AND(Q61&gt;0,R61&gt;0),SQRT(AI61^2*AJ61^2+AF61^2*AK61^2)/10^6,"")</f>
      </c>
      <c r="U61" s="51">
        <f>IF(AND(Q61&gt;0,R61&gt;0),SQRT((T61*10^6)^2+AL61^2*($L61*10^6)^2)/10^6,"")</f>
      </c>
      <c r="V61" s="51">
        <f>IF(AND(Q61&gt;0,R61&gt;0),SQRT((U61*10^6)^2+AP61^2*$N61^2)/10^6,"")</f>
      </c>
      <c r="W61" s="51"/>
      <c r="X61" s="51"/>
      <c r="Y61" s="51"/>
      <c r="Z61" s="51"/>
      <c r="AA61" s="51"/>
      <c r="AB61" s="131" t="e">
        <f>(-1+EXP($J61*$I61*10^6))/R61</f>
        <v>#DIV/0!</v>
      </c>
      <c r="AC61" s="131" t="e">
        <f>(EXP($J61*G61*10^6)-1)/R61</f>
        <v>#DIV/0!</v>
      </c>
      <c r="AD61" s="131" t="e">
        <f>AC61/($J61+R61*$J61*AC61)</f>
        <v>#DIV/0!</v>
      </c>
      <c r="AE61" s="131" t="e">
        <f>R61/($J61+R61*$J61*AC61)</f>
        <v>#DIV/0!</v>
      </c>
      <c r="AF61" s="132" t="e">
        <f>SQRT(((Q61*10^6)^2-S61^2*AD61^2)/(AE61^2))</f>
        <v>#DIV/0!</v>
      </c>
      <c r="AG61" s="131" t="e">
        <f>(EXP($M61*$K61*10^6)-1)/AB61</f>
        <v>#DIV/0!</v>
      </c>
      <c r="AH61" s="131" t="e">
        <f>(1-EXP($J61*$I61*10^6))/(AB61^2)</f>
        <v>#DIV/0!</v>
      </c>
      <c r="AI61" s="132" t="e">
        <f>S61/ABS(AH61)</f>
        <v>#DIV/0!</v>
      </c>
      <c r="AJ61" s="131" t="e">
        <f>(1/$M61)*(-1/AB61+1/((EXP($M61*$K61*10^6)-1)*AC61+AB61))</f>
        <v>#DIV/0!</v>
      </c>
      <c r="AK61" s="131" t="e">
        <f>AG61/($M61*(1+AG61*AC61))</f>
        <v>#DIV/0!</v>
      </c>
      <c r="AL61" s="133" t="e">
        <f>EXP($M61*$K61*10^6)*AC61/((EXP($M61*$K61*10^6)-1)*AC61+AB61)</f>
        <v>#DIV/0!</v>
      </c>
      <c r="AM61" s="131" t="e">
        <f>(EXP($M61*$K61*10^6)*$M61*AC61*$K61*10^6)/((EXP($M61*$K61*10^6)-1)*AC61+AB61)</f>
        <v>#DIV/0!</v>
      </c>
      <c r="AN61" s="131" t="e">
        <f>LN(1+(EXP($M61*$K61*10^6)-1)*AC61/AB61)</f>
        <v>#DIV/0!</v>
      </c>
      <c r="AO61" s="131" t="e">
        <f>1/$M61^2*(AM61-AN61)</f>
        <v>#DIV/0!</v>
      </c>
      <c r="AP61" s="134" t="e">
        <f>-LN(1+AG61*AC61)/$M61^2</f>
        <v>#DIV/0!</v>
      </c>
    </row>
    <row r="62" spans="1:42" s="34" customFormat="1" ht="13.5" thickBot="1">
      <c r="A62" s="263"/>
      <c r="D62" s="34" t="s">
        <v>117</v>
      </c>
      <c r="E62" s="34" t="s">
        <v>82</v>
      </c>
      <c r="F62" s="34" t="s">
        <v>107</v>
      </c>
      <c r="G62" s="240">
        <v>74.98</v>
      </c>
      <c r="H62" s="188" t="s">
        <v>107</v>
      </c>
      <c r="I62" s="71">
        <v>28.02</v>
      </c>
      <c r="J62" s="71">
        <f>5.463*10^-10</f>
        <v>5.463000000000001E-10</v>
      </c>
      <c r="K62" s="71">
        <v>28.294</v>
      </c>
      <c r="L62" s="72">
        <v>0.036</v>
      </c>
      <c r="M62" s="71">
        <v>5.530500000000001E-10</v>
      </c>
      <c r="N62" s="73">
        <v>1.349518432626987E-12</v>
      </c>
      <c r="O62" s="30">
        <f>IF(G62&gt;0,10^-6*(1/$M62)*LN(1+(EXP($J62*G62*10^6)-1)*((EXP($M62*$K62*10^6)-1)/(EXP($J62*$I62*10^6)-1))),"")</f>
        <v>75.69184358355378</v>
      </c>
      <c r="P62" s="103">
        <f>IF(G62&gt;0,1-(G62/O62),"")</f>
        <v>0.009404495251433387</v>
      </c>
      <c r="Q62" s="193">
        <v>0.25</v>
      </c>
      <c r="R62" s="151"/>
      <c r="S62" s="160"/>
      <c r="T62" s="173">
        <f>IF(AND(Q62&gt;0,R62&gt;0),SQRT(AI62^2*AJ62^2+AF62^2*AK62^2)/10^6,"")</f>
      </c>
      <c r="U62" s="75">
        <f>IF(AND(Q62&gt;0,R62&gt;0),SQRT((T62*10^6)^2+AL62^2*($L62*10^6)^2)/10^6,"")</f>
      </c>
      <c r="V62" s="75">
        <f>IF(AND(Q62&gt;0,R62&gt;0),SQRT((U62*10^6)^2+AP62^2*$N62^2)/10^6,"")</f>
      </c>
      <c r="W62" s="75"/>
      <c r="X62" s="75"/>
      <c r="Y62" s="75"/>
      <c r="Z62" s="75"/>
      <c r="AA62" s="75"/>
      <c r="AB62" s="140" t="e">
        <f>(-1+EXP($J62*$I62*10^6))/R62</f>
        <v>#DIV/0!</v>
      </c>
      <c r="AC62" s="140" t="e">
        <f>(EXP($J62*G62*10^6)-1)/R62</f>
        <v>#DIV/0!</v>
      </c>
      <c r="AD62" s="140" t="e">
        <f>AC62/($J62+R62*$J62*AC62)</f>
        <v>#DIV/0!</v>
      </c>
      <c r="AE62" s="140" t="e">
        <f>R62/($J62+R62*$J62*AC62)</f>
        <v>#DIV/0!</v>
      </c>
      <c r="AF62" s="141" t="e">
        <f>SQRT(((Q62*10^6)^2-S62^2*AD62^2)/(AE62^2))</f>
        <v>#DIV/0!</v>
      </c>
      <c r="AG62" s="140" t="e">
        <f>(EXP($M62*$K62*10^6)-1)/AB62</f>
        <v>#DIV/0!</v>
      </c>
      <c r="AH62" s="140" t="e">
        <f>(1-EXP($J62*$I62*10^6))/(AB62^2)</f>
        <v>#DIV/0!</v>
      </c>
      <c r="AI62" s="141" t="e">
        <f>S62/ABS(AH62)</f>
        <v>#DIV/0!</v>
      </c>
      <c r="AJ62" s="140" t="e">
        <f>(1/$M62)*(-1/AB62+1/((EXP($M62*$K62*10^6)-1)*AC62+AB62))</f>
        <v>#DIV/0!</v>
      </c>
      <c r="AK62" s="140" t="e">
        <f>AG62/($M62*(1+AG62*AC62))</f>
        <v>#DIV/0!</v>
      </c>
      <c r="AL62" s="142" t="e">
        <f>EXP($M62*$K62*10^6)*AC62/((EXP($M62*$K62*10^6)-1)*AC62+AB62)</f>
        <v>#DIV/0!</v>
      </c>
      <c r="AM62" s="140" t="e">
        <f>(EXP($M62*$K62*10^6)*$M62*AC62*$K62*10^6)/((EXP($M62*$K62*10^6)-1)*AC62+AB62)</f>
        <v>#DIV/0!</v>
      </c>
      <c r="AN62" s="140" t="e">
        <f>LN(1+(EXP($M62*$K62*10^6)-1)*AC62/AB62)</f>
        <v>#DIV/0!</v>
      </c>
      <c r="AO62" s="140" t="e">
        <f>1/$M62^2*(AM62-AN62)</f>
        <v>#DIV/0!</v>
      </c>
      <c r="AP62" s="143" t="e">
        <f>-LN(1+AG62*AC62)/$M62^2</f>
        <v>#DIV/0!</v>
      </c>
    </row>
    <row r="63" spans="1:42" s="14" customFormat="1" ht="13.5" thickBot="1">
      <c r="A63" s="60"/>
      <c r="B63" s="68"/>
      <c r="C63" s="68"/>
      <c r="D63" s="68"/>
      <c r="E63" s="68"/>
      <c r="F63" s="68"/>
      <c r="G63" s="165"/>
      <c r="H63" s="15"/>
      <c r="I63" s="56"/>
      <c r="J63" s="56"/>
      <c r="K63" s="56"/>
      <c r="L63" s="55"/>
      <c r="M63" s="56"/>
      <c r="N63" s="57"/>
      <c r="O63" s="52"/>
      <c r="P63" s="100"/>
      <c r="Q63" s="162"/>
      <c r="R63" s="95"/>
      <c r="S63" s="99"/>
      <c r="T63" s="173"/>
      <c r="U63" s="51"/>
      <c r="V63" s="51"/>
      <c r="W63" s="22"/>
      <c r="X63" s="22"/>
      <c r="Y63" s="22"/>
      <c r="Z63" s="22"/>
      <c r="AA63" s="22"/>
      <c r="AB63" s="24"/>
      <c r="AC63" s="24"/>
      <c r="AD63" s="24"/>
      <c r="AE63" s="24"/>
      <c r="AF63" s="25"/>
      <c r="AG63" s="24"/>
      <c r="AH63" s="24"/>
      <c r="AI63" s="25"/>
      <c r="AJ63" s="24"/>
      <c r="AK63" s="24"/>
      <c r="AL63" s="26"/>
      <c r="AM63" s="24"/>
      <c r="AN63" s="24"/>
      <c r="AO63" s="24"/>
      <c r="AP63" s="27"/>
    </row>
    <row r="64" spans="1:42" s="61" customFormat="1" ht="12.75" customHeight="1" thickBot="1">
      <c r="A64" s="261" t="s">
        <v>326</v>
      </c>
      <c r="D64" s="61" t="s">
        <v>327</v>
      </c>
      <c r="E64" s="61" t="s">
        <v>82</v>
      </c>
      <c r="F64" s="61" t="s">
        <v>107</v>
      </c>
      <c r="G64" s="80">
        <v>73.25</v>
      </c>
      <c r="H64" s="144" t="s">
        <v>107</v>
      </c>
      <c r="I64" s="63">
        <v>28.02</v>
      </c>
      <c r="J64" s="63">
        <f>5.543*10^-10</f>
        <v>5.543E-10</v>
      </c>
      <c r="K64" s="63">
        <v>28.294</v>
      </c>
      <c r="L64" s="64">
        <v>0.036</v>
      </c>
      <c r="M64" s="63">
        <v>5.530500000000001E-10</v>
      </c>
      <c r="N64" s="65">
        <v>1.349518432626987E-12</v>
      </c>
      <c r="O64" s="76">
        <f>IF(G64&gt;0,10^-6*(1/$M64)*LN(1+(EXP($J64*G64*10^6)-1)*((EXP($M64*$K64*10^6)-1)/(EXP($J64*$I64*10^6)-1))),"")</f>
        <v>73.95941309836353</v>
      </c>
      <c r="P64" s="102">
        <f>IF(G64&gt;0,1-(G64/O64),"")</f>
        <v>0.009591924389935724</v>
      </c>
      <c r="Q64" s="190">
        <v>0.25</v>
      </c>
      <c r="R64" s="146"/>
      <c r="S64" s="155"/>
      <c r="T64" s="171">
        <f>IF(AND(Q64&gt;0,R64&gt;0),SQRT(AI64^2*AJ64^2+AF64^2*AK64^2)/10^6,"")</f>
      </c>
      <c r="U64" s="67">
        <f>IF(AND(Q64&gt;0,R64&gt;0),SQRT((T64*10^6)^2+AL64^2*($L64*10^6)^2)/10^6,"")</f>
      </c>
      <c r="V64" s="67">
        <f>IF(AND(Q64&gt;0,R64&gt;0),SQRT((U64*10^6)^2+AP64^2*$N64^2)/10^6,"")</f>
      </c>
      <c r="W64" s="67"/>
      <c r="X64" s="67"/>
      <c r="Y64" s="67"/>
      <c r="Z64" s="67"/>
      <c r="AA64" s="67"/>
      <c r="AB64" s="125" t="e">
        <f>(-1+EXP($J64*$I64*10^6))/R64</f>
        <v>#DIV/0!</v>
      </c>
      <c r="AC64" s="125" t="e">
        <f>(EXP($J64*G64*10^6)-1)/R64</f>
        <v>#DIV/0!</v>
      </c>
      <c r="AD64" s="125" t="e">
        <f>AC64/($J64+R64*$J64*AC64)</f>
        <v>#DIV/0!</v>
      </c>
      <c r="AE64" s="125" t="e">
        <f>R64/($J64+R64*$J64*AC64)</f>
        <v>#DIV/0!</v>
      </c>
      <c r="AF64" s="126" t="e">
        <f>SQRT(((Q64*10^6)^2-S64^2*AD64^2)/(AE64^2))</f>
        <v>#DIV/0!</v>
      </c>
      <c r="AG64" s="125" t="e">
        <f>(EXP($M64*$K64*10^6)-1)/AB64</f>
        <v>#DIV/0!</v>
      </c>
      <c r="AH64" s="125" t="e">
        <f>(1-EXP($J64*$I64*10^6))/(AB64^2)</f>
        <v>#DIV/0!</v>
      </c>
      <c r="AI64" s="126" t="e">
        <f>S64/ABS(AH64)</f>
        <v>#DIV/0!</v>
      </c>
      <c r="AJ64" s="125" t="e">
        <f>(1/$M64)*(-1/AB64+1/((EXP($M64*$K64*10^6)-1)*AC64+AB64))</f>
        <v>#DIV/0!</v>
      </c>
      <c r="AK64" s="125" t="e">
        <f>AG64/($M64*(1+AG64*AC64))</f>
        <v>#DIV/0!</v>
      </c>
      <c r="AL64" s="127" t="e">
        <f>EXP($M64*$K64*10^6)*AC64/((EXP($M64*$K64*10^6)-1)*AC64+AB64)</f>
        <v>#DIV/0!</v>
      </c>
      <c r="AM64" s="125" t="e">
        <f>(EXP($M64*$K64*10^6)*$M64*AC64*$K64*10^6)/((EXP($M64*$K64*10^6)-1)*AC64+AB64)</f>
        <v>#DIV/0!</v>
      </c>
      <c r="AN64" s="125" t="e">
        <f>LN(1+(EXP($M64*$K64*10^6)-1)*AC64/AB64)</f>
        <v>#DIV/0!</v>
      </c>
      <c r="AO64" s="125" t="e">
        <f>1/$M64^2*(AM64-AN64)</f>
        <v>#DIV/0!</v>
      </c>
      <c r="AP64" s="128" t="e">
        <f>-LN(1+AG64*AC64)/$M64^2</f>
        <v>#DIV/0!</v>
      </c>
    </row>
    <row r="65" spans="1:42" s="68" customFormat="1" ht="12.75" customHeight="1">
      <c r="A65" s="262"/>
      <c r="G65" s="93"/>
      <c r="H65" s="93"/>
      <c r="I65" s="56"/>
      <c r="J65" s="56"/>
      <c r="K65" s="56"/>
      <c r="L65" s="55"/>
      <c r="M65" s="56"/>
      <c r="N65" s="57"/>
      <c r="O65" s="52">
        <f>IF(G65&gt;0,10^-6*(1/$M65)*LN(1+(EXP($J65*G65*10^6)-1)*((EXP($M65*$K65*10^6)-1)/(EXP($J65*$I65*10^6)-1))),"")</f>
      </c>
      <c r="P65" s="100">
        <f>IF(G65&gt;0,1-(G65/O65),"")</f>
      </c>
      <c r="Q65" s="170"/>
      <c r="R65" s="148"/>
      <c r="S65" s="156"/>
      <c r="T65" s="171"/>
      <c r="U65" s="51">
        <f>IF(AND(Q65&gt;0,R65&gt;0),SQRT((T65*10^6)^2+AL65^2*($L65*10^6)^2)/10^6,"")</f>
      </c>
      <c r="V65" s="51">
        <f>IF(AND(Q65&gt;0,R65&gt;0),SQRT((U65*10^6)^2+AP65^2*$N65^2)/10^6,"")</f>
      </c>
      <c r="W65" s="51"/>
      <c r="X65" s="51"/>
      <c r="Y65" s="51"/>
      <c r="Z65" s="51"/>
      <c r="AA65" s="51"/>
      <c r="AB65" s="131" t="e">
        <f>(-1+EXP($J65*$I65*10^6))/R65</f>
        <v>#DIV/0!</v>
      </c>
      <c r="AC65" s="131" t="e">
        <f>(EXP($J65*G65*10^6)-1)/R65</f>
        <v>#DIV/0!</v>
      </c>
      <c r="AD65" s="131" t="e">
        <f>AC65/($J65+R65*$J65*AC65)</f>
        <v>#DIV/0!</v>
      </c>
      <c r="AE65" s="131" t="e">
        <f>R65/($J65+R65*$J65*AC65)</f>
        <v>#DIV/0!</v>
      </c>
      <c r="AF65" s="132" t="e">
        <f>SQRT(((Q65*10^6)^2-S65^2*AD65^2)/(AE65^2))</f>
        <v>#DIV/0!</v>
      </c>
      <c r="AG65" s="131" t="e">
        <f>(EXP($M65*$K65*10^6)-1)/AB65</f>
        <v>#DIV/0!</v>
      </c>
      <c r="AH65" s="131" t="e">
        <f>(1-EXP($J65*$I65*10^6))/(AB65^2)</f>
        <v>#DIV/0!</v>
      </c>
      <c r="AI65" s="132" t="e">
        <f>S65/ABS(AH65)</f>
        <v>#DIV/0!</v>
      </c>
      <c r="AJ65" s="131" t="e">
        <f>(1/$M65)*(-1/AB65+1/((EXP($M65*$K65*10^6)-1)*AC65+AB65))</f>
        <v>#DIV/0!</v>
      </c>
      <c r="AK65" s="131" t="e">
        <f>AG65/($M65*(1+AG65*AC65))</f>
        <v>#DIV/0!</v>
      </c>
      <c r="AL65" s="133" t="e">
        <f>EXP($M65*$K65*10^6)*AC65/((EXP($M65*$K65*10^6)-1)*AC65+AB65)</f>
        <v>#DIV/0!</v>
      </c>
      <c r="AM65" s="131" t="e">
        <f>(EXP($M65*$K65*10^6)*$M65*AC65*$K65*10^6)/((EXP($M65*$K65*10^6)-1)*AC65+AB65)</f>
        <v>#DIV/0!</v>
      </c>
      <c r="AN65" s="131" t="e">
        <f>LN(1+(EXP($M65*$K65*10^6)-1)*AC65/AB65)</f>
        <v>#DIV/0!</v>
      </c>
      <c r="AO65" s="131" t="e">
        <f>1/$M65^2*(AM65-AN65)</f>
        <v>#DIV/0!</v>
      </c>
      <c r="AP65" s="134" t="e">
        <f>-LN(1+AG65*AC65)/$M65^2</f>
        <v>#DIV/0!</v>
      </c>
    </row>
    <row r="66" spans="1:42" s="34" customFormat="1" ht="12.75">
      <c r="A66" s="263"/>
      <c r="G66" s="188"/>
      <c r="H66" s="188"/>
      <c r="I66" s="188"/>
      <c r="J66" s="188"/>
      <c r="K66" s="188"/>
      <c r="L66" s="188"/>
      <c r="M66" s="188"/>
      <c r="N66" s="188"/>
      <c r="O66" s="194"/>
      <c r="P66" s="195"/>
      <c r="Q66" s="74"/>
      <c r="R66" s="196"/>
      <c r="S66" s="74"/>
      <c r="T66" s="75"/>
      <c r="U66" s="75"/>
      <c r="V66" s="75"/>
      <c r="W66" s="75"/>
      <c r="X66" s="75"/>
      <c r="Y66" s="75"/>
      <c r="Z66" s="75"/>
      <c r="AA66" s="75"/>
      <c r="AB66" s="140" t="e">
        <f>(-1+EXP($J66*$I66*10^6))/R66</f>
        <v>#DIV/0!</v>
      </c>
      <c r="AC66" s="140" t="e">
        <f>(EXP($J66*G66*10^6)-1)/R66</f>
        <v>#DIV/0!</v>
      </c>
      <c r="AD66" s="140" t="e">
        <f>AC66/($J66+R66*$J66*AC66)</f>
        <v>#DIV/0!</v>
      </c>
      <c r="AE66" s="140" t="e">
        <f>R66/($J66+R66*$J66*AC66)</f>
        <v>#DIV/0!</v>
      </c>
      <c r="AF66" s="141" t="e">
        <f>SQRT(((Q66*10^6)^2-S66^2*AD66^2)/(AE66^2))</f>
        <v>#DIV/0!</v>
      </c>
      <c r="AG66" s="140" t="e">
        <f>(EXP($M66*$K66*10^6)-1)/AB66</f>
        <v>#DIV/0!</v>
      </c>
      <c r="AH66" s="140" t="e">
        <f>(1-EXP($J66*$I66*10^6))/(AB66^2)</f>
        <v>#DIV/0!</v>
      </c>
      <c r="AI66" s="141" t="e">
        <f>S66/ABS(AH66)</f>
        <v>#DIV/0!</v>
      </c>
      <c r="AJ66" s="140" t="e">
        <f>(1/$M66)*(-1/AB66+1/((EXP($M66*$K66*10^6)-1)*AC66+AB66))</f>
        <v>#DIV/0!</v>
      </c>
      <c r="AK66" s="140" t="e">
        <f>AG66/($M66*(1+AG66*AC66))</f>
        <v>#DIV/0!</v>
      </c>
      <c r="AL66" s="142" t="e">
        <f>EXP($M66*$K66*10^6)*AC66/((EXP($M66*$K66*10^6)-1)*AC66+AB66)</f>
        <v>#DIV/0!</v>
      </c>
      <c r="AM66" s="140" t="e">
        <f>(EXP($M66*$K66*10^6)*$M66*AC66*$K66*10^6)/((EXP($M66*$K66*10^6)-1)*AC66+AB66)</f>
        <v>#DIV/0!</v>
      </c>
      <c r="AN66" s="140" t="e">
        <f>LN(1+(EXP($M66*$K66*10^6)-1)*AC66/AB66)</f>
        <v>#DIV/0!</v>
      </c>
      <c r="AO66" s="140" t="e">
        <f>1/$M66^2*(AM66-AN66)</f>
        <v>#DIV/0!</v>
      </c>
      <c r="AP66" s="143" t="e">
        <f>-LN(1+AG66*AC66)/$M66^2</f>
        <v>#DIV/0!</v>
      </c>
    </row>
    <row r="67" spans="1:42" s="14" customFormat="1" ht="13.5" thickBot="1">
      <c r="A67" s="68"/>
      <c r="B67" s="68"/>
      <c r="C67" s="68"/>
      <c r="D67" s="68"/>
      <c r="E67" s="68"/>
      <c r="F67" s="68"/>
      <c r="G67" s="93"/>
      <c r="H67" s="15"/>
      <c r="I67" s="15"/>
      <c r="J67" s="15"/>
      <c r="K67" s="15"/>
      <c r="L67" s="15"/>
      <c r="M67" s="15"/>
      <c r="N67" s="15"/>
      <c r="O67" s="217"/>
      <c r="P67" s="161"/>
      <c r="Q67" s="20"/>
      <c r="R67" s="21"/>
      <c r="S67" s="20"/>
      <c r="T67" s="51"/>
      <c r="U67" s="22"/>
      <c r="V67" s="22"/>
      <c r="W67" s="22"/>
      <c r="X67" s="22"/>
      <c r="Y67" s="22"/>
      <c r="Z67" s="22"/>
      <c r="AA67" s="22"/>
      <c r="AB67" s="24"/>
      <c r="AC67" s="24"/>
      <c r="AD67" s="24"/>
      <c r="AE67" s="24"/>
      <c r="AF67" s="25"/>
      <c r="AG67" s="24"/>
      <c r="AH67" s="24"/>
      <c r="AI67" s="25"/>
      <c r="AJ67" s="24"/>
      <c r="AK67" s="24"/>
      <c r="AL67" s="26"/>
      <c r="AM67" s="24"/>
      <c r="AN67" s="24"/>
      <c r="AO67" s="24"/>
      <c r="AP67" s="27"/>
    </row>
    <row r="68" spans="1:42" s="61" customFormat="1" ht="13.5" customHeight="1" thickBot="1">
      <c r="A68" s="261" t="s">
        <v>32</v>
      </c>
      <c r="B68" s="197" t="s">
        <v>3</v>
      </c>
      <c r="C68" s="197"/>
      <c r="D68" s="120" t="s">
        <v>55</v>
      </c>
      <c r="E68" s="120" t="s">
        <v>76</v>
      </c>
      <c r="F68" s="120" t="s">
        <v>73</v>
      </c>
      <c r="G68" s="198">
        <v>73.04</v>
      </c>
      <c r="H68" s="62" t="s">
        <v>33</v>
      </c>
      <c r="I68" s="63">
        <v>28.03</v>
      </c>
      <c r="J68" s="63">
        <f aca="true" t="shared" si="55" ref="J68:J81">5.543*10^-10</f>
        <v>5.543E-10</v>
      </c>
      <c r="K68" s="63">
        <v>28.294</v>
      </c>
      <c r="L68" s="64">
        <v>0.036</v>
      </c>
      <c r="M68" s="63">
        <v>5.530500000000001E-10</v>
      </c>
      <c r="N68" s="65">
        <v>1.349518432626987E-12</v>
      </c>
      <c r="O68" s="76">
        <f aca="true" t="shared" si="56" ref="O68:O81">IF(G68&gt;0,10^-6*(1/$M68)*LN(1+(EXP($J68*G68*10^6)-1)*((EXP($M68*$K68*10^6)-1)/(EXP($J68*$I68*10^6)-1))),"")</f>
        <v>73.72142910412533</v>
      </c>
      <c r="P68" s="102">
        <f aca="true" t="shared" si="57" ref="P68:P81">IF(G68&gt;0,1-(G68/O68),"")</f>
        <v>0.009243297537855244</v>
      </c>
      <c r="Q68" s="66">
        <v>0.25</v>
      </c>
      <c r="R68" s="146">
        <v>0.006346</v>
      </c>
      <c r="S68" s="155"/>
      <c r="T68" s="111">
        <f aca="true" t="shared" si="58" ref="T68:T80">IF(AND(Q68&gt;0,R68&gt;0),SQRT(AI68^2*AJ68^2+AF68^2*AK68^2)/10^6,"")</f>
        <v>0.2522966012258679</v>
      </c>
      <c r="U68" s="67">
        <f aca="true" t="shared" si="59" ref="U68:U80">IF(AND(Q68&gt;0,R68&gt;0),SQRT((T68*10^6)^2+AL68^2*($L68*10^6)^2)/10^6,"")</f>
        <v>0.26876513198778657</v>
      </c>
      <c r="V68" s="67">
        <f aca="true" t="shared" si="60" ref="V68:V80">IF(AND(Q68&gt;0,R68&gt;0),SQRT((U68*10^6)^2+AP68^2*$N68^2)/10^6,"")</f>
        <v>0.3234119344353924</v>
      </c>
      <c r="W68" s="67"/>
      <c r="X68" s="67"/>
      <c r="Y68" s="67"/>
      <c r="Z68" s="67"/>
      <c r="AA68" s="67"/>
      <c r="AB68" s="125">
        <f aca="true" t="shared" si="61" ref="AB68:AB81">(-1+EXP($J68*$I68*10^6))/R68</f>
        <v>2.467437153369348</v>
      </c>
      <c r="AC68" s="125">
        <f aca="true" t="shared" si="62" ref="AC68:AC81">(EXP($J68*G68*10^6)-1)/R68</f>
        <v>6.510684863069484</v>
      </c>
      <c r="AD68" s="125">
        <f aca="true" t="shared" si="63" ref="AD68:AD81">AC68/($J68+R68*$J68*AC68)</f>
        <v>11279735564.638483</v>
      </c>
      <c r="AE68" s="125">
        <f aca="true" t="shared" si="64" ref="AE68:AE81">R68/($J68+R68*$J68*AC68)</f>
        <v>10994419.696033118</v>
      </c>
      <c r="AF68" s="126">
        <f aca="true" t="shared" si="65" ref="AF68:AF81">SQRT(((Q68*10^6)^2-S68^2*AD68^2)/(AE68^2))</f>
        <v>0.022738808132838715</v>
      </c>
      <c r="AG68" s="125">
        <f aca="true" t="shared" si="66" ref="AG68:AG81">(EXP($M68*$K68*10^6)-1)/AB68</f>
        <v>0.006391679593164184</v>
      </c>
      <c r="AH68" s="125">
        <f aca="true" t="shared" si="67" ref="AH68:AH81">(1-EXP($J68*$I68*10^6))/(AB68^2)</f>
        <v>-0.0025718993455757836</v>
      </c>
      <c r="AI68" s="126">
        <f aca="true" t="shared" si="68" ref="AI68:AI81">S68/ABS(AH68)</f>
        <v>0</v>
      </c>
      <c r="AJ68" s="125">
        <f aca="true" t="shared" si="69" ref="AJ68:AJ81">(1/$M68)*(-1/AB68+1/((EXP($M68*$K68*10^6)-1)*AC68+AB68))</f>
        <v>-29276845.28808367</v>
      </c>
      <c r="AK68" s="125">
        <f aca="true" t="shared" si="70" ref="AK68:AK81">AG68/($M68*(1+AG68*AC68))</f>
        <v>11095418.88703958</v>
      </c>
      <c r="AL68" s="127">
        <f aca="true" t="shared" si="71" ref="AL68:AL81">EXP($M68*$K68*10^6)*AC68/((EXP($M68*$K68*10^6)-1)*AC68+AB68)</f>
        <v>2.573176146353041</v>
      </c>
      <c r="AM68" s="125">
        <f aca="true" t="shared" si="72" ref="AM68:AM81">(EXP($M68*$K68*10^6)*$M68*AC68*$K68*10^6)/((EXP($M68*$K68*10^6)-1)*AC68+AB68)</f>
        <v>0.04026505184665111</v>
      </c>
      <c r="AN68" s="125">
        <f aca="true" t="shared" si="73" ref="AN68:AN81">LN(1+(EXP($M68*$K68*10^6)-1)*AC68/AB68)</f>
        <v>0.04077163636603652</v>
      </c>
      <c r="AO68" s="125">
        <f aca="true" t="shared" si="74" ref="AO68:AO81">1/$M68^2*(AM68-AN68)</f>
        <v>-1656239434431571</v>
      </c>
      <c r="AP68" s="128">
        <f aca="true" t="shared" si="75" ref="AP68:AP81">-LN(1+AG68*AC68)/$M68^2</f>
        <v>-1.3329975427922488E+17</v>
      </c>
    </row>
    <row r="69" spans="1:42" s="68" customFormat="1" ht="12.75">
      <c r="A69" s="288"/>
      <c r="B69" s="129" t="s">
        <v>20</v>
      </c>
      <c r="C69" s="129"/>
      <c r="D69" s="129" t="s">
        <v>55</v>
      </c>
      <c r="E69" s="129" t="s">
        <v>76</v>
      </c>
      <c r="F69" s="129" t="s">
        <v>73</v>
      </c>
      <c r="G69" s="16">
        <v>73.31</v>
      </c>
      <c r="H69" s="69" t="s">
        <v>33</v>
      </c>
      <c r="I69" s="56">
        <v>28.03</v>
      </c>
      <c r="J69" s="56">
        <f t="shared" si="55"/>
        <v>5.543E-10</v>
      </c>
      <c r="K69" s="56">
        <v>28.294</v>
      </c>
      <c r="L69" s="55">
        <v>0.036</v>
      </c>
      <c r="M69" s="56">
        <v>5.530500000000001E-10</v>
      </c>
      <c r="N69" s="57">
        <v>1.349518432626987E-12</v>
      </c>
      <c r="O69" s="54">
        <f t="shared" si="56"/>
        <v>73.99390929255068</v>
      </c>
      <c r="P69" s="100">
        <f t="shared" si="57"/>
        <v>0.009242778210929448</v>
      </c>
      <c r="Q69" s="53">
        <v>0.21</v>
      </c>
      <c r="R69" s="148">
        <v>0.006965</v>
      </c>
      <c r="S69" s="156"/>
      <c r="T69" s="112">
        <f t="shared" si="58"/>
        <v>0.21192892585945808</v>
      </c>
      <c r="U69" s="51">
        <f t="shared" si="59"/>
        <v>0.2314243878132673</v>
      </c>
      <c r="V69" s="51">
        <f t="shared" si="60"/>
        <v>0.29352595630733874</v>
      </c>
      <c r="W69" s="51"/>
      <c r="X69" s="51"/>
      <c r="Y69" s="51"/>
      <c r="Z69" s="51"/>
      <c r="AA69" s="51"/>
      <c r="AB69" s="131">
        <f t="shared" si="61"/>
        <v>2.248148768884693</v>
      </c>
      <c r="AC69" s="131">
        <f t="shared" si="62"/>
        <v>5.954438236621346</v>
      </c>
      <c r="AD69" s="131">
        <f t="shared" si="63"/>
        <v>10314496708.87654</v>
      </c>
      <c r="AE69" s="131">
        <f t="shared" si="64"/>
        <v>12065028.928419728</v>
      </c>
      <c r="AF69" s="132">
        <f t="shared" si="65"/>
        <v>0.01740567728812779</v>
      </c>
      <c r="AG69" s="131">
        <f t="shared" si="66"/>
        <v>0.007015135261013007</v>
      </c>
      <c r="AH69" s="131">
        <f t="shared" si="67"/>
        <v>-0.00309810458115516</v>
      </c>
      <c r="AI69" s="132">
        <f t="shared" si="68"/>
        <v>0</v>
      </c>
      <c r="AJ69" s="131">
        <f t="shared" si="69"/>
        <v>-32248911.302115116</v>
      </c>
      <c r="AK69" s="131">
        <f t="shared" si="70"/>
        <v>12175850.577444196</v>
      </c>
      <c r="AL69" s="133">
        <f t="shared" si="71"/>
        <v>2.582493540142545</v>
      </c>
      <c r="AM69" s="131">
        <f t="shared" si="72"/>
        <v>0.040410850393921866</v>
      </c>
      <c r="AN69" s="131">
        <f t="shared" si="73"/>
        <v>0.04092233153424516</v>
      </c>
      <c r="AO69" s="131">
        <f t="shared" si="74"/>
        <v>-1672248562982584.8</v>
      </c>
      <c r="AP69" s="134">
        <f t="shared" si="75"/>
        <v>-1.3379244063384987E+17</v>
      </c>
    </row>
    <row r="70" spans="1:42" s="68" customFormat="1" ht="13.5" thickBot="1">
      <c r="A70" s="288"/>
      <c r="B70" s="129" t="s">
        <v>21</v>
      </c>
      <c r="C70" s="199"/>
      <c r="D70" s="129" t="s">
        <v>55</v>
      </c>
      <c r="E70" s="129" t="s">
        <v>76</v>
      </c>
      <c r="F70" s="129" t="s">
        <v>73</v>
      </c>
      <c r="G70" s="16">
        <v>73.51</v>
      </c>
      <c r="H70" s="69" t="s">
        <v>33</v>
      </c>
      <c r="I70" s="56">
        <v>28.03</v>
      </c>
      <c r="J70" s="56">
        <f t="shared" si="55"/>
        <v>5.543E-10</v>
      </c>
      <c r="K70" s="56">
        <v>28.294</v>
      </c>
      <c r="L70" s="55">
        <v>0.036</v>
      </c>
      <c r="M70" s="56">
        <v>5.530500000000001E-10</v>
      </c>
      <c r="N70" s="57">
        <v>1.349518432626987E-12</v>
      </c>
      <c r="O70" s="54">
        <f t="shared" si="56"/>
        <v>74.1957462874976</v>
      </c>
      <c r="P70" s="100">
        <f t="shared" si="57"/>
        <v>0.009242393557717277</v>
      </c>
      <c r="Q70" s="53">
        <v>0.34</v>
      </c>
      <c r="R70" s="148">
        <v>0.006997</v>
      </c>
      <c r="S70" s="156"/>
      <c r="T70" s="112">
        <f t="shared" si="58"/>
        <v>0.34312276000507735</v>
      </c>
      <c r="U70" s="51">
        <f t="shared" si="59"/>
        <v>0.3555599259750208</v>
      </c>
      <c r="V70" s="51">
        <f t="shared" si="60"/>
        <v>0.39900024308377724</v>
      </c>
      <c r="W70" s="51"/>
      <c r="X70" s="51"/>
      <c r="Y70" s="51"/>
      <c r="Z70" s="51"/>
      <c r="AA70" s="51"/>
      <c r="AB70" s="131">
        <f t="shared" si="61"/>
        <v>2.23786711094496</v>
      </c>
      <c r="AC70" s="131">
        <f t="shared" si="62"/>
        <v>5.943708214587205</v>
      </c>
      <c r="AD70" s="131">
        <f t="shared" si="63"/>
        <v>10294768429.143686</v>
      </c>
      <c r="AE70" s="131">
        <f t="shared" si="64"/>
        <v>12119116.904483017</v>
      </c>
      <c r="AF70" s="132">
        <f t="shared" si="65"/>
        <v>0.028054849431663594</v>
      </c>
      <c r="AG70" s="131">
        <f t="shared" si="66"/>
        <v>0.007047365602484998</v>
      </c>
      <c r="AH70" s="131">
        <f t="shared" si="67"/>
        <v>-0.003126637844481057</v>
      </c>
      <c r="AI70" s="132">
        <f t="shared" si="68"/>
        <v>0</v>
      </c>
      <c r="AJ70" s="131">
        <f t="shared" si="69"/>
        <v>-32483646.21278468</v>
      </c>
      <c r="AK70" s="131">
        <f t="shared" si="70"/>
        <v>12230426.003207065</v>
      </c>
      <c r="AL70" s="133">
        <f t="shared" si="71"/>
        <v>2.589394401924784</v>
      </c>
      <c r="AM70" s="131">
        <f t="shared" si="72"/>
        <v>0.040518835056317495</v>
      </c>
      <c r="AN70" s="131">
        <f t="shared" si="73"/>
        <v>0.041033957484300554</v>
      </c>
      <c r="AO70" s="131">
        <f t="shared" si="74"/>
        <v>-1684153475160960.8</v>
      </c>
      <c r="AP70" s="134">
        <f t="shared" si="75"/>
        <v>-1.3415739316065019E+17</v>
      </c>
    </row>
    <row r="71" spans="1:42" s="68" customFormat="1" ht="12.75">
      <c r="A71" s="288"/>
      <c r="B71" s="200" t="s">
        <v>22</v>
      </c>
      <c r="C71" s="200"/>
      <c r="D71" s="129" t="s">
        <v>55</v>
      </c>
      <c r="E71" s="129" t="s">
        <v>76</v>
      </c>
      <c r="F71" s="129" t="s">
        <v>73</v>
      </c>
      <c r="G71" s="81">
        <v>73.37</v>
      </c>
      <c r="H71" s="69" t="s">
        <v>33</v>
      </c>
      <c r="I71" s="56">
        <v>28.03</v>
      </c>
      <c r="J71" s="56">
        <f t="shared" si="55"/>
        <v>5.543E-10</v>
      </c>
      <c r="K71" s="56">
        <v>28.294</v>
      </c>
      <c r="L71" s="55">
        <v>0.036</v>
      </c>
      <c r="M71" s="56">
        <v>5.530500000000001E-10</v>
      </c>
      <c r="N71" s="57">
        <v>1.349518432626987E-12</v>
      </c>
      <c r="O71" s="50">
        <f t="shared" si="56"/>
        <v>74.05446040726751</v>
      </c>
      <c r="P71" s="100">
        <f t="shared" si="57"/>
        <v>0.009242662811980162</v>
      </c>
      <c r="Q71" s="53">
        <v>0.18</v>
      </c>
      <c r="R71" s="148">
        <v>0.0055</v>
      </c>
      <c r="S71" s="156"/>
      <c r="T71" s="113">
        <f t="shared" si="58"/>
        <v>0.1816533232795451</v>
      </c>
      <c r="U71" s="51">
        <f t="shared" si="59"/>
        <v>0.20409598614921656</v>
      </c>
      <c r="V71" s="51">
        <f t="shared" si="60"/>
        <v>0.2725963836334992</v>
      </c>
      <c r="W71" s="51"/>
      <c r="X71" s="51"/>
      <c r="Y71" s="51"/>
      <c r="Z71" s="51"/>
      <c r="AA71" s="51"/>
      <c r="AB71" s="131">
        <f t="shared" si="61"/>
        <v>2.846973850051252</v>
      </c>
      <c r="AC71" s="131">
        <f t="shared" si="62"/>
        <v>7.546781853065616</v>
      </c>
      <c r="AD71" s="131">
        <f t="shared" si="63"/>
        <v>13072378063.45262</v>
      </c>
      <c r="AE71" s="131">
        <f t="shared" si="64"/>
        <v>9526985.243356852</v>
      </c>
      <c r="AF71" s="132">
        <f t="shared" si="65"/>
        <v>0.01889369988533504</v>
      </c>
      <c r="AG71" s="131">
        <f t="shared" si="66"/>
        <v>0.005539589940498427</v>
      </c>
      <c r="AH71" s="131">
        <f t="shared" si="67"/>
        <v>-0.0019318758406934396</v>
      </c>
      <c r="AI71" s="132">
        <f t="shared" si="68"/>
        <v>0</v>
      </c>
      <c r="AJ71" s="131">
        <f t="shared" si="69"/>
        <v>-25486174.55869501</v>
      </c>
      <c r="AK71" s="131">
        <f t="shared" si="70"/>
        <v>9614491.834949767</v>
      </c>
      <c r="AL71" s="133">
        <f t="shared" si="71"/>
        <v>2.584563880115929</v>
      </c>
      <c r="AM71" s="131">
        <f t="shared" si="72"/>
        <v>0.04044324706699325</v>
      </c>
      <c r="AN71" s="131">
        <f t="shared" si="73"/>
        <v>0.0409558193282393</v>
      </c>
      <c r="AO71" s="131">
        <f t="shared" si="74"/>
        <v>-1675815899588505.5</v>
      </c>
      <c r="AP71" s="134">
        <f t="shared" si="75"/>
        <v>-1.3390192642124128E+17</v>
      </c>
    </row>
    <row r="72" spans="1:42" s="68" customFormat="1" ht="13.5" thickBot="1">
      <c r="A72" s="288"/>
      <c r="B72" s="200">
        <v>4</v>
      </c>
      <c r="C72" s="200"/>
      <c r="D72" s="129" t="s">
        <v>55</v>
      </c>
      <c r="E72" s="129" t="s">
        <v>76</v>
      </c>
      <c r="F72" s="129" t="s">
        <v>73</v>
      </c>
      <c r="G72" s="79">
        <v>74.11</v>
      </c>
      <c r="H72" s="69" t="s">
        <v>33</v>
      </c>
      <c r="I72" s="56">
        <v>28.03</v>
      </c>
      <c r="J72" s="56">
        <f t="shared" si="55"/>
        <v>5.543E-10</v>
      </c>
      <c r="K72" s="56">
        <v>28.294</v>
      </c>
      <c r="L72" s="55">
        <v>0.036</v>
      </c>
      <c r="M72" s="56">
        <v>5.530500000000001E-10</v>
      </c>
      <c r="N72" s="57">
        <v>1.349518432626987E-12</v>
      </c>
      <c r="O72" s="30">
        <f t="shared" si="56"/>
        <v>74.80125634487847</v>
      </c>
      <c r="P72" s="100">
        <f t="shared" si="57"/>
        <v>0.00924123976863922</v>
      </c>
      <c r="Q72" s="53">
        <v>0.62</v>
      </c>
      <c r="R72" s="148">
        <v>0.008133</v>
      </c>
      <c r="S72" s="156"/>
      <c r="T72" s="114">
        <f t="shared" si="58"/>
        <v>0.625693007285647</v>
      </c>
      <c r="U72" s="51">
        <f t="shared" si="59"/>
        <v>0.6327091319316626</v>
      </c>
      <c r="V72" s="51">
        <f t="shared" si="60"/>
        <v>0.658510720057543</v>
      </c>
      <c r="W72" s="51"/>
      <c r="X72" s="51"/>
      <c r="Y72" s="51"/>
      <c r="Z72" s="51"/>
      <c r="AA72" s="51"/>
      <c r="AB72" s="131">
        <f t="shared" si="61"/>
        <v>1.9252866316589063</v>
      </c>
      <c r="AC72" s="131">
        <f t="shared" si="62"/>
        <v>5.156104188819893</v>
      </c>
      <c r="AD72" s="131">
        <f t="shared" si="63"/>
        <v>8927633388.907852</v>
      </c>
      <c r="AE72" s="131">
        <f t="shared" si="64"/>
        <v>14082035.523918664</v>
      </c>
      <c r="AF72" s="132">
        <f t="shared" si="65"/>
        <v>0.044027725888556066</v>
      </c>
      <c r="AG72" s="131">
        <f t="shared" si="66"/>
        <v>0.008191542724740673</v>
      </c>
      <c r="AH72" s="131">
        <f t="shared" si="67"/>
        <v>-0.004224306067607331</v>
      </c>
      <c r="AI72" s="132">
        <f t="shared" si="68"/>
        <v>0</v>
      </c>
      <c r="AJ72" s="131">
        <f t="shared" si="69"/>
        <v>-38059347.34892659</v>
      </c>
      <c r="AK72" s="131">
        <f t="shared" si="70"/>
        <v>14211340.573651582</v>
      </c>
      <c r="AL72" s="133">
        <f t="shared" si="71"/>
        <v>2.610092334284117</v>
      </c>
      <c r="AM72" s="131">
        <f t="shared" si="72"/>
        <v>0.04084271623357318</v>
      </c>
      <c r="AN72" s="131">
        <f t="shared" si="73"/>
        <v>0.04136883482153504</v>
      </c>
      <c r="AO72" s="131">
        <f t="shared" si="74"/>
        <v>-1720104581219832.2</v>
      </c>
      <c r="AP72" s="134">
        <f t="shared" si="75"/>
        <v>-1.3525224906406013E+17</v>
      </c>
    </row>
    <row r="73" spans="1:42" s="68" customFormat="1" ht="12.75">
      <c r="A73" s="288"/>
      <c r="B73" s="129" t="s">
        <v>16</v>
      </c>
      <c r="C73" s="129"/>
      <c r="D73" s="129" t="s">
        <v>55</v>
      </c>
      <c r="E73" s="129" t="s">
        <v>76</v>
      </c>
      <c r="F73" s="129" t="s">
        <v>73</v>
      </c>
      <c r="G73" s="16">
        <v>74.4</v>
      </c>
      <c r="H73" s="69" t="s">
        <v>33</v>
      </c>
      <c r="I73" s="56">
        <v>28.03</v>
      </c>
      <c r="J73" s="56">
        <f t="shared" si="55"/>
        <v>5.543E-10</v>
      </c>
      <c r="K73" s="56">
        <v>28.294</v>
      </c>
      <c r="L73" s="55">
        <v>0.036</v>
      </c>
      <c r="M73" s="56">
        <v>5.530500000000001E-10</v>
      </c>
      <c r="N73" s="57">
        <v>1.349518432626987E-12</v>
      </c>
      <c r="O73" s="54">
        <f t="shared" si="56"/>
        <v>75.09391904067763</v>
      </c>
      <c r="P73" s="100">
        <f t="shared" si="57"/>
        <v>0.00924068219560814</v>
      </c>
      <c r="Q73" s="53">
        <v>0.54</v>
      </c>
      <c r="R73" s="148">
        <v>0.008114</v>
      </c>
      <c r="S73" s="156"/>
      <c r="T73" s="112">
        <f t="shared" si="58"/>
        <v>0.5449578207402578</v>
      </c>
      <c r="U73" s="51">
        <f t="shared" si="59"/>
        <v>0.5530605084657371</v>
      </c>
      <c r="V73" s="51">
        <f t="shared" si="60"/>
        <v>0.58262565619805</v>
      </c>
      <c r="W73" s="51"/>
      <c r="X73" s="51"/>
      <c r="Y73" s="51"/>
      <c r="Z73" s="51"/>
      <c r="AA73" s="51"/>
      <c r="AB73" s="131">
        <f t="shared" si="61"/>
        <v>1.9297949439588225</v>
      </c>
      <c r="AC73" s="131">
        <f t="shared" si="62"/>
        <v>5.188821381609647</v>
      </c>
      <c r="AD73" s="131">
        <f t="shared" si="63"/>
        <v>8982838106.196075</v>
      </c>
      <c r="AE73" s="131">
        <f t="shared" si="64"/>
        <v>14046879.44202551</v>
      </c>
      <c r="AF73" s="132">
        <f t="shared" si="65"/>
        <v>0.038442701970120556</v>
      </c>
      <c r="AG73" s="131">
        <f t="shared" si="66"/>
        <v>0.008172405959491678</v>
      </c>
      <c r="AH73" s="131">
        <f t="shared" si="67"/>
        <v>-0.004204591801528284</v>
      </c>
      <c r="AI73" s="132">
        <f t="shared" si="68"/>
        <v>0</v>
      </c>
      <c r="AJ73" s="131">
        <f t="shared" si="69"/>
        <v>-38115931.82938724</v>
      </c>
      <c r="AK73" s="131">
        <f t="shared" si="70"/>
        <v>14175845.942458056</v>
      </c>
      <c r="AL73" s="133">
        <f t="shared" si="71"/>
        <v>2.620093833492057</v>
      </c>
      <c r="AM73" s="131">
        <f t="shared" si="72"/>
        <v>0.04099921966017407</v>
      </c>
      <c r="AN73" s="131">
        <f t="shared" si="73"/>
        <v>0.04153069192544677</v>
      </c>
      <c r="AO73" s="131">
        <f t="shared" si="74"/>
        <v>-1737608020709437.2</v>
      </c>
      <c r="AP73" s="134">
        <f t="shared" si="75"/>
        <v>-1.3578142851582608E+17</v>
      </c>
    </row>
    <row r="74" spans="1:42" s="68" customFormat="1" ht="12.75" customHeight="1">
      <c r="A74" s="288"/>
      <c r="B74" s="129" t="s">
        <v>17</v>
      </c>
      <c r="C74" s="129"/>
      <c r="D74" s="129" t="s">
        <v>55</v>
      </c>
      <c r="E74" s="129" t="s">
        <v>76</v>
      </c>
      <c r="F74" s="129" t="s">
        <v>73</v>
      </c>
      <c r="G74" s="16">
        <v>74.67</v>
      </c>
      <c r="H74" s="69" t="s">
        <v>33</v>
      </c>
      <c r="I74" s="56">
        <v>28.03</v>
      </c>
      <c r="J74" s="56">
        <f t="shared" si="55"/>
        <v>5.543E-10</v>
      </c>
      <c r="K74" s="56">
        <v>28.294</v>
      </c>
      <c r="L74" s="55">
        <v>0.036</v>
      </c>
      <c r="M74" s="56">
        <v>5.530500000000001E-10</v>
      </c>
      <c r="N74" s="57">
        <v>1.349518432626987E-12</v>
      </c>
      <c r="O74" s="54">
        <f t="shared" si="56"/>
        <v>75.36639781025642</v>
      </c>
      <c r="P74" s="100">
        <f t="shared" si="57"/>
        <v>0.009240163129590973</v>
      </c>
      <c r="Q74" s="53">
        <v>0.35</v>
      </c>
      <c r="R74" s="148">
        <v>0.007235</v>
      </c>
      <c r="S74" s="156"/>
      <c r="T74" s="112">
        <f t="shared" si="58"/>
        <v>0.3532130373269296</v>
      </c>
      <c r="U74" s="51">
        <f t="shared" si="59"/>
        <v>0.36567703022375425</v>
      </c>
      <c r="V74" s="51">
        <f t="shared" si="60"/>
        <v>0.4093171490415264</v>
      </c>
      <c r="W74" s="51"/>
      <c r="X74" s="51"/>
      <c r="Y74" s="51"/>
      <c r="Z74" s="51"/>
      <c r="AA74" s="51"/>
      <c r="AB74" s="131">
        <f t="shared" si="61"/>
        <v>2.1642510263001915</v>
      </c>
      <c r="AC74" s="131">
        <f t="shared" si="62"/>
        <v>5.840783746174582</v>
      </c>
      <c r="AD74" s="131">
        <f t="shared" si="63"/>
        <v>10109995950.660583</v>
      </c>
      <c r="AE74" s="131">
        <f t="shared" si="64"/>
        <v>12523288.634155672</v>
      </c>
      <c r="AF74" s="132">
        <f t="shared" si="65"/>
        <v>0.027947930469750547</v>
      </c>
      <c r="AG74" s="131">
        <f t="shared" si="66"/>
        <v>0.00728707876718293</v>
      </c>
      <c r="AH74" s="131">
        <f t="shared" si="67"/>
        <v>-0.0033429578695260242</v>
      </c>
      <c r="AI74" s="132">
        <f t="shared" si="68"/>
        <v>0</v>
      </c>
      <c r="AJ74" s="131">
        <f t="shared" si="69"/>
        <v>-34107553.255574636</v>
      </c>
      <c r="AK74" s="131">
        <f t="shared" si="70"/>
        <v>12638253.759405546</v>
      </c>
      <c r="AL74" s="133">
        <f t="shared" si="71"/>
        <v>2.6294041090688567</v>
      </c>
      <c r="AM74" s="131">
        <f t="shared" si="72"/>
        <v>0.04114490682167592</v>
      </c>
      <c r="AN74" s="131">
        <f t="shared" si="73"/>
        <v>0.041681386308962315</v>
      </c>
      <c r="AO74" s="131">
        <f t="shared" si="74"/>
        <v>-1753978751039108</v>
      </c>
      <c r="AP74" s="134">
        <f t="shared" si="75"/>
        <v>-1.3627411230495688E+17</v>
      </c>
    </row>
    <row r="75" spans="1:42" s="68" customFormat="1" ht="13.5" thickBot="1">
      <c r="A75" s="288"/>
      <c r="B75" s="129" t="s">
        <v>18</v>
      </c>
      <c r="C75" s="129"/>
      <c r="D75" s="129" t="s">
        <v>55</v>
      </c>
      <c r="E75" s="129" t="s">
        <v>76</v>
      </c>
      <c r="F75" s="129" t="s">
        <v>73</v>
      </c>
      <c r="G75" s="16">
        <v>74.55</v>
      </c>
      <c r="H75" s="69" t="s">
        <v>33</v>
      </c>
      <c r="I75" s="56">
        <v>28.03</v>
      </c>
      <c r="J75" s="56">
        <f t="shared" si="55"/>
        <v>5.543E-10</v>
      </c>
      <c r="K75" s="56">
        <v>28.294</v>
      </c>
      <c r="L75" s="55">
        <v>0.036</v>
      </c>
      <c r="M75" s="56">
        <v>5.530500000000001E-10</v>
      </c>
      <c r="N75" s="57">
        <v>1.349518432626987E-12</v>
      </c>
      <c r="O75" s="54">
        <f t="shared" si="56"/>
        <v>75.24529616965013</v>
      </c>
      <c r="P75" s="100">
        <f t="shared" si="57"/>
        <v>0.009240393819203052</v>
      </c>
      <c r="Q75" s="53">
        <v>0.16</v>
      </c>
      <c r="R75" s="148">
        <v>0.007248</v>
      </c>
      <c r="S75" s="156"/>
      <c r="T75" s="112">
        <f t="shared" si="58"/>
        <v>0.1614688912203026</v>
      </c>
      <c r="U75" s="51">
        <f t="shared" si="59"/>
        <v>0.1870942687396968</v>
      </c>
      <c r="V75" s="51">
        <f t="shared" si="60"/>
        <v>0.2621383251743751</v>
      </c>
      <c r="W75" s="51"/>
      <c r="X75" s="51"/>
      <c r="Y75" s="51"/>
      <c r="Z75" s="51"/>
      <c r="AA75" s="51"/>
      <c r="AB75" s="131">
        <f t="shared" si="61"/>
        <v>2.1603692294814962</v>
      </c>
      <c r="AC75" s="131">
        <f t="shared" si="62"/>
        <v>5.820743083800082</v>
      </c>
      <c r="AD75" s="131">
        <f t="shared" si="63"/>
        <v>10075977130.409313</v>
      </c>
      <c r="AE75" s="131">
        <f t="shared" si="64"/>
        <v>12546625.265846385</v>
      </c>
      <c r="AF75" s="132">
        <f t="shared" si="65"/>
        <v>0.012752433153123788</v>
      </c>
      <c r="AG75" s="131">
        <f t="shared" si="66"/>
        <v>0.007300172343405926</v>
      </c>
      <c r="AH75" s="131">
        <f t="shared" si="67"/>
        <v>-0.0033549820563494926</v>
      </c>
      <c r="AI75" s="132">
        <f t="shared" si="68"/>
        <v>0</v>
      </c>
      <c r="AJ75" s="131">
        <f t="shared" si="69"/>
        <v>-34115069.09799191</v>
      </c>
      <c r="AK75" s="131">
        <f t="shared" si="70"/>
        <v>12661810.438955313</v>
      </c>
      <c r="AL75" s="133">
        <f t="shared" si="71"/>
        <v>2.6252663832104357</v>
      </c>
      <c r="AM75" s="131">
        <f t="shared" si="72"/>
        <v>0.041080159701097844</v>
      </c>
      <c r="AN75" s="131">
        <f t="shared" si="73"/>
        <v>0.04161441104662501</v>
      </c>
      <c r="AO75" s="131">
        <f t="shared" si="74"/>
        <v>-1746694011561446</v>
      </c>
      <c r="AP75" s="134">
        <f t="shared" si="75"/>
        <v>-1.3605514179486506E+17</v>
      </c>
    </row>
    <row r="76" spans="1:42" s="68" customFormat="1" ht="12.75">
      <c r="A76" s="288"/>
      <c r="B76" s="200" t="s">
        <v>19</v>
      </c>
      <c r="C76" s="200"/>
      <c r="D76" s="129" t="s">
        <v>55</v>
      </c>
      <c r="E76" s="129" t="s">
        <v>76</v>
      </c>
      <c r="F76" s="129" t="s">
        <v>73</v>
      </c>
      <c r="G76" s="81">
        <v>74.56</v>
      </c>
      <c r="H76" s="69" t="s">
        <v>33</v>
      </c>
      <c r="I76" s="56">
        <v>28.03</v>
      </c>
      <c r="J76" s="56">
        <f t="shared" si="55"/>
        <v>5.543E-10</v>
      </c>
      <c r="K76" s="56">
        <v>28.294</v>
      </c>
      <c r="L76" s="55">
        <v>0.036</v>
      </c>
      <c r="M76" s="56">
        <v>5.530500000000001E-10</v>
      </c>
      <c r="N76" s="57">
        <v>1.349518432626987E-12</v>
      </c>
      <c r="O76" s="50">
        <f t="shared" si="56"/>
        <v>75.25538797515858</v>
      </c>
      <c r="P76" s="100">
        <f t="shared" si="57"/>
        <v>0.009240374594681855</v>
      </c>
      <c r="Q76" s="53">
        <v>0.13</v>
      </c>
      <c r="R76" s="148">
        <v>0.0055</v>
      </c>
      <c r="S76" s="156"/>
      <c r="T76" s="113">
        <f t="shared" si="58"/>
        <v>0.13119346909532345</v>
      </c>
      <c r="U76" s="51">
        <f t="shared" si="59"/>
        <v>0.16169766681016567</v>
      </c>
      <c r="V76" s="51">
        <f t="shared" si="60"/>
        <v>0.24467818675677214</v>
      </c>
      <c r="W76" s="51"/>
      <c r="X76" s="51"/>
      <c r="Y76" s="51"/>
      <c r="Z76" s="51"/>
      <c r="AA76" s="51"/>
      <c r="AB76" s="131">
        <f t="shared" si="61"/>
        <v>2.846973850051252</v>
      </c>
      <c r="AC76" s="131">
        <f t="shared" si="62"/>
        <v>7.671731407202201</v>
      </c>
      <c r="AD76" s="131">
        <f t="shared" si="63"/>
        <v>13280050437.371326</v>
      </c>
      <c r="AE76" s="131">
        <f t="shared" si="64"/>
        <v>9520703.154045809</v>
      </c>
      <c r="AF76" s="132">
        <f t="shared" si="65"/>
        <v>0.013654453657107952</v>
      </c>
      <c r="AG76" s="131">
        <f t="shared" si="66"/>
        <v>0.005539589940498427</v>
      </c>
      <c r="AH76" s="131">
        <f t="shared" si="67"/>
        <v>-0.0019318758406934396</v>
      </c>
      <c r="AI76" s="132">
        <f t="shared" si="68"/>
        <v>0</v>
      </c>
      <c r="AJ76" s="131">
        <f t="shared" si="69"/>
        <v>-25890938.89003838</v>
      </c>
      <c r="AK76" s="131">
        <f t="shared" si="70"/>
        <v>9608108.269277362</v>
      </c>
      <c r="AL76" s="133">
        <f t="shared" si="71"/>
        <v>2.625611204355976</v>
      </c>
      <c r="AM76" s="131">
        <f t="shared" si="72"/>
        <v>0.04108555546124534</v>
      </c>
      <c r="AN76" s="131">
        <f t="shared" si="73"/>
        <v>0.04161999231966146</v>
      </c>
      <c r="AO76" s="131">
        <f t="shared" si="74"/>
        <v>-1747300531797479</v>
      </c>
      <c r="AP76" s="134">
        <f t="shared" si="75"/>
        <v>-1.3607338934121429E+17</v>
      </c>
    </row>
    <row r="77" spans="1:42" s="68" customFormat="1" ht="13.5" thickBot="1">
      <c r="A77" s="288"/>
      <c r="B77" s="200" t="s">
        <v>4</v>
      </c>
      <c r="C77" s="200"/>
      <c r="D77" s="129" t="s">
        <v>70</v>
      </c>
      <c r="E77" s="129" t="s">
        <v>76</v>
      </c>
      <c r="F77" s="129" t="s">
        <v>73</v>
      </c>
      <c r="G77" s="82">
        <v>75.56</v>
      </c>
      <c r="H77" s="69" t="s">
        <v>33</v>
      </c>
      <c r="I77" s="56">
        <v>28.03</v>
      </c>
      <c r="J77" s="56">
        <f t="shared" si="55"/>
        <v>5.543E-10</v>
      </c>
      <c r="K77" s="56">
        <v>28.294</v>
      </c>
      <c r="L77" s="55">
        <v>0.036</v>
      </c>
      <c r="M77" s="56">
        <v>5.530500000000001E-10</v>
      </c>
      <c r="N77" s="57">
        <v>1.349518432626987E-12</v>
      </c>
      <c r="O77" s="30">
        <f t="shared" si="56"/>
        <v>76.26456657580772</v>
      </c>
      <c r="P77" s="100">
        <f t="shared" si="57"/>
        <v>0.009238452500839545</v>
      </c>
      <c r="Q77" s="53">
        <v>0.41</v>
      </c>
      <c r="R77" s="148">
        <v>0.008068</v>
      </c>
      <c r="S77" s="156"/>
      <c r="T77" s="114">
        <f t="shared" si="58"/>
        <v>0.4137624347647823</v>
      </c>
      <c r="U77" s="51">
        <f t="shared" si="59"/>
        <v>0.4246997833568083</v>
      </c>
      <c r="V77" s="51">
        <f t="shared" si="60"/>
        <v>0.46368271248111265</v>
      </c>
      <c r="W77" s="51"/>
      <c r="X77" s="51"/>
      <c r="Y77" s="51"/>
      <c r="Z77" s="51"/>
      <c r="AA77" s="51"/>
      <c r="AB77" s="131">
        <f t="shared" si="61"/>
        <v>1.9407977411107937</v>
      </c>
      <c r="AC77" s="131">
        <f t="shared" si="62"/>
        <v>5.301483800136294</v>
      </c>
      <c r="AD77" s="131">
        <f t="shared" si="63"/>
        <v>9171978842.298172</v>
      </c>
      <c r="AE77" s="131">
        <f t="shared" si="64"/>
        <v>13958266.7965069</v>
      </c>
      <c r="AF77" s="132">
        <f t="shared" si="65"/>
        <v>0.029373274345393927</v>
      </c>
      <c r="AG77" s="131">
        <f t="shared" si="66"/>
        <v>0.008126074843625692</v>
      </c>
      <c r="AH77" s="131">
        <f t="shared" si="67"/>
        <v>-0.004157053478113784</v>
      </c>
      <c r="AI77" s="132">
        <f t="shared" si="68"/>
        <v>0</v>
      </c>
      <c r="AJ77" s="131">
        <f t="shared" si="69"/>
        <v>-38478298.35809899</v>
      </c>
      <c r="AK77" s="131">
        <f t="shared" si="70"/>
        <v>14086357.206875887</v>
      </c>
      <c r="AL77" s="133">
        <f t="shared" si="71"/>
        <v>2.6600835351972933</v>
      </c>
      <c r="AM77" s="131">
        <f t="shared" si="72"/>
        <v>0.04162497838049158</v>
      </c>
      <c r="AN77" s="131">
        <f t="shared" si="73"/>
        <v>0.04217811854475047</v>
      </c>
      <c r="AO77" s="131">
        <f t="shared" si="74"/>
        <v>-1808449563214016</v>
      </c>
      <c r="AP77" s="134">
        <f t="shared" si="75"/>
        <v>-1.3789814044988285E+17</v>
      </c>
    </row>
    <row r="78" spans="1:42" s="68" customFormat="1" ht="12.75">
      <c r="A78" s="288"/>
      <c r="B78" s="129" t="s">
        <v>23</v>
      </c>
      <c r="C78" s="129"/>
      <c r="D78" s="129" t="s">
        <v>79</v>
      </c>
      <c r="E78" s="129" t="s">
        <v>80</v>
      </c>
      <c r="F78" s="129" t="s">
        <v>73</v>
      </c>
      <c r="G78" s="16">
        <v>74.34</v>
      </c>
      <c r="H78" s="69" t="s">
        <v>33</v>
      </c>
      <c r="I78" s="56">
        <v>28.03</v>
      </c>
      <c r="J78" s="56">
        <f t="shared" si="55"/>
        <v>5.543E-10</v>
      </c>
      <c r="K78" s="56">
        <v>28.294</v>
      </c>
      <c r="L78" s="55">
        <v>0.036</v>
      </c>
      <c r="M78" s="56">
        <v>5.530500000000001E-10</v>
      </c>
      <c r="N78" s="57">
        <v>1.349518432626987E-12</v>
      </c>
      <c r="O78" s="54">
        <f t="shared" si="56"/>
        <v>75.03336816475344</v>
      </c>
      <c r="P78" s="100">
        <f t="shared" si="57"/>
        <v>0.00924079755064422</v>
      </c>
      <c r="Q78" s="53">
        <v>0.34</v>
      </c>
      <c r="R78" s="148">
        <v>0.006346</v>
      </c>
      <c r="S78" s="156"/>
      <c r="T78" s="112">
        <f t="shared" si="58"/>
        <v>0.3431216696384344</v>
      </c>
      <c r="U78" s="51">
        <f t="shared" si="59"/>
        <v>0.3558304838449707</v>
      </c>
      <c r="V78" s="51">
        <f t="shared" si="60"/>
        <v>0.40017238297703245</v>
      </c>
      <c r="W78" s="51"/>
      <c r="X78" s="51"/>
      <c r="Y78" s="51"/>
      <c r="Z78" s="51"/>
      <c r="AA78" s="51"/>
      <c r="AB78" s="131">
        <f t="shared" si="61"/>
        <v>2.467437153369348</v>
      </c>
      <c r="AC78" s="131">
        <f t="shared" si="62"/>
        <v>6.628969277525101</v>
      </c>
      <c r="AD78" s="131">
        <f t="shared" si="63"/>
        <v>11476390088.829538</v>
      </c>
      <c r="AE78" s="131">
        <f t="shared" si="64"/>
        <v>10986500.08088478</v>
      </c>
      <c r="AF78" s="132">
        <f t="shared" si="65"/>
        <v>0.030947071177977785</v>
      </c>
      <c r="AG78" s="131">
        <f t="shared" si="66"/>
        <v>0.006391679593164184</v>
      </c>
      <c r="AH78" s="131">
        <f t="shared" si="67"/>
        <v>-0.0025718993455757836</v>
      </c>
      <c r="AI78" s="132">
        <f t="shared" si="68"/>
        <v>0</v>
      </c>
      <c r="AJ78" s="131">
        <f t="shared" si="69"/>
        <v>-29787118.912400357</v>
      </c>
      <c r="AK78" s="131">
        <f t="shared" si="70"/>
        <v>11087371.327164648</v>
      </c>
      <c r="AL78" s="133">
        <f t="shared" si="71"/>
        <v>2.618024691518497</v>
      </c>
      <c r="AM78" s="131">
        <f t="shared" si="72"/>
        <v>0.04096684173339997</v>
      </c>
      <c r="AN78" s="131">
        <f t="shared" si="73"/>
        <v>0.0414972042635169</v>
      </c>
      <c r="AO78" s="131">
        <f t="shared" si="74"/>
        <v>-1733979826288910.8</v>
      </c>
      <c r="AP78" s="134">
        <f t="shared" si="75"/>
        <v>-1.3567194316020872E+17</v>
      </c>
    </row>
    <row r="79" spans="1:42" s="68" customFormat="1" ht="13.5" thickBot="1">
      <c r="A79" s="288"/>
      <c r="B79" s="129" t="s">
        <v>24</v>
      </c>
      <c r="C79" s="129"/>
      <c r="D79" s="129" t="s">
        <v>79</v>
      </c>
      <c r="E79" s="129" t="s">
        <v>80</v>
      </c>
      <c r="F79" s="129" t="s">
        <v>73</v>
      </c>
      <c r="G79" s="16">
        <v>74.23</v>
      </c>
      <c r="H79" s="69" t="s">
        <v>33</v>
      </c>
      <c r="I79" s="56">
        <v>28.03</v>
      </c>
      <c r="J79" s="56">
        <f t="shared" si="55"/>
        <v>5.543E-10</v>
      </c>
      <c r="K79" s="56">
        <v>28.294</v>
      </c>
      <c r="L79" s="55">
        <v>0.036</v>
      </c>
      <c r="M79" s="56">
        <v>5.530500000000001E-10</v>
      </c>
      <c r="N79" s="57">
        <v>1.349518432626987E-12</v>
      </c>
      <c r="O79" s="54">
        <f t="shared" si="56"/>
        <v>74.92235818944039</v>
      </c>
      <c r="P79" s="100">
        <f t="shared" si="57"/>
        <v>0.009241009041516812</v>
      </c>
      <c r="Q79" s="53">
        <v>0.19</v>
      </c>
      <c r="R79" s="148">
        <v>0.006346</v>
      </c>
      <c r="S79" s="156"/>
      <c r="T79" s="112">
        <f t="shared" si="58"/>
        <v>0.19174454318226064</v>
      </c>
      <c r="U79" s="51">
        <f t="shared" si="59"/>
        <v>0.2135956423430566</v>
      </c>
      <c r="V79" s="51">
        <f t="shared" si="60"/>
        <v>0.2811522416368182</v>
      </c>
      <c r="W79" s="51"/>
      <c r="X79" s="51"/>
      <c r="Y79" s="51"/>
      <c r="Z79" s="51"/>
      <c r="AA79" s="51"/>
      <c r="AB79" s="131">
        <f t="shared" si="61"/>
        <v>2.467437153369348</v>
      </c>
      <c r="AC79" s="131">
        <f t="shared" si="62"/>
        <v>6.618957295024454</v>
      </c>
      <c r="AD79" s="131">
        <f t="shared" si="63"/>
        <v>11459755578.094023</v>
      </c>
      <c r="AE79" s="131">
        <f t="shared" si="64"/>
        <v>10987169.98117692</v>
      </c>
      <c r="AF79" s="132">
        <f t="shared" si="65"/>
        <v>0.017292897108673624</v>
      </c>
      <c r="AG79" s="131">
        <f t="shared" si="66"/>
        <v>0.006391679593164184</v>
      </c>
      <c r="AH79" s="131">
        <f t="shared" si="67"/>
        <v>-0.0025718993455757836</v>
      </c>
      <c r="AI79" s="132">
        <f t="shared" si="68"/>
        <v>0</v>
      </c>
      <c r="AJ79" s="131">
        <f t="shared" si="69"/>
        <v>-29743956.348825037</v>
      </c>
      <c r="AK79" s="131">
        <f t="shared" si="70"/>
        <v>11088052.046876926</v>
      </c>
      <c r="AL79" s="133">
        <f t="shared" si="71"/>
        <v>2.614231083364529</v>
      </c>
      <c r="AM79" s="131">
        <f t="shared" si="72"/>
        <v>0.04090747936552558</v>
      </c>
      <c r="AN79" s="131">
        <f t="shared" si="73"/>
        <v>0.04143581019667002</v>
      </c>
      <c r="AO79" s="131">
        <f t="shared" si="74"/>
        <v>-1727337341514177.8</v>
      </c>
      <c r="AP79" s="134">
        <f t="shared" si="75"/>
        <v>-1.3547121994293533E+17</v>
      </c>
    </row>
    <row r="80" spans="1:42" s="68" customFormat="1" ht="13.5" thickBot="1">
      <c r="A80" s="288"/>
      <c r="B80" s="200" t="s">
        <v>25</v>
      </c>
      <c r="C80" s="200"/>
      <c r="D80" s="129" t="s">
        <v>79</v>
      </c>
      <c r="E80" s="129" t="s">
        <v>80</v>
      </c>
      <c r="F80" s="129" t="s">
        <v>73</v>
      </c>
      <c r="G80" s="81">
        <v>74.25</v>
      </c>
      <c r="H80" s="69" t="s">
        <v>33</v>
      </c>
      <c r="I80" s="56">
        <v>28.03</v>
      </c>
      <c r="J80" s="56">
        <f t="shared" si="55"/>
        <v>5.543E-10</v>
      </c>
      <c r="K80" s="56">
        <v>28.294</v>
      </c>
      <c r="L80" s="55">
        <v>0.036</v>
      </c>
      <c r="M80" s="56">
        <v>5.530500000000001E-10</v>
      </c>
      <c r="N80" s="57">
        <v>1.349518432626987E-12</v>
      </c>
      <c r="O80" s="50">
        <f t="shared" si="56"/>
        <v>74.9425418247923</v>
      </c>
      <c r="P80" s="100">
        <f t="shared" si="57"/>
        <v>0.009240970587992448</v>
      </c>
      <c r="Q80" s="53">
        <v>0.13</v>
      </c>
      <c r="R80" s="148">
        <v>0.0055</v>
      </c>
      <c r="S80" s="156"/>
      <c r="T80" s="111">
        <f t="shared" si="58"/>
        <v>0.13119362476479235</v>
      </c>
      <c r="U80" s="51">
        <f t="shared" si="59"/>
        <v>0.1614731255866489</v>
      </c>
      <c r="V80" s="51">
        <f t="shared" si="60"/>
        <v>0.24395709753078626</v>
      </c>
      <c r="W80" s="51"/>
      <c r="X80" s="51"/>
      <c r="Y80" s="51"/>
      <c r="Z80" s="51"/>
      <c r="AA80" s="51"/>
      <c r="AB80" s="131">
        <f t="shared" si="61"/>
        <v>2.846973850051252</v>
      </c>
      <c r="AC80" s="131">
        <f t="shared" si="62"/>
        <v>7.639173584277227</v>
      </c>
      <c r="AD80" s="131">
        <f t="shared" si="63"/>
        <v>13225964105.139183</v>
      </c>
      <c r="AE80" s="131">
        <f t="shared" si="64"/>
        <v>9522339.265595833</v>
      </c>
      <c r="AF80" s="132">
        <f t="shared" si="65"/>
        <v>0.013652107572945799</v>
      </c>
      <c r="AG80" s="131">
        <f t="shared" si="66"/>
        <v>0.005539589940498427</v>
      </c>
      <c r="AH80" s="131">
        <f t="shared" si="67"/>
        <v>-0.0019318758406934396</v>
      </c>
      <c r="AI80" s="132">
        <f t="shared" si="68"/>
        <v>0</v>
      </c>
      <c r="AJ80" s="131">
        <f t="shared" si="69"/>
        <v>-25785522.151530795</v>
      </c>
      <c r="AK80" s="131">
        <f t="shared" si="70"/>
        <v>9609770.80379714</v>
      </c>
      <c r="AL80" s="133">
        <f t="shared" si="71"/>
        <v>2.6149208477440506</v>
      </c>
      <c r="AM80" s="131">
        <f t="shared" si="72"/>
        <v>0.04091827279626012</v>
      </c>
      <c r="AN80" s="131">
        <f t="shared" si="73"/>
        <v>0.041446972756201385</v>
      </c>
      <c r="AO80" s="131">
        <f t="shared" si="74"/>
        <v>-1728544179951387.8</v>
      </c>
      <c r="AP80" s="134">
        <f t="shared" si="75"/>
        <v>-1.3550771507963526E+17</v>
      </c>
    </row>
    <row r="81" spans="1:42" s="34" customFormat="1" ht="13.5" thickBot="1">
      <c r="A81" s="289"/>
      <c r="B81" s="135" t="s">
        <v>5</v>
      </c>
      <c r="C81" s="135"/>
      <c r="D81" s="135"/>
      <c r="E81" s="135"/>
      <c r="F81" s="135" t="s">
        <v>73</v>
      </c>
      <c r="G81" s="79">
        <v>75.76</v>
      </c>
      <c r="H81" s="70" t="s">
        <v>33</v>
      </c>
      <c r="I81" s="71">
        <v>28.03</v>
      </c>
      <c r="J81" s="71">
        <f t="shared" si="55"/>
        <v>5.543E-10</v>
      </c>
      <c r="K81" s="71">
        <v>28.294</v>
      </c>
      <c r="L81" s="72">
        <v>0.036</v>
      </c>
      <c r="M81" s="71">
        <v>5.530500000000001E-10</v>
      </c>
      <c r="N81" s="73">
        <v>1.349518432626987E-12</v>
      </c>
      <c r="O81" s="30">
        <f t="shared" si="56"/>
        <v>76.46640183263722</v>
      </c>
      <c r="P81" s="103">
        <f t="shared" si="57"/>
        <v>0.009238068167289004</v>
      </c>
      <c r="Q81" s="74">
        <v>0</v>
      </c>
      <c r="R81" s="151">
        <v>0.0055</v>
      </c>
      <c r="S81" s="160"/>
      <c r="T81" s="111">
        <f>IF(AND(Q81&gt;0,R81&gt;0),SQRT(AI81^2*AJ81^2+AF81^2*AK81^2)/10^6,"")</f>
      </c>
      <c r="U81" s="51">
        <f>IF(AND(Q81&gt;0,R81&gt;0),SQRT((T81*10^6)^2+AL81^2*($L81*10^6)^2)/10^6,"")</f>
      </c>
      <c r="V81" s="51">
        <f>IF(AND(Q81&gt;0,R81&gt;0),SQRT((U81*10^6)^2+AP81^2*$N81^2)/10^6,"")</f>
      </c>
      <c r="W81" s="75"/>
      <c r="X81" s="75"/>
      <c r="Y81" s="75"/>
      <c r="Z81" s="75"/>
      <c r="AA81" s="75"/>
      <c r="AB81" s="140">
        <f t="shared" si="61"/>
        <v>2.846973850051252</v>
      </c>
      <c r="AC81" s="140">
        <f t="shared" si="62"/>
        <v>7.797814445931559</v>
      </c>
      <c r="AD81" s="140">
        <f t="shared" si="63"/>
        <v>13489329287.528166</v>
      </c>
      <c r="AE81" s="140">
        <f t="shared" si="64"/>
        <v>9514372.468828566</v>
      </c>
      <c r="AF81" s="141">
        <f t="shared" si="65"/>
        <v>0</v>
      </c>
      <c r="AG81" s="140">
        <f t="shared" si="66"/>
        <v>0.005539589940498427</v>
      </c>
      <c r="AH81" s="140">
        <f t="shared" si="67"/>
        <v>-0.0019318758406934396</v>
      </c>
      <c r="AI81" s="141">
        <f t="shared" si="68"/>
        <v>0</v>
      </c>
      <c r="AJ81" s="140">
        <f t="shared" si="69"/>
        <v>-26298830.596605197</v>
      </c>
      <c r="AK81" s="140">
        <f t="shared" si="70"/>
        <v>9601675.38155858</v>
      </c>
      <c r="AL81" s="142">
        <f t="shared" si="71"/>
        <v>2.6669756770571897</v>
      </c>
      <c r="AM81" s="140">
        <f t="shared" si="72"/>
        <v>0.04173282659357118</v>
      </c>
      <c r="AN81" s="140">
        <f t="shared" si="73"/>
        <v>0.04228974353354002</v>
      </c>
      <c r="AO81" s="140">
        <f t="shared" si="74"/>
        <v>-1820797443234956</v>
      </c>
      <c r="AP81" s="143">
        <f t="shared" si="75"/>
        <v>-1.3826308983389786E+17</v>
      </c>
    </row>
    <row r="82" spans="1:42" s="14" customFormat="1" ht="13.5" thickBot="1">
      <c r="A82"/>
      <c r="B82" s="31"/>
      <c r="C82" s="31"/>
      <c r="D82" s="31"/>
      <c r="E82" s="31"/>
      <c r="F82" s="31"/>
      <c r="G82" s="16"/>
      <c r="H82" s="69"/>
      <c r="I82" s="56"/>
      <c r="J82" s="56"/>
      <c r="K82" s="56"/>
      <c r="L82" s="55"/>
      <c r="M82" s="56"/>
      <c r="N82" s="57"/>
      <c r="O82" s="52"/>
      <c r="P82" s="100"/>
      <c r="Q82" s="20"/>
      <c r="R82" s="95"/>
      <c r="S82" s="99"/>
      <c r="T82" s="116"/>
      <c r="U82" s="51"/>
      <c r="V82" s="51"/>
      <c r="W82" s="22"/>
      <c r="X82" s="22"/>
      <c r="Y82" s="22"/>
      <c r="Z82" s="22"/>
      <c r="AA82" s="22"/>
      <c r="AB82" s="24"/>
      <c r="AC82" s="24"/>
      <c r="AD82" s="24"/>
      <c r="AE82" s="24"/>
      <c r="AF82" s="25"/>
      <c r="AG82" s="24"/>
      <c r="AH82" s="24"/>
      <c r="AI82" s="25"/>
      <c r="AJ82" s="24"/>
      <c r="AK82" s="24"/>
      <c r="AL82" s="26"/>
      <c r="AM82" s="24"/>
      <c r="AN82" s="24"/>
      <c r="AO82" s="24"/>
      <c r="AP82" s="27"/>
    </row>
    <row r="83" spans="1:42" s="61" customFormat="1" ht="13.5" customHeight="1">
      <c r="A83" s="290" t="s">
        <v>299</v>
      </c>
      <c r="B83" s="120" t="s">
        <v>300</v>
      </c>
      <c r="C83" s="120"/>
      <c r="D83" s="120" t="s">
        <v>97</v>
      </c>
      <c r="E83" s="120" t="s">
        <v>78</v>
      </c>
      <c r="F83" s="120" t="s">
        <v>73</v>
      </c>
      <c r="G83" s="81">
        <v>77.52</v>
      </c>
      <c r="H83" s="62" t="s">
        <v>275</v>
      </c>
      <c r="I83" s="63">
        <v>28.02</v>
      </c>
      <c r="J83" s="63">
        <f>5.543*10^-10</f>
        <v>5.543E-10</v>
      </c>
      <c r="K83" s="63">
        <v>28.294</v>
      </c>
      <c r="L83" s="64">
        <v>0.036</v>
      </c>
      <c r="M83" s="63">
        <v>5.530500000000001E-10</v>
      </c>
      <c r="N83" s="65">
        <v>1.349518432626987E-12</v>
      </c>
      <c r="O83" s="50">
        <f>IF(G83&gt;0,10^-6*(1/$M83)*LN(1+(EXP($J83*G83*10^6)-1)*((EXP($M83*$K83*10^6)-1)/(EXP($J83*$I83*10^6)-1))),"")</f>
        <v>78.2700863588612</v>
      </c>
      <c r="P83" s="102">
        <f>IF(G83&gt;0,1-(G83/O83),"")</f>
        <v>0.009583308180115324</v>
      </c>
      <c r="Q83" s="66">
        <v>0.19</v>
      </c>
      <c r="R83" s="146">
        <v>0.005262</v>
      </c>
      <c r="S83" s="123">
        <v>1E-06</v>
      </c>
      <c r="T83" s="113">
        <f>IF(AND(Q83&gt;0,R83&gt;0),SQRT(AI83^2*AJ83^2+AF83^2*AK83^2)/10^6,"")</f>
        <v>0.19180817244450254</v>
      </c>
      <c r="U83" s="67">
        <f>IF(AND(Q83&gt;0,R83&gt;0),SQRT((T83*10^6)^2+AL83^2*($L83*10^6)^2)/10^6,"")</f>
        <v>0.21549698993614363</v>
      </c>
      <c r="V83" s="67">
        <f>IF(AND(Q83&gt;0,R83&gt;0),SQRT((U83*10^6)^2+AP83^2*$N83^2)/10^6,"")</f>
        <v>0.28795150111515894</v>
      </c>
      <c r="W83" s="67"/>
      <c r="X83" s="67"/>
      <c r="Y83" s="67"/>
      <c r="Z83" s="67"/>
      <c r="AA83" s="67"/>
      <c r="AB83" s="125">
        <f>(-1+EXP($J83*$I83*10^6))/R83</f>
        <v>2.974672443294643</v>
      </c>
      <c r="AC83" s="125">
        <f>(EXP($J83*G83*10^6)-1)/R83</f>
        <v>8.343953635461274</v>
      </c>
      <c r="AD83" s="125">
        <f>AC83/($J83+R83*$J83*AC83)</f>
        <v>14420013205.127539</v>
      </c>
      <c r="AE83" s="125">
        <f>R83/($J83+R83*$J83*AC83)</f>
        <v>9093783.690612081</v>
      </c>
      <c r="AF83" s="126">
        <f>SQRT(((Q83*10^6)^2-S83^2*AD83^2)/(AE83^2))</f>
        <v>0.0208331332852412</v>
      </c>
      <c r="AG83" s="125">
        <f>(EXP($M83*$K83*10^6)-1)/AB83</f>
        <v>0.005301782969804402</v>
      </c>
      <c r="AH83" s="125">
        <f>(1-EXP($J83*$I83*10^6))/(AB83^2)</f>
        <v>-0.0017689342609339509</v>
      </c>
      <c r="AI83" s="126">
        <f>S83/ABS(AH83)</f>
        <v>0.0005653121328952191</v>
      </c>
      <c r="AJ83" s="125">
        <f>(1/$M83)*(-1/AB83+1/((EXP($M83*$K83*10^6)-1)*AC83+AB83))</f>
        <v>-25750807.837934</v>
      </c>
      <c r="AK83" s="125">
        <f>AG83/($M83*(1+AG83*AC83))</f>
        <v>9180326.475273298</v>
      </c>
      <c r="AL83" s="127">
        <f>EXP($M83*$K83*10^6)*AC83/((EXP($M83*$K83*10^6)-1)*AC83+AB83)</f>
        <v>2.7285326030532717</v>
      </c>
      <c r="AM83" s="125">
        <f>(EXP($M83*$K83*10^6)*$M83*AC83*$K83*10^6)/((EXP($M83*$K83*10^6)-1)*AC83+AB83)</f>
        <v>0.042696069168420024</v>
      </c>
      <c r="AN83" s="125">
        <f>LN(1+(EXP($M83*$K83*10^6)-1)*AC83/AB83)</f>
        <v>0.043287271260768194</v>
      </c>
      <c r="AO83" s="125">
        <f>1/$M83^2*(AM83-AN83)</f>
        <v>-1932890133029399.8</v>
      </c>
      <c r="AP83" s="128">
        <f>-LN(1+AG83*AC83)/$M83^2</f>
        <v>-1.4152443062808278E+17</v>
      </c>
    </row>
    <row r="84" spans="1:42" s="68" customFormat="1" ht="12.75">
      <c r="A84" s="291"/>
      <c r="B84" s="129" t="s">
        <v>300</v>
      </c>
      <c r="C84" s="129"/>
      <c r="D84" s="129" t="s">
        <v>97</v>
      </c>
      <c r="E84" s="129" t="s">
        <v>78</v>
      </c>
      <c r="F84" s="129" t="s">
        <v>73</v>
      </c>
      <c r="G84" s="78">
        <v>77.52</v>
      </c>
      <c r="H84" s="69" t="s">
        <v>275</v>
      </c>
      <c r="I84" s="56">
        <v>28.02</v>
      </c>
      <c r="J84" s="56">
        <f>5.463*10^-10</f>
        <v>5.463000000000001E-10</v>
      </c>
      <c r="K84" s="56">
        <v>28.294</v>
      </c>
      <c r="L84" s="55">
        <v>0.036</v>
      </c>
      <c r="M84" s="56">
        <v>5.530500000000001E-10</v>
      </c>
      <c r="N84" s="57">
        <v>1.349518432626987E-12</v>
      </c>
      <c r="O84" s="29">
        <f>IF(G84&gt;0,10^-6*(1/$M84)*LN(1+(EXP($J84*G84*10^6)-1)*((EXP($M84*$K84*10^6)-1)/(EXP($J84*$I84*10^6)-1))),"")</f>
        <v>78.25477417476726</v>
      </c>
      <c r="P84" s="100">
        <f>IF(G84&gt;0,1-(G84/O84),"")</f>
        <v>0.009389512429315627</v>
      </c>
      <c r="Q84" s="53">
        <v>0.19</v>
      </c>
      <c r="R84" s="148">
        <v>0.005262</v>
      </c>
      <c r="S84" s="149">
        <v>1E-06</v>
      </c>
      <c r="T84" s="117">
        <f>IF(AND(Q84&gt;0,R84&gt;0),SQRT(AI84^2*AJ84^2+AF84^2*AK84^2)/10^6,"")</f>
        <v>0.19171242201159444</v>
      </c>
      <c r="U84" s="51">
        <f>IF(AND(Q84&gt;0,R84&gt;0),SQRT((T84*10^6)^2+AL84^2*($L84*10^6)^2)/10^6,"")</f>
        <v>0.2154031956855599</v>
      </c>
      <c r="V84" s="51">
        <f>IF(AND(Q84&gt;0,R84&gt;0),SQRT((U84*10^6)^2+AP84^2*$N84^2)/10^6,"")</f>
        <v>0.28785652711335125</v>
      </c>
      <c r="W84" s="51"/>
      <c r="X84" s="51"/>
      <c r="Y84" s="51"/>
      <c r="Z84" s="51"/>
      <c r="AA84" s="51"/>
      <c r="AB84" s="131">
        <f>(-1+EXP($J84*$I84*10^6))/R84</f>
        <v>2.9314107177252877</v>
      </c>
      <c r="AC84" s="131">
        <f>(EXP($J84*G84*10^6)-1)/R84</f>
        <v>8.220960862323462</v>
      </c>
      <c r="AD84" s="131">
        <f>AC84/($J84+R84*$J84*AC84)</f>
        <v>14424453456.474749</v>
      </c>
      <c r="AE84" s="131">
        <f>R84/($J84+R84*$J84*AC84)</f>
        <v>9232676.734397974</v>
      </c>
      <c r="AF84" s="132">
        <f>SQRT(((Q84*10^6)^2-S84^2*AD84^2)/(AE84^2))</f>
        <v>0.02051969056478856</v>
      </c>
      <c r="AG84" s="131">
        <f>(EXP($M84*$K84*10^6)-1)/AB84</f>
        <v>0.005380026621736582</v>
      </c>
      <c r="AH84" s="131">
        <f>(1-EXP($J84*$I84*10^6))/(AB84^2)</f>
        <v>-0.0017950401723587886</v>
      </c>
      <c r="AI84" s="132">
        <f>S84/ABS(AH84)</f>
        <v>0.0005570905962989903</v>
      </c>
      <c r="AJ84" s="131">
        <f>(1/$M84)*(-1/AB84+1/((EXP($M84*$K84*10^6)-1)*AC84+AB84))</f>
        <v>-26125835.741938043</v>
      </c>
      <c r="AK84" s="131">
        <f>AG84/($M84*(1+AG84*AC84))</f>
        <v>9315888.51790281</v>
      </c>
      <c r="AL84" s="133">
        <f>EXP($M84*$K84*10^6)*AC84/((EXP($M84*$K84*10^6)-1)*AC84+AB84)</f>
        <v>2.728010280598174</v>
      </c>
      <c r="AM84" s="131">
        <f>(EXP($M84*$K84*10^6)*$M84*AC84*$K84*10^6)/((EXP($M84*$K84*10^6)-1)*AC84+AB84)</f>
        <v>0.042687895868366306</v>
      </c>
      <c r="AN84" s="131">
        <f>LN(1+(EXP($M84*$K84*10^6)-1)*AC84/AB84)</f>
        <v>0.04327880285735504</v>
      </c>
      <c r="AO84" s="131">
        <f>1/$M84^2*(AM84-AN84)</f>
        <v>-1931925315111701</v>
      </c>
      <c r="AP84" s="134">
        <f>-LN(1+AG84*AC84)/$M84^2</f>
        <v>-1.4149674382925096E+17</v>
      </c>
    </row>
    <row r="85" spans="1:42" s="68" customFormat="1" ht="12.75">
      <c r="A85" s="291"/>
      <c r="B85" s="129" t="s">
        <v>300</v>
      </c>
      <c r="C85" s="129"/>
      <c r="D85" s="129" t="s">
        <v>97</v>
      </c>
      <c r="E85" s="129" t="s">
        <v>78</v>
      </c>
      <c r="F85" s="129" t="s">
        <v>91</v>
      </c>
      <c r="G85" s="78">
        <v>75.8</v>
      </c>
      <c r="H85" s="69" t="s">
        <v>275</v>
      </c>
      <c r="I85" s="56">
        <v>28.02</v>
      </c>
      <c r="J85" s="56">
        <f>5.543*10^-10</f>
        <v>5.543E-10</v>
      </c>
      <c r="K85" s="56">
        <v>28.294</v>
      </c>
      <c r="L85" s="55">
        <v>0.036</v>
      </c>
      <c r="M85" s="56">
        <v>5.530500000000001E-10</v>
      </c>
      <c r="N85" s="57">
        <v>1.349518432626987E-12</v>
      </c>
      <c r="O85" s="29">
        <f>IF(G85&gt;0,10^-6*(1/$M85)*LN(1+(EXP($J85*G85*10^6)-1)*((EXP($M85*$K85*10^6)-1)/(EXP($J85*$I85*10^6)-1))),"")</f>
        <v>76.53371164512403</v>
      </c>
      <c r="P85" s="100">
        <f>IF(G85&gt;0,1-(G85/O85),"")</f>
        <v>0.009586777243029143</v>
      </c>
      <c r="Q85" s="53">
        <v>0.7</v>
      </c>
      <c r="R85" s="148">
        <v>0.005262</v>
      </c>
      <c r="S85" s="149">
        <v>1E-06</v>
      </c>
      <c r="T85" s="117">
        <f>IF(AND(Q85&gt;0,R85&gt;0),SQRT(AI85^2*AJ85^2+AF85^2*AK85^2)/10^6,"")</f>
        <v>0.7066665682009375</v>
      </c>
      <c r="U85" s="51">
        <f>IF(AND(Q85&gt;0,R85&gt;0),SQRT((T85*10^6)^2+AL85^2*($L85*10^6)^2)/10^6,"")</f>
        <v>0.7131701543286039</v>
      </c>
      <c r="V85" s="51">
        <f>IF(AND(Q85&gt;0,R85&gt;0),SQRT((U85*10^6)^2+AP85^2*$N85^2)/10^6,"")</f>
        <v>0.73721658273243</v>
      </c>
      <c r="W85" s="51"/>
      <c r="X85" s="51"/>
      <c r="Y85" s="51"/>
      <c r="Z85" s="51"/>
      <c r="AA85" s="51"/>
      <c r="AB85" s="131">
        <f>(-1+EXP($J85*$I85*10^6))/R85</f>
        <v>2.974672443294643</v>
      </c>
      <c r="AC85" s="131">
        <f>(EXP($J85*G85*10^6)-1)/R85</f>
        <v>8.154903576823742</v>
      </c>
      <c r="AD85" s="131">
        <f>AC85/($J85+R85*$J85*AC85)</f>
        <v>14106739963.218348</v>
      </c>
      <c r="AE85" s="131">
        <f>R85/($J85+R85*$J85*AC85)</f>
        <v>9102457.80188203</v>
      </c>
      <c r="AF85" s="132">
        <f>SQRT(((Q85*10^6)^2-S85^2*AD85^2)/(AE85^2))</f>
        <v>0.07688668905260694</v>
      </c>
      <c r="AG85" s="131">
        <f>(EXP($M85*$K85*10^6)-1)/AB85</f>
        <v>0.005301782969804402</v>
      </c>
      <c r="AH85" s="131">
        <f>(1-EXP($J85*$I85*10^6))/(AB85^2)</f>
        <v>-0.0017689342609339509</v>
      </c>
      <c r="AI85" s="132">
        <f>S85/ABS(AH85)</f>
        <v>0.0005653121328952191</v>
      </c>
      <c r="AJ85" s="131">
        <f>(1/$M85)*(-1/AB85+1/((EXP($M85*$K85*10^6)-1)*AC85+AB85))</f>
        <v>-25191548.269742087</v>
      </c>
      <c r="AK85" s="131">
        <f>AG85/($M85*(1+AG85*AC85))</f>
        <v>9189146.595785463</v>
      </c>
      <c r="AL85" s="133">
        <f>EXP($M85*$K85*10^6)*AC85/((EXP($M85*$K85*10^6)-1)*AC85+AB85)</f>
        <v>2.669273958626075</v>
      </c>
      <c r="AM85" s="131">
        <f>(EXP($M85*$K85*10^6)*$M85*AC85*$K85*10^6)/((EXP($M85*$K85*10^6)-1)*AC85+AB85)</f>
        <v>0.04176879009597676</v>
      </c>
      <c r="AN85" s="131">
        <f>LN(1+(EXP($M85*$K85*10^6)-1)*AC85/AB85)</f>
        <v>0.04232696922533585</v>
      </c>
      <c r="AO85" s="131">
        <f>1/$M85^2*(AM85-AN85)</f>
        <v>-1824924075143066.5</v>
      </c>
      <c r="AP85" s="134">
        <f>-LN(1+AG85*AC85)/$M85^2</f>
        <v>-1.3838479639295547E+17</v>
      </c>
    </row>
    <row r="86" spans="1:42" s="34" customFormat="1" ht="13.5" thickBot="1">
      <c r="A86" s="292"/>
      <c r="B86" s="135" t="s">
        <v>300</v>
      </c>
      <c r="C86" s="135"/>
      <c r="D86" s="135" t="s">
        <v>97</v>
      </c>
      <c r="E86" s="135" t="s">
        <v>78</v>
      </c>
      <c r="F86" s="135" t="s">
        <v>91</v>
      </c>
      <c r="G86" s="79">
        <v>75.8</v>
      </c>
      <c r="H86" s="70" t="s">
        <v>275</v>
      </c>
      <c r="I86" s="71">
        <v>28.02</v>
      </c>
      <c r="J86" s="71">
        <f>5.463*10^-10</f>
        <v>5.463000000000001E-10</v>
      </c>
      <c r="K86" s="71">
        <v>28.294</v>
      </c>
      <c r="L86" s="72">
        <v>0.036</v>
      </c>
      <c r="M86" s="71">
        <v>5.530500000000001E-10</v>
      </c>
      <c r="N86" s="73">
        <v>1.349518432626987E-12</v>
      </c>
      <c r="O86" s="30">
        <f>IF(G86&gt;0,10^-6*(1/$M86)*LN(1+(EXP($J86*G86*10^6)-1)*((EXP($M86*$K86*10^6)-1)/(EXP($J86*$I86*10^6)-1))),"")</f>
        <v>76.51925472935368</v>
      </c>
      <c r="P86" s="103">
        <f>IF(G86&gt;0,1-(G86/O86),"")</f>
        <v>0.009399656751724272</v>
      </c>
      <c r="Q86" s="74">
        <v>0.7</v>
      </c>
      <c r="R86" s="151">
        <v>0.005262</v>
      </c>
      <c r="S86" s="152">
        <v>1E-06</v>
      </c>
      <c r="T86" s="114">
        <f>IF(AND(Q86&gt;0,R86&gt;0),SQRT(AI86^2*AJ86^2+AF86^2*AK86^2)/10^6,"")</f>
        <v>0.7063231858613849</v>
      </c>
      <c r="U86" s="75">
        <f>IF(AND(Q86&gt;0,R86&gt;0),SQRT((T86*10^6)^2+AL86^2*($L86*10^6)^2)/10^6,"")</f>
        <v>0.7128275095455427</v>
      </c>
      <c r="V86" s="75">
        <f>IF(AND(Q86&gt;0,R86&gt;0),SQRT((U86*10^6)^2+AP86^2*$N86^2)/10^6,"")</f>
        <v>0.7368761797806861</v>
      </c>
      <c r="W86" s="75"/>
      <c r="X86" s="75"/>
      <c r="Y86" s="75"/>
      <c r="Z86" s="75"/>
      <c r="AA86" s="75"/>
      <c r="AB86" s="140">
        <f>(-1+EXP($J86*$I86*10^6))/R86</f>
        <v>2.9314107177252877</v>
      </c>
      <c r="AC86" s="140">
        <f>(EXP($J86*G86*10^6)-1)/R86</f>
        <v>8.034753523375079</v>
      </c>
      <c r="AD86" s="140">
        <f>AC86/($J86+R86*$J86*AC86)</f>
        <v>14110988031.766937</v>
      </c>
      <c r="AE86" s="140">
        <f>R86/($J86+R86*$J86*AC86)</f>
        <v>9241356.166949017</v>
      </c>
      <c r="AF86" s="141">
        <f>SQRT(((Q86*10^6)^2-S86^2*AD86^2)/(AE86^2))</f>
        <v>0.0757310663440652</v>
      </c>
      <c r="AG86" s="140">
        <f>(EXP($M86*$K86*10^6)-1)/AB86</f>
        <v>0.005380026621736582</v>
      </c>
      <c r="AH86" s="140">
        <f>(1-EXP($J86*$I86*10^6))/(AB86^2)</f>
        <v>-0.0017950401723587886</v>
      </c>
      <c r="AI86" s="141">
        <f>S86/ABS(AH86)</f>
        <v>0.0005570905962989903</v>
      </c>
      <c r="AJ86" s="140">
        <f>(1/$M86)*(-1/AB86+1/((EXP($M86*$K86*10^6)-1)*AC86+AB86))</f>
        <v>-25558597.49220663</v>
      </c>
      <c r="AK86" s="140">
        <f>AG86/($M86*(1+AG86*AC86))</f>
        <v>9324834.470741693</v>
      </c>
      <c r="AL86" s="142">
        <f>EXP($M86*$K86*10^6)*AC86/((EXP($M86*$K86*10^6)-1)*AC86+AB86)</f>
        <v>2.668780337024284</v>
      </c>
      <c r="AM86" s="140">
        <f>(EXP($M86*$K86*10^6)*$M86*AC86*$K86*10^6)/((EXP($M86*$K86*10^6)-1)*AC86+AB86)</f>
        <v>0.041761065906780886</v>
      </c>
      <c r="AN86" s="140">
        <f>LN(1+(EXP($M86*$K86*10^6)-1)*AC86/AB86)</f>
        <v>0.04231897382806906</v>
      </c>
      <c r="AO86" s="140">
        <f>1/$M86^2*(AM86-AN86)</f>
        <v>-1824037381048002</v>
      </c>
      <c r="AP86" s="143">
        <f>-LN(1+AG86*AC86)/$M86^2</f>
        <v>-1.3835865605162946E+17</v>
      </c>
    </row>
    <row r="87" spans="7:42" s="14" customFormat="1" ht="12.75">
      <c r="G87" s="15"/>
      <c r="I87" s="15"/>
      <c r="J87" s="56"/>
      <c r="K87" s="56"/>
      <c r="L87" s="15"/>
      <c r="M87" s="15"/>
      <c r="N87" s="15"/>
      <c r="O87" s="217"/>
      <c r="P87" s="101"/>
      <c r="Q87" s="20"/>
      <c r="R87" s="21"/>
      <c r="S87" s="98"/>
      <c r="T87" s="221"/>
      <c r="U87" s="51"/>
      <c r="V87" s="51"/>
      <c r="W87" s="22"/>
      <c r="X87" s="22"/>
      <c r="Y87" s="22"/>
      <c r="Z87" s="22"/>
      <c r="AA87" s="22"/>
      <c r="AB87" s="24"/>
      <c r="AC87" s="24"/>
      <c r="AD87" s="24"/>
      <c r="AE87" s="24"/>
      <c r="AF87" s="25"/>
      <c r="AG87" s="24"/>
      <c r="AH87" s="24"/>
      <c r="AI87" s="25"/>
      <c r="AJ87" s="24"/>
      <c r="AK87" s="24"/>
      <c r="AL87" s="26"/>
      <c r="AM87" s="24"/>
      <c r="AN87" s="24"/>
      <c r="AO87" s="24"/>
      <c r="AP87" s="27"/>
    </row>
    <row r="88" spans="1:42" s="61" customFormat="1" ht="13.5" thickBot="1">
      <c r="A88" s="261" t="s">
        <v>51</v>
      </c>
      <c r="B88" s="61" t="s">
        <v>52</v>
      </c>
      <c r="D88" s="61" t="s">
        <v>56</v>
      </c>
      <c r="E88" s="61" t="s">
        <v>78</v>
      </c>
      <c r="F88" s="61" t="s">
        <v>74</v>
      </c>
      <c r="G88" s="144">
        <v>78.2</v>
      </c>
      <c r="H88" s="62" t="s">
        <v>54</v>
      </c>
      <c r="I88" s="145">
        <v>27.84</v>
      </c>
      <c r="J88" s="63">
        <f>5.543*10^-10</f>
        <v>5.543E-10</v>
      </c>
      <c r="K88" s="63">
        <v>28.294</v>
      </c>
      <c r="L88" s="64">
        <v>0.036</v>
      </c>
      <c r="M88" s="63">
        <v>5.530500000000001E-10</v>
      </c>
      <c r="N88" s="65">
        <v>1.349518432626987E-12</v>
      </c>
      <c r="O88" s="54">
        <f>IF(G88&gt;0,10^-6*(1/$M88)*LN(1+(EXP($J88*G88*10^6)-1)*((EXP($M88*$K88*10^6)-1)/(EXP($J88*$I88*10^6)-1))),"")</f>
        <v>79.45988547043206</v>
      </c>
      <c r="P88" s="102">
        <f>IF(G88&gt;0,1-(G88/O88),"")</f>
        <v>0.015855616490925706</v>
      </c>
      <c r="Q88" s="66">
        <v>0.2</v>
      </c>
      <c r="R88" s="146">
        <v>0.002823</v>
      </c>
      <c r="S88" s="123">
        <v>1E-05</v>
      </c>
      <c r="T88" s="116"/>
      <c r="U88" s="67"/>
      <c r="V88" s="67"/>
      <c r="W88" s="67"/>
      <c r="X88" s="67"/>
      <c r="Y88" s="67"/>
      <c r="Z88" s="67"/>
      <c r="AA88" s="67"/>
      <c r="AB88" s="125">
        <f>(-1+EXP($J88*$I88*10^6))/R88</f>
        <v>5.5088188865252015</v>
      </c>
      <c r="AC88" s="125">
        <f>(EXP($J88*G88*10^6)-1)/R88</f>
        <v>15.692324256213178</v>
      </c>
      <c r="AD88" s="125">
        <f>AC88/($J88+R88*$J88*AC88)</f>
        <v>27109240685.8556</v>
      </c>
      <c r="AE88" s="125">
        <f>R88/($J88+R88*$J88*AC88)</f>
        <v>4876867.5185812265</v>
      </c>
      <c r="AF88" s="126" t="e">
        <f>SQRT(((Q88*10^6)^2-S88^2*AD88^2)/(AE88^2))</f>
        <v>#NUM!</v>
      </c>
      <c r="AG88" s="125">
        <f>(EXP($M88*$K88*10^6)-1)/AB88</f>
        <v>0.0028628764215107294</v>
      </c>
      <c r="AH88" s="125">
        <f>(1-EXP($J88*$I88*10^6))/(AB88^2)</f>
        <v>-0.0005124510458866554</v>
      </c>
      <c r="AI88" s="126">
        <f>S88/ABS(AH88)</f>
        <v>0.019514059109193065</v>
      </c>
      <c r="AJ88" s="125">
        <f>(1/$M88)*(-1/AB88+1/((EXP($M88*$K88*10^6)-1)*AC88+AB88))</f>
        <v>-14111779.682494728</v>
      </c>
      <c r="AK88" s="125">
        <f>AG88/($M88*(1+AG88*AC88))</f>
        <v>4953965.84776979</v>
      </c>
      <c r="AL88" s="127">
        <f>EXP($M88*$K88*10^6)*AC88/((EXP($M88*$K88*10^6)-1)*AC88+AB88)</f>
        <v>2.769104982401576</v>
      </c>
      <c r="AM88" s="125">
        <f>(EXP($M88*$K88*10^6)*$M88*AC88*$K88*10^6)/((EXP($M88*$K88*10^6)-1)*AC88+AB88)</f>
        <v>0.04333094562657343</v>
      </c>
      <c r="AN88" s="125">
        <f>LN(1+(EXP($M88*$K88*10^6)-1)*AC88/AB88)</f>
        <v>0.04394528965942245</v>
      </c>
      <c r="AO88" s="125">
        <f>1/$M88^2*(AM88-AN88)</f>
        <v>-2008550941798854.2</v>
      </c>
      <c r="AP88" s="128">
        <f>-LN(1+AG88*AC88)/$M88^2</f>
        <v>-1.4367577157658808E+17</v>
      </c>
    </row>
    <row r="89" spans="1:42" s="68" customFormat="1" ht="13.5" thickBot="1">
      <c r="A89" s="262"/>
      <c r="B89" s="68" t="s">
        <v>52</v>
      </c>
      <c r="D89" s="68" t="s">
        <v>56</v>
      </c>
      <c r="E89" s="68" t="s">
        <v>78</v>
      </c>
      <c r="F89" s="129" t="s">
        <v>73</v>
      </c>
      <c r="G89" s="80">
        <v>78.2</v>
      </c>
      <c r="H89" s="69" t="s">
        <v>54</v>
      </c>
      <c r="I89" s="147">
        <v>27.84</v>
      </c>
      <c r="J89" s="56">
        <f>5.543*10^-10</f>
        <v>5.543E-10</v>
      </c>
      <c r="K89" s="56">
        <v>28.294</v>
      </c>
      <c r="L89" s="55">
        <v>0.036</v>
      </c>
      <c r="M89" s="56">
        <v>5.530500000000001E-10</v>
      </c>
      <c r="N89" s="57">
        <v>1.349518432626987E-12</v>
      </c>
      <c r="O89" s="76">
        <f>IF(G89&gt;0,10^-6*(1/$M89)*LN(1+(EXP($J89*G89*10^6)-1)*((EXP($M89*$K89*10^6)-1)/(EXP($J89*$I89*10^6)-1))),"")</f>
        <v>79.45988547043206</v>
      </c>
      <c r="P89" s="100">
        <f>IF(G89&gt;0,1-(G89/O89),"")</f>
        <v>0.015855616490925706</v>
      </c>
      <c r="Q89" s="53">
        <v>0.2</v>
      </c>
      <c r="R89" s="148">
        <v>0.002914</v>
      </c>
      <c r="S89" s="149">
        <v>7E-06</v>
      </c>
      <c r="T89" s="111">
        <f>IF(AND(Q89&gt;0,R89&gt;0),SQRT(AI89^2*AJ89^2+AF89^2*AK89^2)/10^6,"")</f>
        <v>0.20316179715339042</v>
      </c>
      <c r="U89" s="51">
        <f>IF(AND(Q89&gt;0,R89&gt;0),SQRT((T89*10^6)^2+AL89^2*($L89*10^6)^2)/10^6,"")</f>
        <v>0.22630150060839346</v>
      </c>
      <c r="V89" s="51">
        <f>IF(AND(Q89&gt;0,R89&gt;0),SQRT((U89*10^6)^2+AP89^2*$N89^2)/10^6,"")</f>
        <v>0.29800487278869997</v>
      </c>
      <c r="W89" s="51"/>
      <c r="X89" s="51"/>
      <c r="Y89" s="51"/>
      <c r="Z89" s="51"/>
      <c r="AA89" s="51"/>
      <c r="AB89" s="131">
        <f>(-1+EXP($J89*$I89*10^6))/R89</f>
        <v>5.336786450466933</v>
      </c>
      <c r="AC89" s="131">
        <f>(EXP($J89*G89*10^6)-1)/R89</f>
        <v>15.202275695020521</v>
      </c>
      <c r="AD89" s="131">
        <f>AC89/($J89+R89*$J89*AC89)</f>
        <v>26262658358.328876</v>
      </c>
      <c r="AE89" s="131">
        <f>R89/($J89+R89*$J89*AC89)</f>
        <v>5034074.37093365</v>
      </c>
      <c r="AF89" s="132">
        <f>SQRT(((Q89*10^6)^2-S89^2*AD89^2)/(AE89^2))</f>
        <v>0.015645666769243213</v>
      </c>
      <c r="AG89" s="131">
        <f>(EXP($M89*$K89*10^6)-1)/AB89</f>
        <v>0.0029551618463628288</v>
      </c>
      <c r="AH89" s="131">
        <f>(1-EXP($J89*$I89*10^6))/(AB89^2)</f>
        <v>-0.0005460214732304015</v>
      </c>
      <c r="AI89" s="132">
        <f>S89/ABS(AH89)</f>
        <v>0.012820008631869776</v>
      </c>
      <c r="AJ89" s="131">
        <f>(1/$M89)*(-1/AB89+1/((EXP($M89*$K89*10^6)-1)*AC89+AB89))</f>
        <v>-14566675.874881197</v>
      </c>
      <c r="AK89" s="131">
        <f>AG89/($M89*(1+AG89*AC89))</f>
        <v>5113657.981013521</v>
      </c>
      <c r="AL89" s="133">
        <f>EXP($M89*$K89*10^6)*AC89/((EXP($M89*$K89*10^6)-1)*AC89+AB89)</f>
        <v>2.769104982401576</v>
      </c>
      <c r="AM89" s="131">
        <f>(EXP($M89*$K89*10^6)*$M89*AC89*$K89*10^6)/((EXP($M89*$K89*10^6)-1)*AC89+AB89)</f>
        <v>0.043330945626573435</v>
      </c>
      <c r="AN89" s="131">
        <f>LN(1+(EXP($M89*$K89*10^6)-1)*AC89/AB89)</f>
        <v>0.04394528965942245</v>
      </c>
      <c r="AO89" s="131">
        <f>1/$M89^2*(AM89-AN89)</f>
        <v>-2008550941798831.5</v>
      </c>
      <c r="AP89" s="134">
        <f>-LN(1+AG89*AC89)/$M89^2</f>
        <v>-1.4367577157658808E+17</v>
      </c>
    </row>
    <row r="90" spans="1:42" s="68" customFormat="1" ht="13.5" thickBot="1">
      <c r="A90" s="262"/>
      <c r="B90" s="68" t="s">
        <v>53</v>
      </c>
      <c r="D90" s="68" t="s">
        <v>56</v>
      </c>
      <c r="E90" s="68" t="s">
        <v>78</v>
      </c>
      <c r="F90" s="68" t="s">
        <v>74</v>
      </c>
      <c r="G90" s="93">
        <v>79.5</v>
      </c>
      <c r="H90" s="69" t="s">
        <v>54</v>
      </c>
      <c r="I90" s="147">
        <v>27.84</v>
      </c>
      <c r="J90" s="56">
        <f>5.543*10^-10</f>
        <v>5.543E-10</v>
      </c>
      <c r="K90" s="56">
        <v>28.294</v>
      </c>
      <c r="L90" s="55">
        <v>0.036</v>
      </c>
      <c r="M90" s="56">
        <v>5.530500000000001E-10</v>
      </c>
      <c r="N90" s="57">
        <v>1.349518432626987E-12</v>
      </c>
      <c r="O90" s="54">
        <f>IF(G90&gt;0,10^-6*(1/$M90)*LN(1+(EXP($J90*G90*10^6)-1)*((EXP($M90*$K90*10^6)-1)/(EXP($J90*$I90*10^6)-1))),"")</f>
        <v>80.78043072169764</v>
      </c>
      <c r="P90" s="100">
        <f>IF(G90&gt;0,1-(G90/O90),"")</f>
        <v>0.015850753830577435</v>
      </c>
      <c r="Q90" s="53">
        <v>0.2</v>
      </c>
      <c r="R90" s="148">
        <v>0.002823</v>
      </c>
      <c r="S90" s="149">
        <v>1E-05</v>
      </c>
      <c r="T90" s="116"/>
      <c r="U90" s="51"/>
      <c r="V90" s="51"/>
      <c r="W90" s="51"/>
      <c r="X90" s="51"/>
      <c r="Y90" s="51"/>
      <c r="Z90" s="51"/>
      <c r="AA90" s="51"/>
      <c r="AB90" s="131">
        <f>(-1+EXP($J90*$I90*10^6))/R90</f>
        <v>5.5088188865252015</v>
      </c>
      <c r="AC90" s="131">
        <f>(EXP($J90*G90*10^6)-1)/R90</f>
        <v>15.958984872083855</v>
      </c>
      <c r="AD90" s="131">
        <f>AC90/($J90+R90*$J90*AC90)</f>
        <v>27550050208.54988</v>
      </c>
      <c r="AE90" s="131">
        <f>R90/($J90+R90*$J90*AC90)</f>
        <v>4873354.562468544</v>
      </c>
      <c r="AF90" s="132" t="e">
        <f>SQRT(((Q90*10^6)^2-S90^2*AD90^2)/(AE90^2))</f>
        <v>#NUM!</v>
      </c>
      <c r="AG90" s="131">
        <f>(EXP($M90*$K90*10^6)-1)/AB90</f>
        <v>0.0028628764215107294</v>
      </c>
      <c r="AH90" s="131">
        <f>(1-EXP($J90*$I90*10^6))/(AB90^2)</f>
        <v>-0.0005124510458866554</v>
      </c>
      <c r="AI90" s="132">
        <f>S90/ABS(AH90)</f>
        <v>0.019514059109193065</v>
      </c>
      <c r="AJ90" s="131">
        <f>(1/$M90)*(-1/AB90+1/((EXP($M90*$K90*10^6)-1)*AC90+AB90))</f>
        <v>-14341104.479496425</v>
      </c>
      <c r="AK90" s="131">
        <f>AG90/($M90*(1+AG90*AC90))</f>
        <v>4950349.150870849</v>
      </c>
      <c r="AL90" s="133">
        <f>EXP($M90*$K90*10^6)*AC90/((EXP($M90*$K90*10^6)-1)*AC90+AB90)</f>
        <v>2.814104582186524</v>
      </c>
      <c r="AM90" s="131">
        <f>(EXP($M90*$K90*10^6)*$M90*AC90*$K90*10^6)/((EXP($M90*$K90*10^6)-1)*AC90+AB90)</f>
        <v>0.04403509921550961</v>
      </c>
      <c r="AN90" s="131">
        <f>LN(1+(EXP($M90*$K90*10^6)-1)*AC90/AB90)</f>
        <v>0.044675617210634885</v>
      </c>
      <c r="AO90" s="131">
        <f>1/$M90^2*(AM90-AN90)</f>
        <v>-2094124714423886.8</v>
      </c>
      <c r="AP90" s="134">
        <f>-LN(1+AG90*AC90)/$M90^2</f>
        <v>-1.4606352178229386E+17</v>
      </c>
    </row>
    <row r="91" spans="1:42" s="34" customFormat="1" ht="13.5" thickBot="1">
      <c r="A91" s="263"/>
      <c r="B91" s="34" t="s">
        <v>53</v>
      </c>
      <c r="D91" s="34" t="s">
        <v>56</v>
      </c>
      <c r="E91" s="34" t="s">
        <v>78</v>
      </c>
      <c r="F91" s="34" t="s">
        <v>73</v>
      </c>
      <c r="G91" s="80">
        <v>78.5</v>
      </c>
      <c r="H91" s="70" t="s">
        <v>54</v>
      </c>
      <c r="I91" s="150">
        <v>27.84</v>
      </c>
      <c r="J91" s="71">
        <f>5.543*10^-10</f>
        <v>5.543E-10</v>
      </c>
      <c r="K91" s="71">
        <v>28.294</v>
      </c>
      <c r="L91" s="72">
        <v>0.036</v>
      </c>
      <c r="M91" s="71">
        <v>5.530500000000001E-10</v>
      </c>
      <c r="N91" s="73">
        <v>1.349518432626987E-12</v>
      </c>
      <c r="O91" s="76">
        <f>IF(G91&gt;0,10^-6*(1/$M91)*LN(1+(EXP($J91*G91*10^6)-1)*((EXP($M91*$K91*10^6)-1)/(EXP($J91*$I91*10^6)-1))),"")</f>
        <v>79.76462782365866</v>
      </c>
      <c r="P91" s="103">
        <f>IF(G91&gt;0,1-(G91/O91),"")</f>
        <v>0.015854494130587038</v>
      </c>
      <c r="Q91" s="74">
        <v>0.2</v>
      </c>
      <c r="R91" s="151">
        <v>0.002914</v>
      </c>
      <c r="S91" s="152">
        <v>7E-06</v>
      </c>
      <c r="T91" s="111">
        <f>IF(AND(Q91&gt;0,R91&gt;0),SQRT(AI91^2*AJ91^2+AF91^2*AK91^2)/10^6,"")</f>
        <v>0.20316134049525678</v>
      </c>
      <c r="U91" s="75">
        <f>IF(AND(Q91&gt;0,R91&gt;0),SQRT((T91*10^6)^2+AL91^2*($L91*10^6)^2)/10^6,"")</f>
        <v>0.22646606766786395</v>
      </c>
      <c r="V91" s="75">
        <f>IF(AND(Q91&gt;0,R91&gt;0),SQRT((U91*10^6)^2+AP91^2*$N91^2)/10^6,"")</f>
        <v>0.2986140164732559</v>
      </c>
      <c r="W91" s="75"/>
      <c r="X91" s="75"/>
      <c r="Y91" s="75"/>
      <c r="Z91" s="75"/>
      <c r="AA91" s="75"/>
      <c r="AB91" s="140">
        <f>(-1+EXP($J91*$I91*10^6))/R91</f>
        <v>5.336786450466933</v>
      </c>
      <c r="AC91" s="140">
        <f>(EXP($J91*G91*10^6)-1)/R91</f>
        <v>15.261874525465883</v>
      </c>
      <c r="AD91" s="140">
        <f>AC91/($J91+R91*$J91*AC91)</f>
        <v>26361234214.286083</v>
      </c>
      <c r="AE91" s="140">
        <f>R91/($J91+R91*$J91*AC91)</f>
        <v>5033237.324304679</v>
      </c>
      <c r="AF91" s="141">
        <f>SQRT(((Q91*10^6)^2-S91^2*AD91^2)/(AE91^2))</f>
        <v>0.01532431921763175</v>
      </c>
      <c r="AG91" s="140">
        <f>(EXP($M91*$K91*10^6)-1)/AB91</f>
        <v>0.0029551618463628288</v>
      </c>
      <c r="AH91" s="140">
        <f>(1-EXP($J91*$I91*10^6))/(AB91^2)</f>
        <v>-0.0005460214732304015</v>
      </c>
      <c r="AI91" s="141">
        <f>S91/ABS(AH91)</f>
        <v>0.012820008631869776</v>
      </c>
      <c r="AJ91" s="140">
        <f>(1/$M91)*(-1/AB91+1/((EXP($M91*$K91*10^6)-1)*AC91+AB91))</f>
        <v>-14621318.455040222</v>
      </c>
      <c r="AK91" s="140">
        <f>AG91/($M91*(1+AG91*AC91))</f>
        <v>5112796.209182497</v>
      </c>
      <c r="AL91" s="142">
        <f>EXP($M91*$K91*10^6)*AC91/((EXP($M91*$K91*10^6)-1)*AC91+AB91)</f>
        <v>2.779492461485298</v>
      </c>
      <c r="AM91" s="140">
        <f>(EXP($M91*$K91*10^6)*$M91*AC91*$K91*10^6)/((EXP($M91*$K91*10^6)-1)*AC91+AB91)</f>
        <v>0.043493488864996814</v>
      </c>
      <c r="AN91" s="140">
        <f>LN(1+(EXP($M91*$K91*10^6)-1)*AC91/AB91)</f>
        <v>0.044113827417874424</v>
      </c>
      <c r="AO91" s="140">
        <f>1/$M91^2*(AM91-AN91)</f>
        <v>-2028149567658715.5</v>
      </c>
      <c r="AP91" s="143">
        <f>-LN(1+AG91*AC91)/$M91^2</f>
        <v>-1.4422679291864864E+17</v>
      </c>
    </row>
    <row r="92" spans="1:42" s="14" customFormat="1" ht="13.5" thickBot="1">
      <c r="A92" s="60"/>
      <c r="G92" s="93"/>
      <c r="H92" s="58"/>
      <c r="I92" s="94"/>
      <c r="J92" s="56"/>
      <c r="K92" s="56"/>
      <c r="L92" s="55"/>
      <c r="M92" s="56"/>
      <c r="N92" s="57"/>
      <c r="O92" s="52"/>
      <c r="P92" s="100"/>
      <c r="Q92" s="20"/>
      <c r="R92" s="95"/>
      <c r="S92" s="98"/>
      <c r="T92" s="116"/>
      <c r="U92" s="51"/>
      <c r="V92" s="51"/>
      <c r="W92" s="22"/>
      <c r="X92" s="22"/>
      <c r="Y92" s="22"/>
      <c r="Z92" s="22"/>
      <c r="AA92" s="22"/>
      <c r="AB92" s="24"/>
      <c r="AC92" s="24"/>
      <c r="AD92" s="24"/>
      <c r="AE92" s="24"/>
      <c r="AF92" s="25"/>
      <c r="AG92" s="24"/>
      <c r="AH92" s="24"/>
      <c r="AI92" s="25"/>
      <c r="AJ92" s="24"/>
      <c r="AK92" s="24"/>
      <c r="AL92" s="26"/>
      <c r="AM92" s="24"/>
      <c r="AN92" s="24"/>
      <c r="AO92" s="24"/>
      <c r="AP92" s="27"/>
    </row>
    <row r="93" spans="1:42" s="61" customFormat="1" ht="12.75" customHeight="1">
      <c r="A93" s="261" t="s">
        <v>99</v>
      </c>
      <c r="B93" s="61" t="s">
        <v>102</v>
      </c>
      <c r="D93" s="61" t="s">
        <v>56</v>
      </c>
      <c r="E93" s="61" t="s">
        <v>100</v>
      </c>
      <c r="F93" s="120" t="s">
        <v>73</v>
      </c>
      <c r="G93" s="121">
        <v>79.52</v>
      </c>
      <c r="H93" s="62" t="s">
        <v>33</v>
      </c>
      <c r="I93" s="63">
        <v>28.03</v>
      </c>
      <c r="J93" s="63">
        <f>5.543*10^-10</f>
        <v>5.543E-10</v>
      </c>
      <c r="K93" s="63">
        <v>28.294</v>
      </c>
      <c r="L93" s="64">
        <v>0.036</v>
      </c>
      <c r="M93" s="63">
        <v>5.530500000000001E-10</v>
      </c>
      <c r="N93" s="65">
        <v>1.349518432626987E-12</v>
      </c>
      <c r="O93" s="50">
        <f>IF(G93&gt;0,10^-6*(1/$M93)*LN(1+(EXP($J93*G93*10^6)-1)*((EXP($M93*$K93*10^6)-1)/(EXP($J93*$I93*10^6)-1))),"")</f>
        <v>80.26087594454906</v>
      </c>
      <c r="P93" s="102">
        <f>IF(G93&gt;0,1-(G93/O93),"")</f>
        <v>0.009230847979542656</v>
      </c>
      <c r="Q93" s="66">
        <v>0.051</v>
      </c>
      <c r="R93" s="122">
        <v>0.007032</v>
      </c>
      <c r="S93" s="123">
        <v>5.4E-07</v>
      </c>
      <c r="T93" s="113">
        <f>IF(AND(Q93&gt;0,R93&gt;0),SQRT(AI93^2*AJ93^2+AF93^2*AK93^2)/10^6,"")</f>
        <v>0.05146723142682089</v>
      </c>
      <c r="U93" s="67">
        <f>IF(AND(Q93&gt;0,R93&gt;0),SQRT((T93*10^6)^2+AL93^2*($L93*10^6)^2)/10^6,"")</f>
        <v>0.11306384686342223</v>
      </c>
      <c r="V93" s="67">
        <f>IF(AND(Q93&gt;0,R93&gt;0),SQRT((U93*10^6)^2+AP93^2*$N93^2)/10^6,"")</f>
        <v>0.2261409459963023</v>
      </c>
      <c r="W93" s="124"/>
      <c r="X93" s="124"/>
      <c r="Y93" s="124"/>
      <c r="Z93" s="124"/>
      <c r="AA93" s="124"/>
      <c r="AB93" s="125">
        <f>(-1+EXP($J93*$I93*10^6))/R93</f>
        <v>2.2267286938682997</v>
      </c>
      <c r="AC93" s="125">
        <f>(EXP($J93*G93*10^6)-1)/R93</f>
        <v>6.408390188702892</v>
      </c>
      <c r="AD93" s="125">
        <f>AC93/($J93+R93*$J93*AC93)</f>
        <v>11062703275.369827</v>
      </c>
      <c r="AE93" s="125">
        <f>R93/($J93+R93*$J93*AC93)</f>
        <v>12139231.092628976</v>
      </c>
      <c r="AF93" s="126">
        <f>SQRT(((Q93*10^6)^2-S93^2*AD93^2)/(AE93^2))</f>
        <v>0.004172333375072432</v>
      </c>
      <c r="AG93" s="125">
        <f>(EXP($M93*$K93*10^6)-1)/AB93</f>
        <v>0.0070826175384699885</v>
      </c>
      <c r="AH93" s="125">
        <f>(1-EXP($J93*$I93*10^6))/(AB93^2)</f>
        <v>-0.003157995861536201</v>
      </c>
      <c r="AI93" s="126">
        <f>S93/ABS(AH93)</f>
        <v>0.00017099452427316294</v>
      </c>
      <c r="AJ93" s="125">
        <f>(1/$M93)*(-1/AB93+1/((EXP($M93*$K93*10^6)-1)*AC93+AB93))</f>
        <v>-35256033.58558821</v>
      </c>
      <c r="AK93" s="125">
        <f>AG93/($M93*(1+AG93*AC93))</f>
        <v>12250443.450745009</v>
      </c>
      <c r="AL93" s="127">
        <f>EXP($M93*$K93*10^6)*AC93/((EXP($M93*$K93*10^6)-1)*AC93+AB93)</f>
        <v>2.796403879634534</v>
      </c>
      <c r="AM93" s="125">
        <f>(EXP($M93*$K93*10^6)*$M93*AC93*$K93*10^6)/((EXP($M93*$K93*10^6)-1)*AC93+AB93)</f>
        <v>0.0437581186803884</v>
      </c>
      <c r="AN93" s="125">
        <f>LN(1+(EXP($M93*$K93*10^6)-1)*AC93/AB93)</f>
        <v>0.04438827744113286</v>
      </c>
      <c r="AO93" s="125">
        <f>1/$M93^2*(AM93-AN93)</f>
        <v>-2060255988011108</v>
      </c>
      <c r="AP93" s="128">
        <f>-LN(1+AG93*AC93)/$M93^2</f>
        <v>-1.4512408632953446E+17</v>
      </c>
    </row>
    <row r="94" spans="1:42" s="68" customFormat="1" ht="12.75">
      <c r="A94" s="262"/>
      <c r="B94" s="68" t="s">
        <v>103</v>
      </c>
      <c r="D94" s="68" t="s">
        <v>108</v>
      </c>
      <c r="E94" s="68" t="s">
        <v>100</v>
      </c>
      <c r="F94" s="129" t="s">
        <v>73</v>
      </c>
      <c r="G94" s="78">
        <v>80.71</v>
      </c>
      <c r="H94" s="69" t="s">
        <v>33</v>
      </c>
      <c r="I94" s="56">
        <v>28.03</v>
      </c>
      <c r="J94" s="56">
        <f>5.543*10^-10</f>
        <v>5.543E-10</v>
      </c>
      <c r="K94" s="56">
        <v>28.294</v>
      </c>
      <c r="L94" s="55">
        <v>0.036</v>
      </c>
      <c r="M94" s="56">
        <v>5.530500000000001E-10</v>
      </c>
      <c r="N94" s="57">
        <v>1.349518432626987E-12</v>
      </c>
      <c r="O94" s="29">
        <f>IF(G94&gt;0,10^-6*(1/$M94)*LN(1+(EXP($J94*G94*10^6)-1)*((EXP($M94*$K94*10^6)-1)/(EXP($J94*$I94*10^6)-1))),"")</f>
        <v>81.46177528460096</v>
      </c>
      <c r="P94" s="100">
        <f>IF(G94&gt;0,1-(G94/O94),"")</f>
        <v>0.009228564955459317</v>
      </c>
      <c r="Q94" s="53">
        <v>0.164</v>
      </c>
      <c r="R94" s="59">
        <v>0.006927</v>
      </c>
      <c r="S94" s="130">
        <v>3E-07</v>
      </c>
      <c r="T94" s="117">
        <f>IF(AND(Q94&gt;0,R94&gt;0),SQRT(AI94^2*AJ94^2+AF94^2*AK94^2)/10^6,"")</f>
        <v>0.16550171824384757</v>
      </c>
      <c r="U94" s="51">
        <f>IF(AND(Q94&gt;0,R94&gt;0),SQRT((T94*10^6)^2+AL94^2*($L94*10^6)^2)/10^6,"")</f>
        <v>0.19448403756724456</v>
      </c>
      <c r="V94" s="51">
        <f>IF(AND(Q94&gt;0,R94&gt;0),SQRT((U94*10^6)^2+AP94^2*$N94^2)/10^6,"")</f>
        <v>0.27809482218789855</v>
      </c>
      <c r="W94" s="23"/>
      <c r="X94" s="23"/>
      <c r="Y94" s="23"/>
      <c r="Z94" s="23"/>
      <c r="AA94" s="23"/>
      <c r="AB94" s="131">
        <f>(-1+EXP($J94*$I94*10^6))/R94</f>
        <v>2.2604816190676895</v>
      </c>
      <c r="AC94" s="131">
        <f>(EXP($J94*G94*10^6)-1)/R94</f>
        <v>6.605077097761415</v>
      </c>
      <c r="AD94" s="131">
        <f>AC94/($J94+R94*$J94*AC94)</f>
        <v>11394722163.671486</v>
      </c>
      <c r="AE94" s="131">
        <f>R94/($J94+R94*$J94*AC94)</f>
        <v>11950086.162431575</v>
      </c>
      <c r="AF94" s="132">
        <f>SQRT(((Q94*10^6)^2-S94^2*AD94^2)/(AE94^2))</f>
        <v>0.013720768800800339</v>
      </c>
      <c r="AG94" s="131">
        <f>(EXP($M94*$K94*10^6)-1)/AB94</f>
        <v>0.006976861730515017</v>
      </c>
      <c r="AH94" s="131">
        <f>(1-EXP($J94*$I94*10^6))/(AB94^2)</f>
        <v>-0.00306439120830231</v>
      </c>
      <c r="AI94" s="132">
        <f>S94/ABS(AH94)</f>
        <v>9.789872754732308E-05</v>
      </c>
      <c r="AJ94" s="131">
        <f>(1/$M94)*(-1/AB94+1/((EXP($M94*$K94*10^6)-1)*AC94+AB94))</f>
        <v>-35237623.16984499</v>
      </c>
      <c r="AK94" s="131">
        <f>AG94/($M94*(1+AG94*AC94))</f>
        <v>12059510.933197878</v>
      </c>
      <c r="AL94" s="133">
        <f>EXP($M94*$K94*10^6)*AC94/((EXP($M94*$K94*10^6)-1)*AC94+AB94)</f>
        <v>2.8373095909887738</v>
      </c>
      <c r="AM94" s="131">
        <f>(EXP($M94*$K94*10^6)*$M94*AC94*$K94*10^6)/((EXP($M94*$K94*10^6)-1)*AC94+AB94)</f>
        <v>0.044398211116670694</v>
      </c>
      <c r="AN94" s="131">
        <f>LN(1+(EXP($M94*$K94*10^6)-1)*AC94/AB94)</f>
        <v>0.04505243482114857</v>
      </c>
      <c r="AO94" s="131">
        <f>1/$M94^2*(AM94-AN94)</f>
        <v>-2138934485425523</v>
      </c>
      <c r="AP94" s="134">
        <f>-LN(1+AG94*AC94)/$M94^2</f>
        <v>-1.4729549820920522E+17</v>
      </c>
    </row>
    <row r="95" spans="1:42" s="68" customFormat="1" ht="12.75">
      <c r="A95" s="262"/>
      <c r="B95" s="68" t="s">
        <v>104</v>
      </c>
      <c r="D95" s="68" t="s">
        <v>101</v>
      </c>
      <c r="E95" s="68" t="s">
        <v>100</v>
      </c>
      <c r="F95" s="129" t="s">
        <v>73</v>
      </c>
      <c r="G95" s="78">
        <v>81.14</v>
      </c>
      <c r="H95" s="69" t="s">
        <v>33</v>
      </c>
      <c r="I95" s="56">
        <v>28.03</v>
      </c>
      <c r="J95" s="56">
        <f>5.543*10^-10</f>
        <v>5.543E-10</v>
      </c>
      <c r="K95" s="56">
        <v>28.294</v>
      </c>
      <c r="L95" s="55">
        <v>0.036</v>
      </c>
      <c r="M95" s="56">
        <v>5.530500000000001E-10</v>
      </c>
      <c r="N95" s="57">
        <v>1.349518432626987E-12</v>
      </c>
      <c r="O95" s="29">
        <f>IF(G95&gt;0,10^-6*(1/$M95)*LN(1+(EXP($J95*G95*10^6)-1)*((EXP($M95*$K95*10^6)-1)/(EXP($J95*$I95*10^6)-1))),"")</f>
        <v>81.89571236076078</v>
      </c>
      <c r="P95" s="100">
        <f>IF(G95&gt;0,1-(G95/O95),"")</f>
        <v>0.009227740243979765</v>
      </c>
      <c r="Q95" s="53">
        <v>0.216</v>
      </c>
      <c r="R95" s="59">
        <v>0.007036</v>
      </c>
      <c r="S95" s="130">
        <v>4.3E-07</v>
      </c>
      <c r="T95" s="117">
        <f>IF(AND(Q95&gt;0,R95&gt;0),SQRT(AI95^2*AJ95^2+AF95^2*AK95^2)/10^6,"")</f>
        <v>0.21797751534735602</v>
      </c>
      <c r="U95" s="51">
        <f>IF(AND(Q95&gt;0,R95&gt;0),SQRT((T95*10^6)^2+AL95^2*($L95*10^6)^2)/10^6,"")</f>
        <v>0.2409488683474942</v>
      </c>
      <c r="V95" s="51">
        <f>IF(AND(Q95&gt;0,R95&gt;0),SQRT((U95*10^6)^2+AP95^2*$N95^2)/10^6,"")</f>
        <v>0.31303534353015783</v>
      </c>
      <c r="W95" s="23"/>
      <c r="X95" s="23"/>
      <c r="Y95" s="23"/>
      <c r="Z95" s="23"/>
      <c r="AA95" s="23"/>
      <c r="AB95" s="131">
        <f>(-1+EXP($J95*$I95*10^6))/R95</f>
        <v>2.225462787845635</v>
      </c>
      <c r="AC95" s="131">
        <f>(EXP($J95*G95*10^6)-1)/R95</f>
        <v>6.538182636877163</v>
      </c>
      <c r="AD95" s="131">
        <f>AC95/($J95+R95*$J95*AC95)</f>
        <v>11276631359.641478</v>
      </c>
      <c r="AE95" s="131">
        <f>R95/($J95+R95*$J95*AC95)</f>
        <v>12135234.307913702</v>
      </c>
      <c r="AF95" s="132">
        <f>SQRT(((Q95*10^6)^2-S95^2*AD95^2)/(AE95^2))</f>
        <v>0.017794923523592823</v>
      </c>
      <c r="AG95" s="131">
        <f>(EXP($M95*$K95*10^6)-1)/AB95</f>
        <v>0.0070866463311539864</v>
      </c>
      <c r="AH95" s="131">
        <f>(1-EXP($J95*$I95*10^6))/(AB95^2)</f>
        <v>-0.0031615895976455383</v>
      </c>
      <c r="AI95" s="132">
        <f>S95/ABS(AH95)</f>
        <v>0.00013600753251472757</v>
      </c>
      <c r="AJ95" s="131">
        <f>(1/$M95)*(-1/AB95+1/((EXP($M95*$K95*10^6)-1)*AC95+AB95))</f>
        <v>-35978481.03350716</v>
      </c>
      <c r="AK95" s="131">
        <f>AG95/($M95*(1+AG95*AC95))</f>
        <v>12246334.363875093</v>
      </c>
      <c r="AL95" s="133">
        <f>EXP($M95*$K95*10^6)*AC95/((EXP($M95*$K95*10^6)-1)*AC95+AB95)</f>
        <v>2.8520839198564563</v>
      </c>
      <c r="AM95" s="131">
        <f>(EXP($M95*$K95*10^6)*$M95*AC95*$K95*10^6)/((EXP($M95*$K95*10^6)-1)*AC95+AB95)</f>
        <v>0.044629399766036894</v>
      </c>
      <c r="AN95" s="131">
        <f>LN(1+(EXP($M95*$K95*10^6)-1)*AC95/AB95)</f>
        <v>0.04529242372111876</v>
      </c>
      <c r="AO95" s="131">
        <f>1/$M95^2*(AM95-AN95)</f>
        <v>-2167706233328311.2</v>
      </c>
      <c r="AP95" s="134">
        <f>-LN(1+AG95*AC95)/$M95^2</f>
        <v>-1.4808012360683622E+17</v>
      </c>
    </row>
    <row r="96" spans="1:42" s="34" customFormat="1" ht="13.5" thickBot="1">
      <c r="A96" s="263"/>
      <c r="B96" s="34" t="s">
        <v>105</v>
      </c>
      <c r="C96" s="157" t="s">
        <v>106</v>
      </c>
      <c r="E96" s="34" t="s">
        <v>107</v>
      </c>
      <c r="F96" s="135" t="s">
        <v>73</v>
      </c>
      <c r="G96" s="136">
        <v>81.88</v>
      </c>
      <c r="H96" s="70" t="s">
        <v>33</v>
      </c>
      <c r="I96" s="71">
        <v>28.03</v>
      </c>
      <c r="J96" s="71">
        <f>5.543*10^-10</f>
        <v>5.543E-10</v>
      </c>
      <c r="K96" s="71">
        <v>28.294</v>
      </c>
      <c r="L96" s="72">
        <v>0.036</v>
      </c>
      <c r="M96" s="71">
        <v>5.530500000000001E-10</v>
      </c>
      <c r="N96" s="73">
        <v>1.349518432626987E-12</v>
      </c>
      <c r="O96" s="30">
        <f>IF(G96&gt;0,10^-6*(1/$M96)*LN(1+(EXP($J96*G96*10^6)-1)*((EXP($M96*$K96*10^6)-1)/(EXP($J96*$I96*10^6)-1))),"")</f>
        <v>82.64248612837422</v>
      </c>
      <c r="P96" s="103">
        <f>IF(G96&gt;0,1-(G96/O96),"")</f>
        <v>0.00922632127970835</v>
      </c>
      <c r="Q96" s="74">
        <v>0.154</v>
      </c>
      <c r="R96" s="137">
        <v>0.007041</v>
      </c>
      <c r="S96" s="138">
        <v>2.7E-07</v>
      </c>
      <c r="T96" s="114">
        <f>IF(AND(Q96&gt;0,R96&gt;0),SQRT(AI96^2*AJ96^2+AF96^2*AK96^2)/10^6,"")</f>
        <v>0.1554094567545769</v>
      </c>
      <c r="U96" s="75">
        <f>IF(AND(Q96&gt;0,R96&gt;0),SQRT((T96*10^6)^2+AL96^2*($L96*10^6)^2)/10^6,"")</f>
        <v>0.18676990106708097</v>
      </c>
      <c r="V96" s="75">
        <f>IF(AND(Q96&gt;0,R96&gt;0),SQRT((U96*10^6)^2+AP96^2*$N96^2)/10^6,"")</f>
        <v>0.27486248110768025</v>
      </c>
      <c r="W96" s="139"/>
      <c r="X96" s="139"/>
      <c r="Y96" s="139"/>
      <c r="Z96" s="139"/>
      <c r="AA96" s="139"/>
      <c r="AB96" s="140">
        <f>(-1+EXP($J96*$I96*10^6))/R96</f>
        <v>2.223882427962205</v>
      </c>
      <c r="AC96" s="140">
        <f>(EXP($J96*G96*10^6)-1)/R96</f>
        <v>6.594488353915577</v>
      </c>
      <c r="AD96" s="140">
        <f>AC96/($J96+R96*$J96*AC96)</f>
        <v>11369079443.003586</v>
      </c>
      <c r="AE96" s="140">
        <f>R96/($J96+R96*$J96*AC96)</f>
        <v>12138877.811598158</v>
      </c>
      <c r="AF96" s="141">
        <f>SQRT(((Q96*10^6)^2-S96^2*AD96^2)/(AE96^2))</f>
        <v>0.012683989901997051</v>
      </c>
      <c r="AG96" s="140">
        <f>(EXP($M96*$K96*10^6)-1)/AB96</f>
        <v>0.007091682322008986</v>
      </c>
      <c r="AH96" s="140">
        <f>(1-EXP($J96*$I96*10^6))/(AB96^2)</f>
        <v>-0.0031660846416470996</v>
      </c>
      <c r="AI96" s="141">
        <f>S96/ABS(AH96)</f>
        <v>8.527883192015274E-05</v>
      </c>
      <c r="AJ96" s="140">
        <f>(1/$M96)*(-1/AB96+1/((EXP($M96*$K96*10^6)-1)*AC96+AB96))</f>
        <v>-36324909.73133353</v>
      </c>
      <c r="AK96" s="140">
        <f>AG96/($M96*(1+AG96*AC96))</f>
        <v>12249976.664354915</v>
      </c>
      <c r="AL96" s="142">
        <f>EXP($M96*$K96*10^6)*AC96/((EXP($M96*$K96*10^6)-1)*AC96+AB96)</f>
        <v>2.87750115249391</v>
      </c>
      <c r="AM96" s="140">
        <f>(EXP($M96*$K96*10^6)*$M96*AC96*$K96*10^6)/((EXP($M96*$K96*10^6)-1)*AC96+AB96)</f>
        <v>0.04502712853847091</v>
      </c>
      <c r="AN96" s="140">
        <f>LN(1+(EXP($M96*$K96*10^6)-1)*AC96/AB96)</f>
        <v>0.045705426953297365</v>
      </c>
      <c r="AO96" s="140">
        <f>1/$M96^2*(AM96-AN96)</f>
        <v>-2217644914043055</v>
      </c>
      <c r="AP96" s="143">
        <f>-LN(1+AG96*AC96)/$M96^2</f>
        <v>-1.494304061628681E+17</v>
      </c>
    </row>
    <row r="97" spans="1:42" s="14" customFormat="1" ht="13.5" thickBot="1">
      <c r="A97" s="60"/>
      <c r="B97" s="68"/>
      <c r="C97" s="119"/>
      <c r="E97" s="68"/>
      <c r="F97" s="31"/>
      <c r="G97" s="16"/>
      <c r="H97" s="69"/>
      <c r="I97" s="56"/>
      <c r="J97" s="56"/>
      <c r="K97" s="56"/>
      <c r="L97" s="55"/>
      <c r="M97" s="56"/>
      <c r="N97" s="57"/>
      <c r="O97" s="52"/>
      <c r="P97" s="100"/>
      <c r="Q97" s="53"/>
      <c r="R97" s="92"/>
      <c r="S97" s="91"/>
      <c r="T97" s="116"/>
      <c r="U97" s="51"/>
      <c r="V97" s="51"/>
      <c r="W97" s="23"/>
      <c r="X97" s="23"/>
      <c r="Y97" s="23"/>
      <c r="Z97" s="23"/>
      <c r="AA97" s="23"/>
      <c r="AB97" s="24"/>
      <c r="AC97" s="24"/>
      <c r="AD97" s="24"/>
      <c r="AE97" s="24"/>
      <c r="AF97" s="25"/>
      <c r="AG97" s="24"/>
      <c r="AH97" s="24"/>
      <c r="AI97" s="25"/>
      <c r="AJ97" s="24"/>
      <c r="AK97" s="24"/>
      <c r="AL97" s="26"/>
      <c r="AM97" s="24"/>
      <c r="AN97" s="24"/>
      <c r="AO97" s="24"/>
      <c r="AP97" s="27"/>
    </row>
    <row r="98" spans="1:42" s="61" customFormat="1" ht="12.75" customHeight="1">
      <c r="A98" s="261" t="s">
        <v>213</v>
      </c>
      <c r="B98" s="61" t="s">
        <v>218</v>
      </c>
      <c r="C98" s="164" t="s">
        <v>133</v>
      </c>
      <c r="D98" s="61" t="s">
        <v>225</v>
      </c>
      <c r="E98" s="61" t="s">
        <v>100</v>
      </c>
      <c r="F98" s="226" t="s">
        <v>73</v>
      </c>
      <c r="G98" s="202">
        <v>69.57</v>
      </c>
      <c r="H98" s="62" t="s">
        <v>33</v>
      </c>
      <c r="I98" s="63">
        <v>28.03</v>
      </c>
      <c r="J98" s="63">
        <f aca="true" t="shared" si="76" ref="J98:J104">5.543*10^-10</f>
        <v>5.543E-10</v>
      </c>
      <c r="K98" s="63">
        <v>28.294</v>
      </c>
      <c r="L98" s="64">
        <v>0.036</v>
      </c>
      <c r="M98" s="63">
        <v>5.530500000000001E-10</v>
      </c>
      <c r="N98" s="65">
        <v>1.349518432626987E-12</v>
      </c>
      <c r="O98" s="50">
        <f aca="true" t="shared" si="77" ref="O98:O104">IF(G98&gt;0,10^-6*(1/$M98)*LN(1+(EXP($J98*G98*10^6)-1)*((EXP($M98*$K98*10^6)-1)/(EXP($J98*$I98*10^6)-1))),"")</f>
        <v>70.21952899054016</v>
      </c>
      <c r="P98" s="102">
        <f aca="true" t="shared" si="78" ref="P98:P104">IF(G98&gt;0,1-(G98/O98),"")</f>
        <v>0.009249976464918541</v>
      </c>
      <c r="Q98" s="66">
        <v>0.37</v>
      </c>
      <c r="R98" s="122">
        <v>0.006951</v>
      </c>
      <c r="S98" s="155"/>
      <c r="T98" s="113">
        <f aca="true" t="shared" si="79" ref="T98:T104">IF(AND(Q98&gt;0,R98&gt;0),SQRT(AI98^2*AJ98^2+AF98^2*AK98^2)/10^6,"")</f>
        <v>0.373403937867537</v>
      </c>
      <c r="U98" s="67">
        <f aca="true" t="shared" si="80" ref="U98:U104">IF(AND(Q98&gt;0,R98&gt;0),SQRT((T98*10^6)^2+AL98^2*($L98*10^6)^2)/10^6,"")</f>
        <v>0.3837065800864555</v>
      </c>
      <c r="V98" s="67">
        <f aca="true" t="shared" si="81" ref="V98:V104">IF(AND(Q98&gt;0,R98&gt;0),SQRT((U98*10^6)^2+AP98^2*$N98^2)/10^6,"")</f>
        <v>0.4202260943305457</v>
      </c>
      <c r="W98" s="124"/>
      <c r="X98" s="124"/>
      <c r="Y98" s="124"/>
      <c r="Z98" s="124"/>
      <c r="AA98" s="124"/>
      <c r="AB98" s="125">
        <f aca="true" t="shared" si="82" ref="AB98:AB104">(-1+EXP($J98*$I98*10^6))/R98</f>
        <v>2.2526767623769075</v>
      </c>
      <c r="AC98" s="125">
        <f aca="true" t="shared" si="83" ref="AC98:AC104">(EXP($J98*G98*10^6)-1)/R98</f>
        <v>5.656141633580112</v>
      </c>
      <c r="AD98" s="125">
        <f aca="true" t="shared" si="84" ref="AD98:AD104">AC98/($J98+R98*$J98*AC98)</f>
        <v>9818109034.394793</v>
      </c>
      <c r="AE98" s="125">
        <f aca="true" t="shared" si="85" ref="AE98:AE104">R98/($J98+R98*$J98*AC98)</f>
        <v>12065765.024855187</v>
      </c>
      <c r="AF98" s="126">
        <f aca="true" t="shared" si="86" ref="AF98:AF104">SQRT(((Q98*10^6)^2-S98^2*AD98^2)/(AE98^2))</f>
        <v>0.03066527478678798</v>
      </c>
      <c r="AG98" s="125">
        <f aca="true" t="shared" si="87" ref="AG98:AG104">(EXP($M98*$K98*10^6)-1)/AB98</f>
        <v>0.007001034486619011</v>
      </c>
      <c r="AH98" s="125">
        <f aca="true" t="shared" si="88" ref="AH98:AH104">(1-EXP($J98*$I98*10^6))/(AB98^2)</f>
        <v>-0.0030856624066497966</v>
      </c>
      <c r="AI98" s="126">
        <f aca="true" t="shared" si="89" ref="AI98:AI104">S98/ABS(AH98)</f>
        <v>0</v>
      </c>
      <c r="AJ98" s="125">
        <f aca="true" t="shared" si="90" ref="AJ98:AJ104">(1/$M98)*(-1/AB98+1/((EXP($M98*$K98*10^6)-1)*AC98+AB98))</f>
        <v>-30574082.268010084</v>
      </c>
      <c r="AK98" s="125">
        <f aca="true" t="shared" si="91" ref="AK98:AK104">AG98/($M98*(1+AG98*AC98))</f>
        <v>12176768.036933316</v>
      </c>
      <c r="AL98" s="127">
        <f aca="true" t="shared" si="92" ref="AL98:AL104">EXP($M98*$K98*10^6)*AC98/((EXP($M98*$K98*10^6)-1)*AC98+AB98)</f>
        <v>2.4533044587830037</v>
      </c>
      <c r="AM98" s="125">
        <f aca="true" t="shared" si="93" ref="AM98:AM104">(EXP($M98*$K98*10^6)*$M98*AC98*$K98*10^6)/((EXP($M98*$K98*10^6)-1)*AC98+AB98)</f>
        <v>0.038389300075131735</v>
      </c>
      <c r="AN98" s="125">
        <f aca="true" t="shared" si="94" ref="AN98:AN104">LN(1+(EXP($M98*$K98*10^6)-1)*AC98/AB98)</f>
        <v>0.03883491050821824</v>
      </c>
      <c r="AO98" s="125">
        <f aca="true" t="shared" si="95" ref="AO98:AO104">1/$M98^2*(AM98-AN98)</f>
        <v>-1456889311515857.8</v>
      </c>
      <c r="AP98" s="128">
        <f aca="true" t="shared" si="96" ref="AP98:AP104">-LN(1+AG98*AC98)/$M98^2</f>
        <v>-1.269677768565955E+17</v>
      </c>
    </row>
    <row r="99" spans="1:42" s="68" customFormat="1" ht="12.75">
      <c r="A99" s="262"/>
      <c r="B99" s="68" t="s">
        <v>219</v>
      </c>
      <c r="C99" s="119" t="s">
        <v>215</v>
      </c>
      <c r="D99" s="68" t="s">
        <v>225</v>
      </c>
      <c r="E99" s="68" t="s">
        <v>100</v>
      </c>
      <c r="F99" s="227" t="s">
        <v>73</v>
      </c>
      <c r="G99" s="78">
        <v>70.15</v>
      </c>
      <c r="H99" s="69" t="s">
        <v>33</v>
      </c>
      <c r="I99" s="56">
        <v>28.03</v>
      </c>
      <c r="J99" s="56">
        <f t="shared" si="76"/>
        <v>5.543E-10</v>
      </c>
      <c r="K99" s="56">
        <v>28.294</v>
      </c>
      <c r="L99" s="55">
        <v>0.036</v>
      </c>
      <c r="M99" s="56">
        <v>5.530500000000001E-10</v>
      </c>
      <c r="N99" s="57">
        <v>1.349518432626987E-12</v>
      </c>
      <c r="O99" s="29">
        <f t="shared" si="77"/>
        <v>70.80486424172915</v>
      </c>
      <c r="P99" s="100">
        <f t="shared" si="78"/>
        <v>0.009248859506225782</v>
      </c>
      <c r="Q99" s="53">
        <v>0.65</v>
      </c>
      <c r="R99" s="59">
        <v>0.007064</v>
      </c>
      <c r="S99" s="156"/>
      <c r="T99" s="117">
        <f t="shared" si="79"/>
        <v>0.6559784308613571</v>
      </c>
      <c r="U99" s="51">
        <f t="shared" si="80"/>
        <v>0.6619939384792316</v>
      </c>
      <c r="V99" s="51">
        <f t="shared" si="81"/>
        <v>0.6841686269794682</v>
      </c>
      <c r="W99" s="23"/>
      <c r="X99" s="23"/>
      <c r="Y99" s="23"/>
      <c r="Z99" s="23"/>
      <c r="AA99" s="23"/>
      <c r="AB99" s="131">
        <f t="shared" si="82"/>
        <v>2.216641587667311</v>
      </c>
      <c r="AC99" s="131">
        <f t="shared" si="83"/>
        <v>5.612971123811291</v>
      </c>
      <c r="AD99" s="131">
        <f t="shared" si="84"/>
        <v>9740040434.02964</v>
      </c>
      <c r="AE99" s="131">
        <f t="shared" si="85"/>
        <v>12257972.490559809</v>
      </c>
      <c r="AF99" s="132">
        <f t="shared" si="86"/>
        <v>0.05302671387952472</v>
      </c>
      <c r="AG99" s="131">
        <f t="shared" si="87"/>
        <v>0.007114847879941979</v>
      </c>
      <c r="AH99" s="131">
        <f t="shared" si="88"/>
        <v>-0.0031868029722539946</v>
      </c>
      <c r="AI99" s="132">
        <f t="shared" si="89"/>
        <v>0</v>
      </c>
      <c r="AJ99" s="131">
        <f t="shared" si="90"/>
        <v>-31325079.099831004</v>
      </c>
      <c r="AK99" s="131">
        <f t="shared" si="91"/>
        <v>12370716.245998623</v>
      </c>
      <c r="AL99" s="133">
        <f t="shared" si="92"/>
        <v>2.47335692248103</v>
      </c>
      <c r="AM99" s="131">
        <f t="shared" si="93"/>
        <v>0.03870308096090532</v>
      </c>
      <c r="AN99" s="131">
        <f t="shared" si="94"/>
        <v>0.03915863016888831</v>
      </c>
      <c r="AO99" s="131">
        <f t="shared" si="95"/>
        <v>-1489383377725131.2</v>
      </c>
      <c r="AP99" s="134">
        <f t="shared" si="96"/>
        <v>-1.2802615358779339E+17</v>
      </c>
    </row>
    <row r="100" spans="1:42" s="68" customFormat="1" ht="12.75">
      <c r="A100" s="262"/>
      <c r="B100" s="68" t="s">
        <v>220</v>
      </c>
      <c r="C100" s="119" t="s">
        <v>216</v>
      </c>
      <c r="D100" s="68" t="s">
        <v>225</v>
      </c>
      <c r="E100" s="68" t="s">
        <v>100</v>
      </c>
      <c r="F100" s="227" t="s">
        <v>73</v>
      </c>
      <c r="G100" s="78">
        <v>72.02</v>
      </c>
      <c r="H100" s="69" t="s">
        <v>33</v>
      </c>
      <c r="I100" s="56">
        <v>28.03</v>
      </c>
      <c r="J100" s="56">
        <f t="shared" si="76"/>
        <v>5.543E-10</v>
      </c>
      <c r="K100" s="56">
        <v>28.294</v>
      </c>
      <c r="L100" s="55">
        <v>0.036</v>
      </c>
      <c r="M100" s="56">
        <v>5.530500000000001E-10</v>
      </c>
      <c r="N100" s="57">
        <v>1.349518432626987E-12</v>
      </c>
      <c r="O100" s="29">
        <f t="shared" si="77"/>
        <v>72.69205695978697</v>
      </c>
      <c r="P100" s="100">
        <f t="shared" si="78"/>
        <v>0.009245259907265435</v>
      </c>
      <c r="Q100" s="116"/>
      <c r="R100" s="59">
        <v>0.008022</v>
      </c>
      <c r="S100" s="156"/>
      <c r="T100" s="117">
        <f t="shared" si="79"/>
      </c>
      <c r="U100" s="51">
        <f t="shared" si="80"/>
      </c>
      <c r="V100" s="51">
        <f t="shared" si="81"/>
      </c>
      <c r="W100" s="23"/>
      <c r="X100" s="23"/>
      <c r="Y100" s="23"/>
      <c r="Z100" s="23"/>
      <c r="AA100" s="23"/>
      <c r="AB100" s="131">
        <f t="shared" si="82"/>
        <v>1.9519267234208284</v>
      </c>
      <c r="AC100" s="131">
        <f t="shared" si="83"/>
        <v>5.077066392455383</v>
      </c>
      <c r="AD100" s="131">
        <f t="shared" si="84"/>
        <v>8800971820.546858</v>
      </c>
      <c r="AE100" s="131">
        <f t="shared" si="85"/>
        <v>13905943.016491156</v>
      </c>
      <c r="AF100" s="132">
        <f t="shared" si="86"/>
        <v>0</v>
      </c>
      <c r="AG100" s="131">
        <f t="shared" si="87"/>
        <v>0.008079743727759705</v>
      </c>
      <c r="AH100" s="131">
        <f t="shared" si="88"/>
        <v>-0.004109785425725986</v>
      </c>
      <c r="AI100" s="132">
        <f t="shared" si="89"/>
        <v>0</v>
      </c>
      <c r="AJ100" s="131">
        <f t="shared" si="90"/>
        <v>-36502521.61808466</v>
      </c>
      <c r="AK100" s="131">
        <f t="shared" si="91"/>
        <v>14033743.487078506</v>
      </c>
      <c r="AL100" s="133">
        <f t="shared" si="92"/>
        <v>2.537964341945588</v>
      </c>
      <c r="AM100" s="131">
        <f t="shared" si="93"/>
        <v>0.03971405764748223</v>
      </c>
      <c r="AN100" s="131">
        <f t="shared" si="94"/>
        <v>0.04020234210161019</v>
      </c>
      <c r="AO100" s="131">
        <f t="shared" si="95"/>
        <v>-1596408767342033.5</v>
      </c>
      <c r="AP100" s="134">
        <f t="shared" si="96"/>
        <v>-1.3143849011804891E+17</v>
      </c>
    </row>
    <row r="101" spans="1:42" s="68" customFormat="1" ht="12.75">
      <c r="A101" s="262"/>
      <c r="B101" s="68" t="s">
        <v>221</v>
      </c>
      <c r="C101" s="119" t="s">
        <v>115</v>
      </c>
      <c r="D101" s="68" t="s">
        <v>225</v>
      </c>
      <c r="E101" s="68" t="s">
        <v>100</v>
      </c>
      <c r="F101" s="227" t="s">
        <v>73</v>
      </c>
      <c r="G101" s="78">
        <v>73.52</v>
      </c>
      <c r="H101" s="69" t="s">
        <v>33</v>
      </c>
      <c r="I101" s="56">
        <v>28.03</v>
      </c>
      <c r="J101" s="56">
        <f t="shared" si="76"/>
        <v>5.543E-10</v>
      </c>
      <c r="K101" s="56">
        <v>28.294</v>
      </c>
      <c r="L101" s="55">
        <v>0.036</v>
      </c>
      <c r="M101" s="56">
        <v>5.530500000000001E-10</v>
      </c>
      <c r="N101" s="57">
        <v>1.349518432626987E-12</v>
      </c>
      <c r="O101" s="29">
        <f t="shared" si="77"/>
        <v>74.20583813318727</v>
      </c>
      <c r="P101" s="100">
        <f t="shared" si="78"/>
        <v>0.009242374325808544</v>
      </c>
      <c r="Q101" s="53">
        <v>0.39</v>
      </c>
      <c r="R101" s="59">
        <v>0.006915</v>
      </c>
      <c r="S101" s="156"/>
      <c r="T101" s="117">
        <f t="shared" si="79"/>
        <v>0.3935819743452648</v>
      </c>
      <c r="U101" s="51">
        <f t="shared" si="80"/>
        <v>0.4044733846648764</v>
      </c>
      <c r="V101" s="51">
        <f t="shared" si="81"/>
        <v>0.44315456594563374</v>
      </c>
      <c r="W101" s="23"/>
      <c r="X101" s="23"/>
      <c r="Y101" s="23"/>
      <c r="Z101" s="23"/>
      <c r="AA101" s="23"/>
      <c r="AB101" s="131">
        <f t="shared" si="82"/>
        <v>2.264404363742861</v>
      </c>
      <c r="AC101" s="131">
        <f t="shared" si="83"/>
        <v>6.015025295220923</v>
      </c>
      <c r="AD101" s="131">
        <f t="shared" si="84"/>
        <v>10418235053.650347</v>
      </c>
      <c r="AE101" s="131">
        <f t="shared" si="85"/>
        <v>11977022.848637274</v>
      </c>
      <c r="AF101" s="132">
        <f t="shared" si="86"/>
        <v>0.03256234916879812</v>
      </c>
      <c r="AG101" s="131">
        <f t="shared" si="87"/>
        <v>0.006964775352463022</v>
      </c>
      <c r="AH101" s="131">
        <f t="shared" si="88"/>
        <v>-0.003053783198231483</v>
      </c>
      <c r="AI101" s="132">
        <f t="shared" si="89"/>
        <v>0</v>
      </c>
      <c r="AJ101" s="131">
        <f t="shared" si="90"/>
        <v>-32107237.893900402</v>
      </c>
      <c r="AK101" s="131">
        <f t="shared" si="91"/>
        <v>12087026.40908976</v>
      </c>
      <c r="AL101" s="133">
        <f t="shared" si="92"/>
        <v>2.589739424654805</v>
      </c>
      <c r="AM101" s="131">
        <f t="shared" si="93"/>
        <v>0.04052423397085829</v>
      </c>
      <c r="AN101" s="131">
        <f t="shared" si="94"/>
        <v>0.04103953877955922</v>
      </c>
      <c r="AO101" s="131">
        <f t="shared" si="95"/>
        <v>-1684749755002657</v>
      </c>
      <c r="AP101" s="134">
        <f t="shared" si="96"/>
        <v>-1.341756407796533E+17</v>
      </c>
    </row>
    <row r="102" spans="1:42" s="68" customFormat="1" ht="12.75">
      <c r="A102" s="262"/>
      <c r="B102" s="68" t="s">
        <v>222</v>
      </c>
      <c r="C102" s="119" t="s">
        <v>135</v>
      </c>
      <c r="D102" s="68" t="s">
        <v>225</v>
      </c>
      <c r="E102" s="68" t="s">
        <v>100</v>
      </c>
      <c r="F102" s="227" t="s">
        <v>73</v>
      </c>
      <c r="G102" s="78">
        <v>74.31</v>
      </c>
      <c r="H102" s="69" t="s">
        <v>33</v>
      </c>
      <c r="I102" s="56">
        <v>28.03</v>
      </c>
      <c r="J102" s="56">
        <f t="shared" si="76"/>
        <v>5.543E-10</v>
      </c>
      <c r="K102" s="56">
        <v>28.294</v>
      </c>
      <c r="L102" s="55">
        <v>0.036</v>
      </c>
      <c r="M102" s="56">
        <v>5.530500000000001E-10</v>
      </c>
      <c r="N102" s="57">
        <v>1.349518432626987E-12</v>
      </c>
      <c r="O102" s="29">
        <f t="shared" si="77"/>
        <v>75.00309272157638</v>
      </c>
      <c r="P102" s="100">
        <f t="shared" si="78"/>
        <v>0.009240855229120326</v>
      </c>
      <c r="Q102" s="53">
        <v>0.43</v>
      </c>
      <c r="R102" s="59">
        <v>0.007078</v>
      </c>
      <c r="S102" s="156"/>
      <c r="T102" s="117">
        <f t="shared" si="79"/>
        <v>0.4339480437864119</v>
      </c>
      <c r="U102" s="51">
        <f t="shared" si="80"/>
        <v>0.44405713422674786</v>
      </c>
      <c r="V102" s="51">
        <f t="shared" si="81"/>
        <v>0.48029396675833647</v>
      </c>
      <c r="W102" s="23"/>
      <c r="X102" s="23"/>
      <c r="Y102" s="23"/>
      <c r="Z102" s="23"/>
      <c r="AA102" s="23"/>
      <c r="AB102" s="131">
        <f t="shared" si="82"/>
        <v>2.212257159548161</v>
      </c>
      <c r="AC102" s="131">
        <f t="shared" si="83"/>
        <v>5.9409594009335835</v>
      </c>
      <c r="AD102" s="131">
        <f t="shared" si="84"/>
        <v>10285445371.664074</v>
      </c>
      <c r="AE102" s="131">
        <f t="shared" si="85"/>
        <v>12253977.4180578</v>
      </c>
      <c r="AF102" s="132">
        <f t="shared" si="86"/>
        <v>0.03509064733270523</v>
      </c>
      <c r="AG102" s="131">
        <f t="shared" si="87"/>
        <v>0.0071289486543359756</v>
      </c>
      <c r="AH102" s="131">
        <f t="shared" si="88"/>
        <v>-0.0031994472113927456</v>
      </c>
      <c r="AI102" s="132">
        <f t="shared" si="89"/>
        <v>0</v>
      </c>
      <c r="AJ102" s="131">
        <f t="shared" si="90"/>
        <v>-33209881.829759717</v>
      </c>
      <c r="AK102" s="131">
        <f t="shared" si="91"/>
        <v>12366487.277137322</v>
      </c>
      <c r="AL102" s="133">
        <f t="shared" si="92"/>
        <v>2.6169900943691946</v>
      </c>
      <c r="AM102" s="131">
        <f t="shared" si="93"/>
        <v>0.04095065236062185</v>
      </c>
      <c r="AN102" s="131">
        <f t="shared" si="94"/>
        <v>0.041480460429667826</v>
      </c>
      <c r="AO102" s="131">
        <f t="shared" si="95"/>
        <v>-1732167058122046.5</v>
      </c>
      <c r="AP102" s="134">
        <f t="shared" si="96"/>
        <v>-1.3561720047297056E+17</v>
      </c>
    </row>
    <row r="103" spans="1:42" s="68" customFormat="1" ht="12.75">
      <c r="A103" s="262"/>
      <c r="B103" s="68" t="s">
        <v>223</v>
      </c>
      <c r="C103" s="119" t="s">
        <v>217</v>
      </c>
      <c r="D103" s="68" t="s">
        <v>225</v>
      </c>
      <c r="E103" s="68" t="s">
        <v>100</v>
      </c>
      <c r="F103" s="227" t="s">
        <v>73</v>
      </c>
      <c r="G103" s="78">
        <v>76.07</v>
      </c>
      <c r="H103" s="69" t="s">
        <v>33</v>
      </c>
      <c r="I103" s="56">
        <v>28.03</v>
      </c>
      <c r="J103" s="56">
        <f t="shared" si="76"/>
        <v>5.543E-10</v>
      </c>
      <c r="K103" s="56">
        <v>28.294</v>
      </c>
      <c r="L103" s="55">
        <v>0.036</v>
      </c>
      <c r="M103" s="56">
        <v>5.530500000000001E-10</v>
      </c>
      <c r="N103" s="57">
        <v>1.349518432626987E-12</v>
      </c>
      <c r="O103" s="29">
        <f t="shared" si="77"/>
        <v>76.77924617560952</v>
      </c>
      <c r="P103" s="100">
        <f t="shared" si="78"/>
        <v>0.009237472506402722</v>
      </c>
      <c r="Q103" s="53">
        <v>0.51</v>
      </c>
      <c r="R103" s="59">
        <v>0.008049</v>
      </c>
      <c r="S103" s="156"/>
      <c r="T103" s="117">
        <f t="shared" si="79"/>
        <v>0.514679097870915</v>
      </c>
      <c r="U103" s="51">
        <f t="shared" si="80"/>
        <v>0.5236283942601073</v>
      </c>
      <c r="V103" s="51">
        <f t="shared" si="81"/>
        <v>0.556136185282938</v>
      </c>
      <c r="W103" s="23"/>
      <c r="X103" s="23"/>
      <c r="Y103" s="23"/>
      <c r="Z103" s="23"/>
      <c r="AA103" s="23"/>
      <c r="AB103" s="131">
        <f t="shared" si="82"/>
        <v>1.9453790750753985</v>
      </c>
      <c r="AC103" s="131">
        <f t="shared" si="83"/>
        <v>5.35062708661153</v>
      </c>
      <c r="AD103" s="131">
        <f t="shared" si="84"/>
        <v>9254384026.401184</v>
      </c>
      <c r="AE103" s="131">
        <f t="shared" si="85"/>
        <v>13921459.265006559</v>
      </c>
      <c r="AF103" s="132">
        <f t="shared" si="86"/>
        <v>0.03663409060011064</v>
      </c>
      <c r="AG103" s="131">
        <f t="shared" si="87"/>
        <v>0.008106938078376699</v>
      </c>
      <c r="AH103" s="131">
        <f t="shared" si="88"/>
        <v>-0.004137496955285201</v>
      </c>
      <c r="AI103" s="132">
        <f t="shared" si="89"/>
        <v>0</v>
      </c>
      <c r="AJ103" s="131">
        <f t="shared" si="90"/>
        <v>-38641284.92975979</v>
      </c>
      <c r="AK103" s="131">
        <f t="shared" si="91"/>
        <v>14049184.501098566</v>
      </c>
      <c r="AL103" s="133">
        <f t="shared" si="92"/>
        <v>2.6776569662407472</v>
      </c>
      <c r="AM103" s="131">
        <f t="shared" si="93"/>
        <v>0.041899967371467235</v>
      </c>
      <c r="AN103" s="131">
        <f t="shared" si="94"/>
        <v>0.04246276209742085</v>
      </c>
      <c r="AO103" s="131">
        <f t="shared" si="95"/>
        <v>-1840014416045216.2</v>
      </c>
      <c r="AP103" s="134">
        <f t="shared" si="96"/>
        <v>-1.3882876082742882E+17</v>
      </c>
    </row>
    <row r="104" spans="1:42" s="34" customFormat="1" ht="13.5" thickBot="1">
      <c r="A104" s="263"/>
      <c r="B104" s="34" t="s">
        <v>224</v>
      </c>
      <c r="C104" s="157" t="s">
        <v>122</v>
      </c>
      <c r="D104" s="34" t="s">
        <v>226</v>
      </c>
      <c r="E104" s="34" t="s">
        <v>100</v>
      </c>
      <c r="F104" s="228" t="s">
        <v>73</v>
      </c>
      <c r="G104" s="136">
        <v>80.04</v>
      </c>
      <c r="H104" s="70" t="s">
        <v>33</v>
      </c>
      <c r="I104" s="71">
        <v>28.03</v>
      </c>
      <c r="J104" s="71">
        <f t="shared" si="76"/>
        <v>5.543E-10</v>
      </c>
      <c r="K104" s="71">
        <v>28.294</v>
      </c>
      <c r="L104" s="72">
        <v>0.036</v>
      </c>
      <c r="M104" s="71">
        <v>5.530500000000001E-10</v>
      </c>
      <c r="N104" s="73">
        <v>1.349518432626987E-12</v>
      </c>
      <c r="O104" s="30">
        <f t="shared" si="77"/>
        <v>80.78563935212613</v>
      </c>
      <c r="P104" s="103">
        <f t="shared" si="78"/>
        <v>0.009229850232119197</v>
      </c>
      <c r="Q104" s="74">
        <v>0.4</v>
      </c>
      <c r="R104" s="137">
        <v>0.006337</v>
      </c>
      <c r="S104" s="160"/>
      <c r="T104" s="114">
        <f t="shared" si="79"/>
        <v>0.4036637591781679</v>
      </c>
      <c r="U104" s="75">
        <f t="shared" si="80"/>
        <v>0.4161838391099104</v>
      </c>
      <c r="V104" s="75">
        <f t="shared" si="81"/>
        <v>0.4605089418314851</v>
      </c>
      <c r="W104" s="139"/>
      <c r="X104" s="139"/>
      <c r="Y104" s="139"/>
      <c r="Z104" s="139"/>
      <c r="AA104" s="139"/>
      <c r="AB104" s="140">
        <f t="shared" si="82"/>
        <v>2.470941482607209</v>
      </c>
      <c r="AC104" s="140">
        <f t="shared" si="83"/>
        <v>7.158760964569528</v>
      </c>
      <c r="AD104" s="140">
        <f t="shared" si="84"/>
        <v>12354495030.24145</v>
      </c>
      <c r="AE104" s="140">
        <f t="shared" si="85"/>
        <v>10936310.821679717</v>
      </c>
      <c r="AF104" s="141">
        <f t="shared" si="86"/>
        <v>0.03657540522778994</v>
      </c>
      <c r="AG104" s="140">
        <f t="shared" si="87"/>
        <v>0.006382614809625187</v>
      </c>
      <c r="AH104" s="140">
        <f t="shared" si="88"/>
        <v>-0.002564609499903465</v>
      </c>
      <c r="AI104" s="141">
        <f t="shared" si="89"/>
        <v>0</v>
      </c>
      <c r="AJ104" s="140">
        <f t="shared" si="90"/>
        <v>-31974665.856036793</v>
      </c>
      <c r="AK104" s="140">
        <f t="shared" si="91"/>
        <v>11036480.844550282</v>
      </c>
      <c r="AL104" s="142">
        <f t="shared" si="92"/>
        <v>2.8142820091759053</v>
      </c>
      <c r="AM104" s="140">
        <f t="shared" si="93"/>
        <v>0.04403787559245394</v>
      </c>
      <c r="AN104" s="140">
        <f t="shared" si="94"/>
        <v>0.04467849784369336</v>
      </c>
      <c r="AO104" s="140">
        <f t="shared" si="95"/>
        <v>-2094465571834507.5</v>
      </c>
      <c r="AP104" s="143">
        <f t="shared" si="96"/>
        <v>-1.4607293979229024E+17</v>
      </c>
    </row>
    <row r="105" spans="2:42" s="14" customFormat="1" ht="13.5" thickBot="1">
      <c r="B105" s="68"/>
      <c r="C105" s="68"/>
      <c r="D105" s="68"/>
      <c r="E105" s="68"/>
      <c r="F105" s="68"/>
      <c r="G105" s="93"/>
      <c r="H105" s="93"/>
      <c r="I105" s="15"/>
      <c r="J105" s="56"/>
      <c r="K105" s="56"/>
      <c r="L105" s="15"/>
      <c r="M105" s="15"/>
      <c r="N105" s="15"/>
      <c r="O105" s="217"/>
      <c r="P105" s="101"/>
      <c r="Q105" s="20"/>
      <c r="R105" s="21"/>
      <c r="S105" s="20"/>
      <c r="T105" s="115"/>
      <c r="U105" s="51"/>
      <c r="V105" s="51"/>
      <c r="W105" s="22"/>
      <c r="X105" s="22"/>
      <c r="Y105" s="22"/>
      <c r="Z105" s="22"/>
      <c r="AA105" s="22"/>
      <c r="AB105" s="24"/>
      <c r="AC105" s="24"/>
      <c r="AD105" s="24"/>
      <c r="AE105" s="24"/>
      <c r="AF105" s="25"/>
      <c r="AG105" s="24"/>
      <c r="AH105" s="24"/>
      <c r="AI105" s="25"/>
      <c r="AJ105" s="24"/>
      <c r="AK105" s="24"/>
      <c r="AL105" s="26"/>
      <c r="AM105" s="24"/>
      <c r="AN105" s="24"/>
      <c r="AO105" s="24"/>
      <c r="AP105" s="27"/>
    </row>
    <row r="106" spans="1:42" s="61" customFormat="1" ht="12.75">
      <c r="A106" s="261" t="s">
        <v>31</v>
      </c>
      <c r="B106" s="61" t="s">
        <v>26</v>
      </c>
      <c r="D106" s="61" t="s">
        <v>85</v>
      </c>
      <c r="E106" s="61" t="s">
        <v>80</v>
      </c>
      <c r="F106" s="120" t="s">
        <v>73</v>
      </c>
      <c r="G106" s="121">
        <v>65.73</v>
      </c>
      <c r="H106" s="62" t="s">
        <v>33</v>
      </c>
      <c r="I106" s="63">
        <v>28.03</v>
      </c>
      <c r="J106" s="63">
        <f>5.543*10^-10</f>
        <v>5.543E-10</v>
      </c>
      <c r="K106" s="63">
        <v>28.294</v>
      </c>
      <c r="L106" s="64">
        <v>0.036</v>
      </c>
      <c r="M106" s="63">
        <v>5.530500000000001E-10</v>
      </c>
      <c r="N106" s="65">
        <v>1.349518432626987E-12</v>
      </c>
      <c r="O106" s="50">
        <f>IF(G106&gt;0,10^-6*(1/$M106)*LN(1+(EXP($J106*G106*10^6)-1)*((EXP($M106*$K106*10^6)-1)/(EXP($J106*$I106*10^6)-1))),"")</f>
        <v>66.34417305793363</v>
      </c>
      <c r="P106" s="102">
        <f>IF(G106&gt;0,1-(G106/O106),"")</f>
        <v>0.009257377545384582</v>
      </c>
      <c r="Q106" s="66">
        <v>0.13</v>
      </c>
      <c r="R106" s="122">
        <v>0.007381</v>
      </c>
      <c r="S106" s="123">
        <v>1.03415191E-05</v>
      </c>
      <c r="T106" s="113">
        <f>IF(AND(Q106&gt;0,R106&gt;0),SQRT(AI106^2*AJ106^2+AF106^2*AK106^2)/10^6,"")</f>
        <v>0.13119791379674423</v>
      </c>
      <c r="U106" s="67">
        <f>IF(AND(Q106&gt;0,R106&gt;0),SQRT((T106*10^6)^2+AL106^2*($L106*10^6)^2)/10^6,"")</f>
        <v>0.15553378440009102</v>
      </c>
      <c r="V106" s="67">
        <f>IF(AND(Q106&gt;0,R106&gt;0),SQRT((U106*10^6)^2+AP106^2*$N106^2)/10^6,"")</f>
        <v>0.2244967496368738</v>
      </c>
      <c r="W106" s="124"/>
      <c r="X106" s="124"/>
      <c r="Y106" s="124"/>
      <c r="Z106" s="124"/>
      <c r="AA106" s="124"/>
      <c r="AB106" s="24">
        <f>(-1+EXP($J106*$I106*10^6))/R106</f>
        <v>2.121441020902572</v>
      </c>
      <c r="AC106" s="24">
        <f>(EXP($J106*G106*10^6)-1)/R106</f>
        <v>5.02723166648476</v>
      </c>
      <c r="AD106" s="24">
        <f>AC106/($J106+R106*$J106*AC106)</f>
        <v>8745021365.594679</v>
      </c>
      <c r="AE106" s="24">
        <f>R106/($J106+R106*$J106*AC106)</f>
        <v>12839472.493335115</v>
      </c>
      <c r="AF106" s="25">
        <f>SQRT(((Q106*10^6)^2-S106^2*AD106^2)/(AE106^2))</f>
        <v>0.007273451525589187</v>
      </c>
      <c r="AG106" s="24">
        <f>(EXP($M106*$K106*10^6)-1)/AB106</f>
        <v>0.007434129700148889</v>
      </c>
      <c r="AH106" s="24">
        <f>(1-EXP($J106*$I106*10^6))/(AB106^2)</f>
        <v>-0.0034792388415586196</v>
      </c>
      <c r="AI106" s="25">
        <f>S106/ABS(AH106)</f>
        <v>0.0029723510143865933</v>
      </c>
      <c r="AJ106" s="24">
        <f>(1/$M106)*(-1/AB106+1/((EXP($M106*$K106*10^6)-1)*AC106+AB106))</f>
        <v>-30706385.28811933</v>
      </c>
      <c r="AK106" s="24">
        <f>AG106/($M106*(1+AG106*AC106))</f>
        <v>12957784.656740377</v>
      </c>
      <c r="AL106" s="26">
        <f>EXP($M106*$K106*10^6)*AC106/((EXP($M106*$K106*10^6)-1)*AC106+AB106)</f>
        <v>2.3203783058812575</v>
      </c>
      <c r="AM106" s="24">
        <f>(EXP($M106*$K106*10^6)*$M106*AC106*$K106*10^6)/((EXP($M106*$K106*10^6)-1)*AC106+AB106)</f>
        <v>0.03630927207318151</v>
      </c>
      <c r="AN106" s="24">
        <f>LN(1+(EXP($M106*$K106*10^6)-1)*AC106/AB106)</f>
        <v>0.0366916449096902</v>
      </c>
      <c r="AO106" s="24">
        <f>1/$M106^2*(AM106-AN106)</f>
        <v>-1250138814445950</v>
      </c>
      <c r="AP106" s="27">
        <f>-LN(1+AG106*AC106)/$M106^2</f>
        <v>-1.1996053351041248E+17</v>
      </c>
    </row>
    <row r="107" spans="1:42" s="68" customFormat="1" ht="12.75">
      <c r="A107" s="262"/>
      <c r="B107" s="68" t="s">
        <v>27</v>
      </c>
      <c r="D107" s="68" t="s">
        <v>85</v>
      </c>
      <c r="E107" s="68" t="s">
        <v>80</v>
      </c>
      <c r="F107" s="129" t="s">
        <v>73</v>
      </c>
      <c r="G107" s="78">
        <v>65.96</v>
      </c>
      <c r="H107" s="69" t="s">
        <v>33</v>
      </c>
      <c r="I107" s="56">
        <v>28.03</v>
      </c>
      <c r="J107" s="56">
        <f>5.543*10^-10</f>
        <v>5.543E-10</v>
      </c>
      <c r="K107" s="56">
        <v>28.294</v>
      </c>
      <c r="L107" s="55">
        <v>0.036</v>
      </c>
      <c r="M107" s="56">
        <v>5.530500000000001E-10</v>
      </c>
      <c r="N107" s="57">
        <v>1.349518432626987E-12</v>
      </c>
      <c r="O107" s="29">
        <f>IF(G107&gt;0,10^-6*(1/$M107)*LN(1+(EXP($J107*G107*10^6)-1)*((EXP($M107*$K107*10^6)-1)/(EXP($J107*$I107*10^6)-1))),"")</f>
        <v>66.57629234121673</v>
      </c>
      <c r="P107" s="100">
        <f>IF(G107&gt;0,1-(G107/O107),"")</f>
        <v>0.009256933955680724</v>
      </c>
      <c r="Q107" s="53">
        <v>0.21</v>
      </c>
      <c r="R107" s="59">
        <v>0.007378</v>
      </c>
      <c r="S107" s="130">
        <v>9.8134778E-06</v>
      </c>
      <c r="T107" s="117">
        <f>IF(AND(Q107&gt;0,R107&gt;0),SQRT(AI107^2*AJ107^2+AF107^2*AK107^2)/10^6,"")</f>
        <v>0.21193490404655715</v>
      </c>
      <c r="U107" s="51">
        <f>IF(AND(Q107&gt;0,R107&gt;0),SQRT((T107*10^6)^2+AL107^2*($L107*10^6)^2)/10^6,"")</f>
        <v>0.22790850163073287</v>
      </c>
      <c r="V107" s="51">
        <f>IF(AND(Q107&gt;0,R107&gt;0),SQRT((U107*10^6)^2+AP107^2*$N107^2)/10^6,"")</f>
        <v>0.27988216672960964</v>
      </c>
      <c r="W107" s="23"/>
      <c r="X107" s="23"/>
      <c r="Y107" s="23"/>
      <c r="Z107" s="23"/>
      <c r="AA107" s="23"/>
      <c r="AB107" s="24">
        <f>(-1+EXP($J107*$I107*10^6))/R107</f>
        <v>2.122303629070464</v>
      </c>
      <c r="AC107" s="24">
        <f>(EXP($J107*G107*10^6)-1)/R107</f>
        <v>5.047197745377816</v>
      </c>
      <c r="AD107" s="24">
        <f>AC107/($J107+R107*$J107*AC107)</f>
        <v>8778633712.462519</v>
      </c>
      <c r="AE107" s="24">
        <f>R107/($J107+R107*$J107*AC107)</f>
        <v>12832617.780799886</v>
      </c>
      <c r="AF107" s="25">
        <f>SQRT(((Q107*10^6)^2-S107^2*AD107^2)/(AE107^2))</f>
        <v>0.014924153574231385</v>
      </c>
      <c r="AG107" s="24">
        <f>(EXP($M107*$K107*10^6)-1)/AB107</f>
        <v>0.0074311081056358886</v>
      </c>
      <c r="AH107" s="24">
        <f>(1-EXP($J107*$I107*10^6))/(AB107^2)</f>
        <v>-0.0034764111501008215</v>
      </c>
      <c r="AI107" s="25">
        <f>S107/ABS(AH107)</f>
        <v>0.0028228760570266245</v>
      </c>
      <c r="AJ107" s="24">
        <f>(1/$M107)*(-1/AB107+1/((EXP($M107*$K107*10^6)-1)*AC107+AB107))</f>
        <v>-30799329.038812097</v>
      </c>
      <c r="AK107" s="24">
        <f>AG107/($M107*(1+AG107*AC107))</f>
        <v>12950855.323999844</v>
      </c>
      <c r="AL107" s="26">
        <f>EXP($M107*$K107*10^6)*AC107/((EXP($M107*$K107*10^6)-1)*AC107+AB107)</f>
        <v>2.3283481073960575</v>
      </c>
      <c r="AM107" s="24">
        <f>(EXP($M107*$K107*10^6)*$M107*AC107*$K107*10^6)/((EXP($M107*$K107*10^6)-1)*AC107+AB107)</f>
        <v>0.03643398350098476</v>
      </c>
      <c r="AN107" s="24">
        <f>LN(1+(EXP($M107*$K107*10^6)-1)*AC107/AB107)</f>
        <v>0.03682001847930992</v>
      </c>
      <c r="AO107" s="24">
        <f>1/$M107^2*(AM107-AN107)</f>
        <v>-1262111907698559</v>
      </c>
      <c r="AP107" s="27">
        <f>-LN(1+AG107*AC107)/$M107^2</f>
        <v>-1.2038024110155813E+17</v>
      </c>
    </row>
    <row r="108" spans="1:42" s="68" customFormat="1" ht="12.75">
      <c r="A108" s="262"/>
      <c r="B108" s="68" t="s">
        <v>28</v>
      </c>
      <c r="D108" s="68" t="s">
        <v>85</v>
      </c>
      <c r="E108" s="68" t="s">
        <v>80</v>
      </c>
      <c r="F108" s="129" t="s">
        <v>73</v>
      </c>
      <c r="G108" s="78">
        <v>63.79</v>
      </c>
      <c r="H108" s="69" t="s">
        <v>33</v>
      </c>
      <c r="I108" s="56">
        <v>28.03</v>
      </c>
      <c r="J108" s="56">
        <f>5.543*10^-10</f>
        <v>5.543E-10</v>
      </c>
      <c r="K108" s="56">
        <v>28.294</v>
      </c>
      <c r="L108" s="55">
        <v>0.036</v>
      </c>
      <c r="M108" s="56">
        <v>5.530500000000001E-10</v>
      </c>
      <c r="N108" s="57">
        <v>1.349518432626987E-12</v>
      </c>
      <c r="O108" s="29">
        <f>IF(G108&gt;0,10^-6*(1/$M108)*LN(1+(EXP($J108*G108*10^6)-1)*((EXP($M108*$K108*10^6)-1)/(EXP($J108*$I108*10^6)-1))),"")</f>
        <v>64.3862891910656</v>
      </c>
      <c r="P108" s="100">
        <f>IF(G108&gt;0,1-(G108/O108),"")</f>
        <v>0.00926112062920914</v>
      </c>
      <c r="Q108" s="53">
        <v>0.14</v>
      </c>
      <c r="R108" s="59">
        <v>0.007389</v>
      </c>
      <c r="S108" s="130">
        <v>9.8140698E-06</v>
      </c>
      <c r="T108" s="117">
        <f>IF(AND(Q108&gt;0,R108&gt;0),SQRT(AI108^2*AJ108^2+AF108^2*AK108^2)/10^6,"")</f>
        <v>0.14129111584114887</v>
      </c>
      <c r="U108" s="51">
        <f>IF(AND(Q108&gt;0,R108&gt;0),SQRT((T108*10^6)^2+AL108^2*($L108*10^6)^2)/10^6,"")</f>
        <v>0.1629182353454385</v>
      </c>
      <c r="V108" s="51">
        <f>IF(AND(Q108&gt;0,R108&gt;0),SQRT((U108*10^6)^2+AP108^2*$N108^2)/10^6,"")</f>
        <v>0.226332404276156</v>
      </c>
      <c r="W108" s="23"/>
      <c r="X108" s="23"/>
      <c r="Y108" s="23"/>
      <c r="Z108" s="23"/>
      <c r="AA108" s="23"/>
      <c r="AB108" s="24">
        <f>(-1+EXP($J108*$I108*10^6))/R108</f>
        <v>2.1191441568929332</v>
      </c>
      <c r="AC108" s="24">
        <f>(EXP($J108*G108*10^6)-1)/R108</f>
        <v>4.870936894390982</v>
      </c>
      <c r="AD108" s="24">
        <f>AC108/($J108+R108*$J108*AC108)</f>
        <v>8482258313.693459</v>
      </c>
      <c r="AE108" s="24">
        <f>R108/($J108+R108*$J108*AC108)</f>
        <v>12867217.958018184</v>
      </c>
      <c r="AF108" s="25">
        <f>SQRT(((Q108*10^6)^2-S108^2*AD108^2)/(AE108^2))</f>
        <v>0.008747962669322793</v>
      </c>
      <c r="AG108" s="24">
        <f>(EXP($M108*$K108*10^6)-1)/AB108</f>
        <v>0.0074421872855168865</v>
      </c>
      <c r="AH108" s="24">
        <f>(1-EXP($J108*$I108*10^6))/(AB108^2)</f>
        <v>-0.0034867849721151927</v>
      </c>
      <c r="AI108" s="25">
        <f>S108/ABS(AH108)</f>
        <v>0.0028146472691851936</v>
      </c>
      <c r="AJ108" s="24">
        <f>(1/$M108)*(-1/AB108+1/((EXP($M108*$K108*10^6)-1)*AC108+AB108))</f>
        <v>-29848566.51679734</v>
      </c>
      <c r="AK108" s="24">
        <f>AG108/($M108*(1+AG108*AC108))</f>
        <v>12985882.736140428</v>
      </c>
      <c r="AL108" s="26">
        <f>EXP($M108*$K108*10^6)*AC108/((EXP($M108*$K108*10^6)-1)*AC108+AB108)</f>
        <v>2.2531137563604915</v>
      </c>
      <c r="AM108" s="24">
        <f>(EXP($M108*$K108*10^6)*$M108*AC108*$K108*10^6)/((EXP($M108*$K108*10^6)-1)*AC108+AB108)</f>
        <v>0.03525671662425358</v>
      </c>
      <c r="AN108" s="24">
        <f>LN(1+(EXP($M108*$K108*10^6)-1)*AC108/AB108)</f>
        <v>0.035608837237118836</v>
      </c>
      <c r="AO108" s="24">
        <f>1/$M108^2*(AM108-AN108)</f>
        <v>-1151231477446623</v>
      </c>
      <c r="AP108" s="27">
        <f>-LN(1+AG108*AC108)/$M108^2</f>
        <v>-1.1642037644166998E+17</v>
      </c>
    </row>
    <row r="109" spans="1:42" s="34" customFormat="1" ht="13.5" thickBot="1">
      <c r="A109" s="263"/>
      <c r="B109" s="34" t="s">
        <v>29</v>
      </c>
      <c r="D109" s="34" t="s">
        <v>81</v>
      </c>
      <c r="E109" s="34" t="s">
        <v>82</v>
      </c>
      <c r="F109" s="135" t="s">
        <v>73</v>
      </c>
      <c r="G109" s="136">
        <v>66.56</v>
      </c>
      <c r="H109" s="70" t="s">
        <v>33</v>
      </c>
      <c r="I109" s="71">
        <v>28.03</v>
      </c>
      <c r="J109" s="71">
        <f>5.543*10^-10</f>
        <v>5.543E-10</v>
      </c>
      <c r="K109" s="71">
        <v>28.294</v>
      </c>
      <c r="L109" s="72">
        <v>0.036</v>
      </c>
      <c r="M109" s="71">
        <v>5.530500000000001E-10</v>
      </c>
      <c r="N109" s="73">
        <v>1.349518432626987E-12</v>
      </c>
      <c r="O109" s="30">
        <f>IF(G109&gt;0,10^-6*(1/$M109)*LN(1+(EXP($J109*G109*10^6)-1)*((EXP($M109*$K109*10^6)-1)/(EXP($J109*$I109*10^6)-1))),"")</f>
        <v>67.1818199399654</v>
      </c>
      <c r="P109" s="103">
        <f>IF(G109&gt;0,1-(G109/O109),"")</f>
        <v>0.00925577694264701</v>
      </c>
      <c r="Q109" s="74">
        <v>0.1</v>
      </c>
      <c r="R109" s="137">
        <v>0.007298</v>
      </c>
      <c r="S109" s="138">
        <v>6.177757E-06</v>
      </c>
      <c r="T109" s="114">
        <f>IF(AND(Q109&gt;0,R109&gt;0),SQRT(AI109^2*AJ109^2+AF109^2*AK109^2)/10^6,"")</f>
        <v>0.1009211500500669</v>
      </c>
      <c r="U109" s="75">
        <f>IF(AND(Q109&gt;0,R109&gt;0),SQRT((T109*10^6)^2+AL109^2*($L109*10^6)^2)/10^6,"")</f>
        <v>0.13166990847618773</v>
      </c>
      <c r="V109" s="75">
        <f>IF(AND(Q109&gt;0,R109&gt;0),SQRT((U109*10^6)^2+AP109^2*$N109^2)/10^6,"")</f>
        <v>0.21026404543103439</v>
      </c>
      <c r="W109" s="139"/>
      <c r="X109" s="139"/>
      <c r="Y109" s="139"/>
      <c r="Z109" s="139"/>
      <c r="AA109" s="139"/>
      <c r="AB109" s="24">
        <f>(-1+EXP($J109*$I109*10^6))/R109</f>
        <v>2.1455681248673453</v>
      </c>
      <c r="AC109" s="24">
        <f>(EXP($J109*G109*10^6)-1)/R109</f>
        <v>5.149800907754802</v>
      </c>
      <c r="AD109" s="24">
        <f>AC109/($J109+R109*$J109*AC109)</f>
        <v>8954113805.862616</v>
      </c>
      <c r="AE109" s="24">
        <f>R109/($J109+R109*$J109*AC109)</f>
        <v>12689252.211048147</v>
      </c>
      <c r="AF109" s="25">
        <f>SQRT(((Q109*10^6)^2-S109^2*AD109^2)/(AE109^2))</f>
        <v>0.00656518421136584</v>
      </c>
      <c r="AG109" s="24">
        <f>(EXP($M109*$K109*10^6)-1)/AB109</f>
        <v>0.007350532251955912</v>
      </c>
      <c r="AH109" s="24">
        <f>(1-EXP($J109*$I109*10^6))/(AB109^2)</f>
        <v>-0.0034014300992895367</v>
      </c>
      <c r="AI109" s="25">
        <f>S109/ABS(AH109)</f>
        <v>0.001816223417700208</v>
      </c>
      <c r="AJ109" s="24">
        <f>(1/$M109)*(-1/AB109+1/((EXP($M109*$K109*10^6)-1)*AC109+AB109))</f>
        <v>-30737344.96843212</v>
      </c>
      <c r="AK109" s="24">
        <f>AG109/($M109*(1+AG109*AC109))</f>
        <v>12806139.26414334</v>
      </c>
      <c r="AL109" s="26">
        <f>EXP($M109*$K109*10^6)*AC109/((EXP($M109*$K109*10^6)-1)*AC109+AB109)</f>
        <v>2.3491340456493015</v>
      </c>
      <c r="AM109" s="24">
        <f>(EXP($M109*$K109*10^6)*$M109*AC109*$K109*10^6)/((EXP($M109*$K109*10^6)-1)*AC109+AB109)</f>
        <v>0.03675924179417792</v>
      </c>
      <c r="AN109" s="24">
        <f>LN(1+(EXP($M109*$K109*10^6)-1)*AC109/AB109)</f>
        <v>0.03715490551779787</v>
      </c>
      <c r="AO109" s="24">
        <f>1/$M109^2*(AM109-AN109)</f>
        <v>-1293592355779883.8</v>
      </c>
      <c r="AP109" s="27">
        <f>-LN(1+AG109*AC109)/$M109^2</f>
        <v>-1.2147512872247606E+17</v>
      </c>
    </row>
    <row r="110" spans="1:42" s="68" customFormat="1" ht="13.5" thickBot="1">
      <c r="A110" s="60"/>
      <c r="F110" s="129"/>
      <c r="G110" s="16"/>
      <c r="H110" s="69"/>
      <c r="I110" s="56"/>
      <c r="J110" s="56"/>
      <c r="K110" s="56"/>
      <c r="L110" s="55"/>
      <c r="M110" s="56"/>
      <c r="N110" s="57"/>
      <c r="O110" s="52"/>
      <c r="P110" s="100"/>
      <c r="Q110" s="53"/>
      <c r="R110" s="59"/>
      <c r="S110" s="130"/>
      <c r="T110" s="116"/>
      <c r="U110" s="51"/>
      <c r="V110" s="51"/>
      <c r="W110" s="23"/>
      <c r="X110" s="23"/>
      <c r="Y110" s="23"/>
      <c r="Z110" s="23"/>
      <c r="AA110" s="23"/>
      <c r="AB110" s="24"/>
      <c r="AC110" s="24"/>
      <c r="AD110" s="24"/>
      <c r="AE110" s="24"/>
      <c r="AF110" s="25"/>
      <c r="AG110" s="24"/>
      <c r="AH110" s="24"/>
      <c r="AI110" s="25"/>
      <c r="AJ110" s="24"/>
      <c r="AK110" s="24"/>
      <c r="AL110" s="26"/>
      <c r="AM110" s="24"/>
      <c r="AN110" s="24"/>
      <c r="AO110" s="24"/>
      <c r="AP110" s="27"/>
    </row>
    <row r="111" spans="1:42" s="175" customFormat="1" ht="26.25" thickBot="1">
      <c r="A111" s="174" t="s">
        <v>306</v>
      </c>
      <c r="D111" s="175" t="s">
        <v>307</v>
      </c>
      <c r="E111" s="175" t="s">
        <v>82</v>
      </c>
      <c r="F111" s="175" t="s">
        <v>107</v>
      </c>
      <c r="G111" s="203">
        <v>75.05</v>
      </c>
      <c r="H111" s="176" t="s">
        <v>54</v>
      </c>
      <c r="I111" s="191">
        <v>27.84</v>
      </c>
      <c r="J111" s="166">
        <f>5.543*10^-10</f>
        <v>5.543E-10</v>
      </c>
      <c r="K111" s="166">
        <v>28.294</v>
      </c>
      <c r="L111" s="177">
        <v>0.036</v>
      </c>
      <c r="M111" s="166">
        <v>5.530500000000001E-10</v>
      </c>
      <c r="N111" s="178">
        <v>1.349518432626987E-12</v>
      </c>
      <c r="O111" s="76">
        <f>IF(G111&gt;0,10^-6*(1/$M111)*LN(1+(EXP($J111*G111*10^6)-1)*((EXP($M111*$K111*10^6)-1)/(EXP($J111*$I111*10^6)-1))),"")</f>
        <v>76.26004937953923</v>
      </c>
      <c r="P111" s="167">
        <f>IF(G111&gt;0,1-(G111/O111),"")</f>
        <v>0.015867408812141215</v>
      </c>
      <c r="Q111" s="179">
        <v>0.08</v>
      </c>
      <c r="R111" s="180"/>
      <c r="S111" s="181"/>
      <c r="T111" s="163">
        <f>Q111*(1+P111)</f>
        <v>0.08126939270497129</v>
      </c>
      <c r="U111" s="182">
        <f>IF(AND(Q111&gt;0,R111&gt;0),SQRT((T111*10^6)^2+AL111^2*($L111*10^6)^2)/10^6,"")</f>
      </c>
      <c r="V111" s="182">
        <f>IF(AND(Q111&gt;0,R111&gt;0),SQRT((U111*10^6)^2+AP111^2*$N111^2)/10^6,"")</f>
      </c>
      <c r="W111" s="182"/>
      <c r="X111" s="182"/>
      <c r="Y111" s="182"/>
      <c r="Z111" s="182"/>
      <c r="AA111" s="182"/>
      <c r="AB111" s="184" t="e">
        <f>(-1+EXP($J111*$I111*10^6))/R111</f>
        <v>#DIV/0!</v>
      </c>
      <c r="AC111" s="184" t="e">
        <f>(EXP($J111*G111*10^6)-1)/R111</f>
        <v>#DIV/0!</v>
      </c>
      <c r="AD111" s="184" t="e">
        <f>AC111/($J111+R111*$J111*AC111)</f>
        <v>#DIV/0!</v>
      </c>
      <c r="AE111" s="184" t="e">
        <f>R111/($J111+R111*$J111*AC111)</f>
        <v>#DIV/0!</v>
      </c>
      <c r="AF111" s="185" t="e">
        <f>SQRT(((Q111*10^6)^2-S111^2*AD111^2)/(AE111^2))</f>
        <v>#DIV/0!</v>
      </c>
      <c r="AG111" s="184" t="e">
        <f>(EXP($M111*$K111*10^6)-1)/AB111</f>
        <v>#DIV/0!</v>
      </c>
      <c r="AH111" s="184" t="e">
        <f>(1-EXP($J111*$I111*10^6))/(AB111^2)</f>
        <v>#DIV/0!</v>
      </c>
      <c r="AI111" s="185" t="e">
        <f>S111/ABS(AH111)</f>
        <v>#DIV/0!</v>
      </c>
      <c r="AJ111" s="184" t="e">
        <f>(1/$M111)*(-1/AB111+1/((EXP($M111*$K111*10^6)-1)*AC111+AB111))</f>
        <v>#DIV/0!</v>
      </c>
      <c r="AK111" s="184" t="e">
        <f>AG111/($M111*(1+AG111*AC111))</f>
        <v>#DIV/0!</v>
      </c>
      <c r="AL111" s="186" t="e">
        <f>EXP($M111*$K111*10^6)*AC111/((EXP($M111*$K111*10^6)-1)*AC111+AB111)</f>
        <v>#DIV/0!</v>
      </c>
      <c r="AM111" s="184" t="e">
        <f>(EXP($M111*$K111*10^6)*$M111*AC111*$K111*10^6)/((EXP($M111*$K111*10^6)-1)*AC111+AB111)</f>
        <v>#DIV/0!</v>
      </c>
      <c r="AN111" s="184" t="e">
        <f>LN(1+(EXP($M111*$K111*10^6)-1)*AC111/AB111)</f>
        <v>#DIV/0!</v>
      </c>
      <c r="AO111" s="184" t="e">
        <f>1/$M111^2*(AM111-AN111)</f>
        <v>#DIV/0!</v>
      </c>
      <c r="AP111" s="187" t="e">
        <f>-LN(1+AG111*AC111)/$M111^2</f>
        <v>#DIV/0!</v>
      </c>
    </row>
    <row r="112" spans="1:42" s="68" customFormat="1" ht="13.5" thickBot="1">
      <c r="A112" s="60"/>
      <c r="F112" s="129"/>
      <c r="G112" s="16"/>
      <c r="H112" s="69"/>
      <c r="I112" s="56"/>
      <c r="J112" s="56"/>
      <c r="K112" s="56"/>
      <c r="L112" s="55"/>
      <c r="M112" s="56"/>
      <c r="N112" s="57"/>
      <c r="O112" s="52"/>
      <c r="P112" s="100"/>
      <c r="Q112" s="53"/>
      <c r="R112" s="59"/>
      <c r="S112" s="130"/>
      <c r="T112" s="116"/>
      <c r="U112" s="51"/>
      <c r="V112" s="51"/>
      <c r="W112" s="23"/>
      <c r="X112" s="23"/>
      <c r="Y112" s="23"/>
      <c r="Z112" s="23"/>
      <c r="AA112" s="23"/>
      <c r="AB112" s="24"/>
      <c r="AC112" s="24"/>
      <c r="AD112" s="24"/>
      <c r="AE112" s="24"/>
      <c r="AF112" s="25"/>
      <c r="AG112" s="24"/>
      <c r="AH112" s="24"/>
      <c r="AI112" s="25"/>
      <c r="AJ112" s="24"/>
      <c r="AK112" s="24"/>
      <c r="AL112" s="26"/>
      <c r="AM112" s="24"/>
      <c r="AN112" s="24"/>
      <c r="AO112" s="24"/>
      <c r="AP112" s="27"/>
    </row>
    <row r="113" spans="1:42" s="175" customFormat="1" ht="26.25" thickBot="1">
      <c r="A113" s="174" t="s">
        <v>313</v>
      </c>
      <c r="D113" s="175" t="s">
        <v>97</v>
      </c>
      <c r="E113" s="175" t="s">
        <v>78</v>
      </c>
      <c r="F113" s="204" t="s">
        <v>107</v>
      </c>
      <c r="G113" s="231">
        <v>76.7</v>
      </c>
      <c r="H113" s="229" t="s">
        <v>275</v>
      </c>
      <c r="I113" s="166">
        <v>28.02</v>
      </c>
      <c r="J113" s="166">
        <f>5.543*10^-10</f>
        <v>5.543E-10</v>
      </c>
      <c r="K113" s="166">
        <v>28.294</v>
      </c>
      <c r="L113" s="177">
        <v>0.036</v>
      </c>
      <c r="M113" s="166">
        <v>5.530500000000001E-10</v>
      </c>
      <c r="N113" s="178">
        <v>1.349518432626987E-12</v>
      </c>
      <c r="O113" s="76">
        <f>IF(G113&gt;0,10^-6*(1/$M113)*LN(1+(EXP($J113*G113*10^6)-1)*((EXP($M113*$K113*10^6)-1)/(EXP($J113*$I113*10^6)-1))),"")</f>
        <v>77.4422813049677</v>
      </c>
      <c r="P113" s="167">
        <f>IF(G113&gt;0,1-(G113/O113),"")</f>
        <v>0.009584961760676802</v>
      </c>
      <c r="Q113" s="205"/>
      <c r="R113" s="180"/>
      <c r="S113" s="206"/>
      <c r="T113" s="163"/>
      <c r="U113" s="207">
        <f>IF(AND(Q113&gt;0,R113&gt;0),SQRT((T113*10^6)^2+AL113^2*($L113*10^6)^2)/10^6,"")</f>
      </c>
      <c r="V113" s="207">
        <f>IF(AND(Q113&gt;0,R113&gt;0),SQRT((U113*10^6)^2+AP113^2*$N113^2)/10^6,"")</f>
      </c>
      <c r="W113" s="183"/>
      <c r="X113" s="183"/>
      <c r="Y113" s="183"/>
      <c r="Z113" s="183"/>
      <c r="AA113" s="183"/>
      <c r="AB113" s="184" t="e">
        <f>(-1+EXP($J113*$I113*10^6))/R113</f>
        <v>#DIV/0!</v>
      </c>
      <c r="AC113" s="184" t="e">
        <f>(EXP($J113*G113*10^6)-1)/R113</f>
        <v>#DIV/0!</v>
      </c>
      <c r="AD113" s="184" t="e">
        <f>AC113/($J113+R113*$J113*AC113)</f>
        <v>#DIV/0!</v>
      </c>
      <c r="AE113" s="184" t="e">
        <f>R113/($J113+R113*$J113*AC113)</f>
        <v>#DIV/0!</v>
      </c>
      <c r="AF113" s="185" t="e">
        <f>SQRT(((Q113*10^6)^2-S113^2*AD113^2)/(AE113^2))</f>
        <v>#DIV/0!</v>
      </c>
      <c r="AG113" s="184" t="e">
        <f>(EXP($M113*$K113*10^6)-1)/AB113</f>
        <v>#DIV/0!</v>
      </c>
      <c r="AH113" s="184" t="e">
        <f>(1-EXP($J113*$I113*10^6))/(AB113^2)</f>
        <v>#DIV/0!</v>
      </c>
      <c r="AI113" s="185" t="e">
        <f>S113/ABS(AH113)</f>
        <v>#DIV/0!</v>
      </c>
      <c r="AJ113" s="184" t="e">
        <f>(1/$M113)*(-1/AB113+1/((EXP($M113*$K113*10^6)-1)*AC113+AB113))</f>
        <v>#DIV/0!</v>
      </c>
      <c r="AK113" s="184" t="e">
        <f>AG113/($M113*(1+AG113*AC113))</f>
        <v>#DIV/0!</v>
      </c>
      <c r="AL113" s="186" t="e">
        <f>EXP($M113*$K113*10^6)*AC113/((EXP($M113*$K113*10^6)-1)*AC113+AB113)</f>
        <v>#DIV/0!</v>
      </c>
      <c r="AM113" s="184" t="e">
        <f>(EXP($M113*$K113*10^6)*$M113*AC113*$K113*10^6)/((EXP($M113*$K113*10^6)-1)*AC113+AB113)</f>
        <v>#DIV/0!</v>
      </c>
      <c r="AN113" s="184" t="e">
        <f>LN(1+(EXP($M113*$K113*10^6)-1)*AC113/AB113)</f>
        <v>#DIV/0!</v>
      </c>
      <c r="AO113" s="184" t="e">
        <f>1/$M113^2*(AM113-AN113)</f>
        <v>#DIV/0!</v>
      </c>
      <c r="AP113" s="187" t="e">
        <f>-LN(1+AG113*AC113)/$M113^2</f>
        <v>#DIV/0!</v>
      </c>
    </row>
    <row r="114" spans="1:42" s="68" customFormat="1" ht="13.5" thickBot="1">
      <c r="A114" s="60"/>
      <c r="F114" s="129"/>
      <c r="G114" s="16"/>
      <c r="H114" s="69"/>
      <c r="I114" s="56"/>
      <c r="J114" s="56"/>
      <c r="K114" s="56"/>
      <c r="L114" s="55"/>
      <c r="M114" s="56"/>
      <c r="N114" s="57"/>
      <c r="O114" s="52"/>
      <c r="P114" s="100"/>
      <c r="Q114" s="53"/>
      <c r="R114" s="59"/>
      <c r="S114" s="130"/>
      <c r="T114" s="116"/>
      <c r="U114" s="51"/>
      <c r="V114" s="51"/>
      <c r="W114" s="23"/>
      <c r="X114" s="23"/>
      <c r="Y114" s="23"/>
      <c r="Z114" s="23"/>
      <c r="AA114" s="23"/>
      <c r="AB114" s="24"/>
      <c r="AC114" s="24"/>
      <c r="AD114" s="24"/>
      <c r="AE114" s="24"/>
      <c r="AF114" s="25"/>
      <c r="AG114" s="24"/>
      <c r="AH114" s="24"/>
      <c r="AI114" s="25"/>
      <c r="AJ114" s="24"/>
      <c r="AK114" s="24"/>
      <c r="AL114" s="26"/>
      <c r="AM114" s="24"/>
      <c r="AN114" s="24"/>
      <c r="AO114" s="24"/>
      <c r="AP114" s="27"/>
    </row>
    <row r="115" spans="1:48" s="175" customFormat="1" ht="26.25" thickBot="1">
      <c r="A115" s="174" t="s">
        <v>304</v>
      </c>
      <c r="D115" s="175" t="s">
        <v>302</v>
      </c>
      <c r="E115" s="175" t="s">
        <v>301</v>
      </c>
      <c r="F115" s="232" t="s">
        <v>73</v>
      </c>
      <c r="G115" s="230">
        <v>74.11</v>
      </c>
      <c r="H115" s="229" t="s">
        <v>303</v>
      </c>
      <c r="I115" s="166">
        <v>27.55</v>
      </c>
      <c r="J115" s="166">
        <f>5.543*10^-10</f>
        <v>5.543E-10</v>
      </c>
      <c r="K115" s="166">
        <v>28.294</v>
      </c>
      <c r="L115" s="177">
        <v>0.036</v>
      </c>
      <c r="M115" s="166">
        <v>5.530500000000001E-10</v>
      </c>
      <c r="N115" s="178">
        <v>1.349518432626987E-12</v>
      </c>
      <c r="O115" s="76">
        <f>IF(G115&gt;0,10^-6*(1/$M115)*LN(1+(EXP($J115*G115*10^6)-1)*((EXP($M115*$K115*10^6)-1)/(EXP($J115*$I115*10^6)-1))),"")</f>
        <v>76.08740599329457</v>
      </c>
      <c r="P115" s="167">
        <f>IF(G115&gt;0,1-(G115/O115),"")</f>
        <v>0.025988610959727487</v>
      </c>
      <c r="Q115" s="179">
        <v>0.09</v>
      </c>
      <c r="R115" s="208">
        <v>0.005</v>
      </c>
      <c r="S115" s="206"/>
      <c r="T115" s="111">
        <f>IF(AND(Q115&gt;0,R115&gt;0),SQRT(AI115^2*AJ115^2+AF115^2*AK115^2)/10^6,"")</f>
        <v>0.09235547012753341</v>
      </c>
      <c r="U115" s="182">
        <f>IF(AND(Q115&gt;0,R115&gt;0),SQRT((T115*10^6)^2+AL115^2*($L115*10^6)^2)/10^6,"")</f>
        <v>0.13288498076399358</v>
      </c>
      <c r="V115" s="182">
        <f>IF(AND(Q115&gt;0,R115&gt;0),SQRT((U115*10^6)^2+AP115^2*$N115^2)/10^6,"")</f>
        <v>0.22831876744061017</v>
      </c>
      <c r="W115" s="183"/>
      <c r="X115" s="183"/>
      <c r="Y115" s="183"/>
      <c r="Z115" s="183"/>
      <c r="AA115" s="183"/>
      <c r="AB115" s="184">
        <f>(-1+EXP($J115*$I115*10^6))/R115</f>
        <v>3.077632399294039</v>
      </c>
      <c r="AC115" s="184">
        <f>(EXP($J115*G115*10^6)-1)/R115</f>
        <v>8.386919073534438</v>
      </c>
      <c r="AD115" s="184">
        <f>AC115/($J115+R115*$J115*AC115)</f>
        <v>14521688470.397512</v>
      </c>
      <c r="AE115" s="184">
        <f>R115/($J115+R115*$J115*AC115)</f>
        <v>8657343.860763965</v>
      </c>
      <c r="AF115" s="185">
        <f>SQRT(((Q115*10^6)^2-S115^2*AD115^2)/(AE115^2))</f>
        <v>0.010395798231821414</v>
      </c>
      <c r="AG115" s="184">
        <f>(EXP($M115*$K115*10^6)-1)/AB115</f>
        <v>0.005124415672327737</v>
      </c>
      <c r="AH115" s="184">
        <f>(1-EXP($J115*$I115*10^6))/(AB115^2)</f>
        <v>-0.0016246254754618914</v>
      </c>
      <c r="AI115" s="185">
        <f>S115/ABS(AH115)</f>
        <v>0</v>
      </c>
      <c r="AJ115" s="184">
        <f>(1/$M115)*(-1/AB115+1/((EXP($M115*$K115*10^6)-1)*AC115+AB115))</f>
        <v>-24209760.255188007</v>
      </c>
      <c r="AK115" s="184">
        <f>AG115/($M115*(1+AG115*AC115))</f>
        <v>8883922.914628569</v>
      </c>
      <c r="AL115" s="186">
        <f>EXP($M115*$K115*10^6)*AC115/((EXP($M115*$K115*10^6)-1)*AC115+AB115)</f>
        <v>2.654033334369671</v>
      </c>
      <c r="AM115" s="184">
        <f>(EXP($M115*$K115*10^6)*$M115*AC115*$K115*10^6)/((EXP($M115*$K115*10^6)-1)*AC115+AB115)</f>
        <v>0.04153030485790662</v>
      </c>
      <c r="AN115" s="184">
        <f>LN(1+(EXP($M115*$K115*10^6)-1)*AC115/AB115)</f>
        <v>0.04208013988459157</v>
      </c>
      <c r="AO115" s="184">
        <f>1/$M115^2*(AM115-AN115)</f>
        <v>-1797643668093471.5</v>
      </c>
      <c r="AP115" s="187">
        <f>-LN(1+AG115*AC115)/$M115^2</f>
        <v>-1.3757780669612974E+17</v>
      </c>
      <c r="AQ115" s="184"/>
      <c r="AR115" s="186"/>
      <c r="AS115" s="184"/>
      <c r="AT115" s="184"/>
      <c r="AU115" s="184"/>
      <c r="AV115" s="187"/>
    </row>
    <row r="116" spans="1:42" s="68" customFormat="1" ht="13.5" thickBot="1">
      <c r="A116" s="60"/>
      <c r="F116" s="129"/>
      <c r="G116" s="16"/>
      <c r="H116" s="69"/>
      <c r="I116" s="56"/>
      <c r="J116" s="56"/>
      <c r="K116" s="56"/>
      <c r="L116" s="55"/>
      <c r="M116" s="56"/>
      <c r="N116" s="57"/>
      <c r="O116" s="52"/>
      <c r="P116" s="100"/>
      <c r="Q116" s="53"/>
      <c r="R116" s="59"/>
      <c r="S116" s="130"/>
      <c r="T116" s="116"/>
      <c r="U116" s="51"/>
      <c r="V116" s="51"/>
      <c r="W116" s="23"/>
      <c r="X116" s="23"/>
      <c r="Y116" s="23"/>
      <c r="Z116" s="23"/>
      <c r="AA116" s="23"/>
      <c r="AB116" s="24"/>
      <c r="AC116" s="24"/>
      <c r="AD116" s="24"/>
      <c r="AE116" s="24"/>
      <c r="AF116" s="25"/>
      <c r="AG116" s="24"/>
      <c r="AH116" s="24"/>
      <c r="AI116" s="25"/>
      <c r="AJ116" s="24"/>
      <c r="AK116" s="24"/>
      <c r="AL116" s="26"/>
      <c r="AM116" s="24"/>
      <c r="AN116" s="24"/>
      <c r="AO116" s="24"/>
      <c r="AP116" s="27"/>
    </row>
    <row r="117" spans="1:42" s="61" customFormat="1" ht="26.25" customHeight="1">
      <c r="A117" s="261" t="s">
        <v>293</v>
      </c>
      <c r="B117" s="61" t="s">
        <v>292</v>
      </c>
      <c r="C117" s="61" t="s">
        <v>296</v>
      </c>
      <c r="D117" s="61" t="s">
        <v>295</v>
      </c>
      <c r="E117" s="61" t="s">
        <v>76</v>
      </c>
      <c r="F117" s="226" t="s">
        <v>73</v>
      </c>
      <c r="G117" s="202">
        <v>66.5</v>
      </c>
      <c r="H117" s="153" t="s">
        <v>277</v>
      </c>
      <c r="I117" s="153">
        <v>28.294</v>
      </c>
      <c r="J117" s="63">
        <f>5.543*10^-10</f>
        <v>5.543E-10</v>
      </c>
      <c r="K117" s="63">
        <v>28.294</v>
      </c>
      <c r="L117" s="168">
        <v>0.036</v>
      </c>
      <c r="M117" s="153">
        <v>5.530500000000001E-10</v>
      </c>
      <c r="N117" s="169">
        <v>1.349518432626987E-12</v>
      </c>
      <c r="O117" s="50">
        <f>IF(G117&gt;0,10^-6*(1/$M117)*LN(1+(EXP($J117*G117*10^6)-1)*((EXP($M117*$K117*10^6)-1)/(EXP($J117*$I117*10^6)-1))),"")</f>
        <v>66.50157274721316</v>
      </c>
      <c r="P117" s="102">
        <f>IF(G117&gt;0,1-(G117/O117),"")</f>
        <v>2.3649774707368287E-05</v>
      </c>
      <c r="Q117" s="66">
        <v>0.2</v>
      </c>
      <c r="R117" s="154"/>
      <c r="S117" s="155"/>
      <c r="T117" s="249">
        <f aca="true" t="shared" si="97" ref="T117:T163">Q117*(1+P117)</f>
        <v>0.2000047299549415</v>
      </c>
      <c r="U117" s="67">
        <f>IF(AND(Q117&gt;0,R117&gt;0),SQRT((T117*10^6)^2+AL117^2*($L117*10^6)^2)/10^6,"")</f>
      </c>
      <c r="V117" s="67">
        <f>IF(AND(Q117&gt;0,R117&gt;0),SQRT((U117*10^6)^2+AP117^2*$N117^2)/10^6,"")</f>
      </c>
      <c r="W117" s="124"/>
      <c r="X117" s="124"/>
      <c r="Y117" s="124"/>
      <c r="Z117" s="124"/>
      <c r="AA117" s="124"/>
      <c r="AB117" s="125" t="e">
        <f>(-1+EXP($J117*$I117*10^6))/R117</f>
        <v>#DIV/0!</v>
      </c>
      <c r="AC117" s="125" t="e">
        <f>(EXP($J117*G117*10^6)-1)/R117</f>
        <v>#DIV/0!</v>
      </c>
      <c r="AD117" s="125" t="e">
        <f>AC117/($J117+R117*$J117*AC117)</f>
        <v>#DIV/0!</v>
      </c>
      <c r="AE117" s="125" t="e">
        <f>R117/($J117+R117*$J117*AC117)</f>
        <v>#DIV/0!</v>
      </c>
      <c r="AF117" s="126" t="e">
        <f>SQRT(((Q117*10^6)^2-S117^2*AD117^2)/(AE117^2))</f>
        <v>#DIV/0!</v>
      </c>
      <c r="AG117" s="125" t="e">
        <f>(EXP($M117*$K117*10^6)-1)/AB117</f>
        <v>#DIV/0!</v>
      </c>
      <c r="AH117" s="125" t="e">
        <f>(1-EXP($J117*$I117*10^6))/(AB117^2)</f>
        <v>#DIV/0!</v>
      </c>
      <c r="AI117" s="126" t="e">
        <f>S117/ABS(AH117)</f>
        <v>#DIV/0!</v>
      </c>
      <c r="AJ117" s="125" t="e">
        <f>(1/$M117)*(-1/AB117+1/((EXP($M117*$K117*10^6)-1)*AC117+AB117))</f>
        <v>#DIV/0!</v>
      </c>
      <c r="AK117" s="125" t="e">
        <f>AG117/($M117*(1+AG117*AC117))</f>
        <v>#DIV/0!</v>
      </c>
      <c r="AL117" s="127" t="e">
        <f>EXP($M117*$K117*10^6)*AC117/((EXP($M117*$K117*10^6)-1)*AC117+AB117)</f>
        <v>#DIV/0!</v>
      </c>
      <c r="AM117" s="125" t="e">
        <f>(EXP($M117*$K117*10^6)*$M117*AC117*$K117*10^6)/((EXP($M117*$K117*10^6)-1)*AC117+AB117)</f>
        <v>#DIV/0!</v>
      </c>
      <c r="AN117" s="125" t="e">
        <f>LN(1+(EXP($M117*$K117*10^6)-1)*AC117/AB117)</f>
        <v>#DIV/0!</v>
      </c>
      <c r="AO117" s="125" t="e">
        <f>1/$M117^2*(AM117-AN117)</f>
        <v>#DIV/0!</v>
      </c>
      <c r="AP117" s="128" t="e">
        <f>-LN(1+AG117*AC117)/$M117^2</f>
        <v>#DIV/0!</v>
      </c>
    </row>
    <row r="118" spans="1:42" s="34" customFormat="1" ht="13.5" thickBot="1">
      <c r="A118" s="263"/>
      <c r="B118" s="34" t="s">
        <v>294</v>
      </c>
      <c r="C118" s="34" t="s">
        <v>296</v>
      </c>
      <c r="D118" s="34" t="s">
        <v>295</v>
      </c>
      <c r="E118" s="34" t="s">
        <v>76</v>
      </c>
      <c r="F118" s="228" t="s">
        <v>73</v>
      </c>
      <c r="G118" s="136">
        <v>67</v>
      </c>
      <c r="H118" s="158" t="s">
        <v>277</v>
      </c>
      <c r="I118" s="158">
        <v>28.294</v>
      </c>
      <c r="J118" s="71">
        <f>5.543*10^-10</f>
        <v>5.543E-10</v>
      </c>
      <c r="K118" s="71">
        <v>28.294</v>
      </c>
      <c r="L118" s="209">
        <v>0.036</v>
      </c>
      <c r="M118" s="158">
        <v>5.530500000000001E-10</v>
      </c>
      <c r="N118" s="210">
        <v>1.349518432626987E-12</v>
      </c>
      <c r="O118" s="30">
        <f>IF(G118&gt;0,10^-6*(1/$M118)*LN(1+(EXP($J118*G118*10^6)-1)*((EXP($M118*$K118*10^6)-1)/(EXP($J118*$I118*10^6)-1))),"")</f>
        <v>67.00160516267455</v>
      </c>
      <c r="P118" s="103">
        <f>IF(G118&gt;0,1-(G118/O118),"")</f>
        <v>2.395707790359136E-05</v>
      </c>
      <c r="Q118" s="74">
        <v>0.1</v>
      </c>
      <c r="R118" s="159"/>
      <c r="S118" s="160"/>
      <c r="T118" s="247">
        <f t="shared" si="97"/>
        <v>0.10000239570779038</v>
      </c>
      <c r="U118" s="75">
        <f>IF(AND(Q118&gt;0,R118&gt;0),SQRT((T118*10^6)^2+AL118^2*($L118*10^6)^2)/10^6,"")</f>
      </c>
      <c r="V118" s="75">
        <f>IF(AND(Q118&gt;0,R118&gt;0),SQRT((U118*10^6)^2+AP118^2*$N118^2)/10^6,"")</f>
      </c>
      <c r="W118" s="139"/>
      <c r="X118" s="139"/>
      <c r="Y118" s="139"/>
      <c r="Z118" s="139"/>
      <c r="AA118" s="139"/>
      <c r="AB118" s="140" t="e">
        <f>(-1+EXP($J118*$I118*10^6))/R118</f>
        <v>#DIV/0!</v>
      </c>
      <c r="AC118" s="140" t="e">
        <f>(EXP($J118*G118*10^6)-1)/R118</f>
        <v>#DIV/0!</v>
      </c>
      <c r="AD118" s="140" t="e">
        <f>AC118/($J118+R118*$J118*AC118)</f>
        <v>#DIV/0!</v>
      </c>
      <c r="AE118" s="140" t="e">
        <f>R118/($J118+R118*$J118*AC118)</f>
        <v>#DIV/0!</v>
      </c>
      <c r="AF118" s="141" t="e">
        <f>SQRT(((Q118*10^6)^2-S118^2*AD118^2)/(AE118^2))</f>
        <v>#DIV/0!</v>
      </c>
      <c r="AG118" s="140" t="e">
        <f>(EXP($M118*$K118*10^6)-1)/AB118</f>
        <v>#DIV/0!</v>
      </c>
      <c r="AH118" s="140" t="e">
        <f>(1-EXP($J118*$I118*10^6))/(AB118^2)</f>
        <v>#DIV/0!</v>
      </c>
      <c r="AI118" s="141" t="e">
        <f>S118/ABS(AH118)</f>
        <v>#DIV/0!</v>
      </c>
      <c r="AJ118" s="140" t="e">
        <f>(1/$M118)*(-1/AB118+1/((EXP($M118*$K118*10^6)-1)*AC118+AB118))</f>
        <v>#DIV/0!</v>
      </c>
      <c r="AK118" s="140" t="e">
        <f>AG118/($M118*(1+AG118*AC118))</f>
        <v>#DIV/0!</v>
      </c>
      <c r="AL118" s="142" t="e">
        <f>EXP($M118*$K118*10^6)*AC118/((EXP($M118*$K118*10^6)-1)*AC118+AB118)</f>
        <v>#DIV/0!</v>
      </c>
      <c r="AM118" s="140" t="e">
        <f>(EXP($M118*$K118*10^6)*$M118*AC118*$K118*10^6)/((EXP($M118*$K118*10^6)-1)*AC118+AB118)</f>
        <v>#DIV/0!</v>
      </c>
      <c r="AN118" s="140" t="e">
        <f>LN(1+(EXP($M118*$K118*10^6)-1)*AC118/AB118)</f>
        <v>#DIV/0!</v>
      </c>
      <c r="AO118" s="140" t="e">
        <f>1/$M118^2*(AM118-AN118)</f>
        <v>#DIV/0!</v>
      </c>
      <c r="AP118" s="143" t="e">
        <f>-LN(1+AG118*AC118)/$M118^2</f>
        <v>#DIV/0!</v>
      </c>
    </row>
    <row r="119" spans="1:42" s="14" customFormat="1" ht="13.5" thickBot="1">
      <c r="A119" s="60"/>
      <c r="B119" s="68"/>
      <c r="C119" s="68"/>
      <c r="D119" s="68"/>
      <c r="E119" s="68"/>
      <c r="F119" s="31"/>
      <c r="G119" s="16"/>
      <c r="H119" s="69"/>
      <c r="I119" s="56"/>
      <c r="J119" s="56"/>
      <c r="K119" s="56"/>
      <c r="L119" s="55"/>
      <c r="M119" s="56"/>
      <c r="N119" s="57"/>
      <c r="O119" s="52"/>
      <c r="P119" s="100"/>
      <c r="Q119" s="53"/>
      <c r="R119" s="92"/>
      <c r="S119" s="91"/>
      <c r="T119" s="116"/>
      <c r="U119" s="51"/>
      <c r="V119" s="51"/>
      <c r="W119" s="23"/>
      <c r="X119" s="23"/>
      <c r="Y119" s="23"/>
      <c r="Z119" s="23"/>
      <c r="AA119" s="23"/>
      <c r="AB119" s="24"/>
      <c r="AC119" s="24"/>
      <c r="AD119" s="24"/>
      <c r="AE119" s="24"/>
      <c r="AF119" s="25"/>
      <c r="AG119" s="24"/>
      <c r="AH119" s="24"/>
      <c r="AI119" s="25"/>
      <c r="AJ119" s="24"/>
      <c r="AK119" s="24"/>
      <c r="AL119" s="26"/>
      <c r="AM119" s="24"/>
      <c r="AN119" s="24"/>
      <c r="AO119" s="24"/>
      <c r="AP119" s="27"/>
    </row>
    <row r="120" spans="1:42" s="61" customFormat="1" ht="12.75" customHeight="1">
      <c r="A120" s="261" t="s">
        <v>109</v>
      </c>
      <c r="B120" s="61" t="s">
        <v>110</v>
      </c>
      <c r="D120" s="61" t="s">
        <v>111</v>
      </c>
      <c r="E120" s="61" t="s">
        <v>78</v>
      </c>
      <c r="F120" s="226" t="s">
        <v>73</v>
      </c>
      <c r="G120" s="233">
        <v>65.35</v>
      </c>
      <c r="H120" s="62" t="s">
        <v>33</v>
      </c>
      <c r="I120" s="63">
        <v>28.03</v>
      </c>
      <c r="J120" s="63">
        <f aca="true" t="shared" si="98" ref="J120:J155">5.543*10^-10</f>
        <v>5.543E-10</v>
      </c>
      <c r="K120" s="63">
        <v>28.294</v>
      </c>
      <c r="L120" s="64">
        <v>0.036</v>
      </c>
      <c r="M120" s="63">
        <v>5.530500000000001E-10</v>
      </c>
      <c r="N120" s="65">
        <v>1.349518432626987E-12</v>
      </c>
      <c r="O120" s="50">
        <f aca="true" t="shared" si="99" ref="O120:O155">IF(G120&gt;0,10^-6*(1/$M120)*LN(1+(EXP($J120*G120*10^6)-1)*((EXP($M120*$K120*10^6)-1)/(EXP($J120*$I120*10^6)-1))),"")</f>
        <v>65.96067118348395</v>
      </c>
      <c r="P120" s="102">
        <f aca="true" t="shared" si="100" ref="P120:P155">IF(G120&gt;0,1-(G120/O120),"")</f>
        <v>0.009258110515359075</v>
      </c>
      <c r="Q120" s="66">
        <v>0.31</v>
      </c>
      <c r="R120" s="154"/>
      <c r="S120" s="155"/>
      <c r="T120" s="249">
        <f t="shared" si="97"/>
        <v>0.3128700142597613</v>
      </c>
      <c r="U120" s="67">
        <f aca="true" t="shared" si="101" ref="U120:U155">IF(AND(Q120&gt;0,R120&gt;0),SQRT((T120*10^6)^2+AL120^2*($L120*10^6)^2)/10^6,"")</f>
      </c>
      <c r="V120" s="67">
        <f aca="true" t="shared" si="102" ref="V120:V155">IF(AND(Q120&gt;0,R120&gt;0),SQRT((U120*10^6)^2+AP120^2*$N120^2)/10^6,"")</f>
      </c>
      <c r="W120" s="124"/>
      <c r="X120" s="124"/>
      <c r="Y120" s="124"/>
      <c r="Z120" s="124"/>
      <c r="AA120" s="124"/>
      <c r="AB120" s="125" t="e">
        <f aca="true" t="shared" si="103" ref="AB120:AB163">(-1+EXP($J120*$I120*10^6))/R120</f>
        <v>#DIV/0!</v>
      </c>
      <c r="AC120" s="125" t="e">
        <f aca="true" t="shared" si="104" ref="AC120:AC163">(EXP($J120*G120*10^6)-1)/R120</f>
        <v>#DIV/0!</v>
      </c>
      <c r="AD120" s="125" t="e">
        <f aca="true" t="shared" si="105" ref="AD120:AD163">AC120/($J120+R120*$J120*AC120)</f>
        <v>#DIV/0!</v>
      </c>
      <c r="AE120" s="125" t="e">
        <f aca="true" t="shared" si="106" ref="AE120:AE163">R120/($J120+R120*$J120*AC120)</f>
        <v>#DIV/0!</v>
      </c>
      <c r="AF120" s="126" t="e">
        <f aca="true" t="shared" si="107" ref="AF120:AF163">SQRT(((Q120*10^6)^2-S120^2*AD120^2)/(AE120^2))</f>
        <v>#DIV/0!</v>
      </c>
      <c r="AG120" s="125" t="e">
        <f aca="true" t="shared" si="108" ref="AG120:AG163">(EXP($M120*$K120*10^6)-1)/AB120</f>
        <v>#DIV/0!</v>
      </c>
      <c r="AH120" s="125" t="e">
        <f aca="true" t="shared" si="109" ref="AH120:AH163">(1-EXP($J120*$I120*10^6))/(AB120^2)</f>
        <v>#DIV/0!</v>
      </c>
      <c r="AI120" s="126" t="e">
        <f aca="true" t="shared" si="110" ref="AI120:AI163">S120/ABS(AH120)</f>
        <v>#DIV/0!</v>
      </c>
      <c r="AJ120" s="125" t="e">
        <f aca="true" t="shared" si="111" ref="AJ120:AJ163">(1/$M120)*(-1/AB120+1/((EXP($M120*$K120*10^6)-1)*AC120+AB120))</f>
        <v>#DIV/0!</v>
      </c>
      <c r="AK120" s="125" t="e">
        <f aca="true" t="shared" si="112" ref="AK120:AK163">AG120/($M120*(1+AG120*AC120))</f>
        <v>#DIV/0!</v>
      </c>
      <c r="AL120" s="127" t="e">
        <f aca="true" t="shared" si="113" ref="AL120:AL163">EXP($M120*$K120*10^6)*AC120/((EXP($M120*$K120*10^6)-1)*AC120+AB120)</f>
        <v>#DIV/0!</v>
      </c>
      <c r="AM120" s="125" t="e">
        <f aca="true" t="shared" si="114" ref="AM120:AM163">(EXP($M120*$K120*10^6)*$M120*AC120*$K120*10^6)/((EXP($M120*$K120*10^6)-1)*AC120+AB120)</f>
        <v>#DIV/0!</v>
      </c>
      <c r="AN120" s="125" t="e">
        <f aca="true" t="shared" si="115" ref="AN120:AN163">LN(1+(EXP($M120*$K120*10^6)-1)*AC120/AB120)</f>
        <v>#DIV/0!</v>
      </c>
      <c r="AO120" s="125" t="e">
        <f aca="true" t="shared" si="116" ref="AO120:AO163">1/$M120^2*(AM120-AN120)</f>
        <v>#DIV/0!</v>
      </c>
      <c r="AP120" s="128" t="e">
        <f aca="true" t="shared" si="117" ref="AP120:AP163">-LN(1+AG120*AC120)/$M120^2</f>
        <v>#DIV/0!</v>
      </c>
    </row>
    <row r="121" spans="1:42" s="68" customFormat="1" ht="12.75">
      <c r="A121" s="262"/>
      <c r="B121" s="61" t="s">
        <v>110</v>
      </c>
      <c r="D121" s="68" t="s">
        <v>111</v>
      </c>
      <c r="E121" s="68" t="s">
        <v>78</v>
      </c>
      <c r="F121" s="227" t="s">
        <v>73</v>
      </c>
      <c r="G121" s="234">
        <v>65.43</v>
      </c>
      <c r="H121" s="69" t="s">
        <v>33</v>
      </c>
      <c r="I121" s="56">
        <v>28.03</v>
      </c>
      <c r="J121" s="56">
        <f t="shared" si="98"/>
        <v>5.543E-10</v>
      </c>
      <c r="K121" s="56">
        <v>28.294</v>
      </c>
      <c r="L121" s="55">
        <v>0.036</v>
      </c>
      <c r="M121" s="56">
        <v>5.530500000000001E-10</v>
      </c>
      <c r="N121" s="57">
        <v>1.349518432626987E-12</v>
      </c>
      <c r="O121" s="29">
        <f t="shared" si="99"/>
        <v>66.04140846679556</v>
      </c>
      <c r="P121" s="100">
        <f t="shared" si="100"/>
        <v>0.00925795619732972</v>
      </c>
      <c r="Q121" s="53">
        <v>0.21</v>
      </c>
      <c r="R121" s="90"/>
      <c r="S121" s="156"/>
      <c r="T121" s="250">
        <f t="shared" si="97"/>
        <v>0.2119441708014392</v>
      </c>
      <c r="U121" s="51">
        <f t="shared" si="101"/>
      </c>
      <c r="V121" s="51">
        <f t="shared" si="102"/>
      </c>
      <c r="W121" s="23"/>
      <c r="X121" s="23"/>
      <c r="Y121" s="23"/>
      <c r="Z121" s="23"/>
      <c r="AA121" s="23"/>
      <c r="AB121" s="131" t="e">
        <f t="shared" si="103"/>
        <v>#DIV/0!</v>
      </c>
      <c r="AC121" s="131" t="e">
        <f t="shared" si="104"/>
        <v>#DIV/0!</v>
      </c>
      <c r="AD121" s="131" t="e">
        <f t="shared" si="105"/>
        <v>#DIV/0!</v>
      </c>
      <c r="AE121" s="131" t="e">
        <f t="shared" si="106"/>
        <v>#DIV/0!</v>
      </c>
      <c r="AF121" s="132" t="e">
        <f t="shared" si="107"/>
        <v>#DIV/0!</v>
      </c>
      <c r="AG121" s="131" t="e">
        <f t="shared" si="108"/>
        <v>#DIV/0!</v>
      </c>
      <c r="AH121" s="131" t="e">
        <f t="shared" si="109"/>
        <v>#DIV/0!</v>
      </c>
      <c r="AI121" s="132" t="e">
        <f t="shared" si="110"/>
        <v>#DIV/0!</v>
      </c>
      <c r="AJ121" s="131" t="e">
        <f t="shared" si="111"/>
        <v>#DIV/0!</v>
      </c>
      <c r="AK121" s="131" t="e">
        <f t="shared" si="112"/>
        <v>#DIV/0!</v>
      </c>
      <c r="AL121" s="133" t="e">
        <f t="shared" si="113"/>
        <v>#DIV/0!</v>
      </c>
      <c r="AM121" s="131" t="e">
        <f t="shared" si="114"/>
        <v>#DIV/0!</v>
      </c>
      <c r="AN121" s="131" t="e">
        <f t="shared" si="115"/>
        <v>#DIV/0!</v>
      </c>
      <c r="AO121" s="131" t="e">
        <f t="shared" si="116"/>
        <v>#DIV/0!</v>
      </c>
      <c r="AP121" s="134" t="e">
        <f t="shared" si="117"/>
        <v>#DIV/0!</v>
      </c>
    </row>
    <row r="122" spans="1:42" s="68" customFormat="1" ht="12.75">
      <c r="A122" s="262"/>
      <c r="B122" s="68" t="s">
        <v>112</v>
      </c>
      <c r="E122" s="68" t="s">
        <v>118</v>
      </c>
      <c r="F122" s="227" t="s">
        <v>73</v>
      </c>
      <c r="G122" s="235">
        <v>64.97</v>
      </c>
      <c r="H122" s="69" t="s">
        <v>33</v>
      </c>
      <c r="I122" s="56">
        <v>28.03</v>
      </c>
      <c r="J122" s="56">
        <f t="shared" si="98"/>
        <v>5.543E-10</v>
      </c>
      <c r="K122" s="56">
        <v>28.294</v>
      </c>
      <c r="L122" s="55">
        <v>0.036</v>
      </c>
      <c r="M122" s="56">
        <v>5.530500000000001E-10</v>
      </c>
      <c r="N122" s="57">
        <v>1.349518432626987E-12</v>
      </c>
      <c r="O122" s="29">
        <f t="shared" si="99"/>
        <v>65.57716874840523</v>
      </c>
      <c r="P122" s="100">
        <f t="shared" si="100"/>
        <v>0.009258843588302867</v>
      </c>
      <c r="Q122" s="53">
        <v>0.29</v>
      </c>
      <c r="R122" s="90"/>
      <c r="S122" s="156"/>
      <c r="T122" s="250">
        <f t="shared" si="97"/>
        <v>0.2926850646406078</v>
      </c>
      <c r="U122" s="51">
        <f t="shared" si="101"/>
      </c>
      <c r="V122" s="51">
        <f t="shared" si="102"/>
      </c>
      <c r="W122" s="23"/>
      <c r="X122" s="23"/>
      <c r="Y122" s="23"/>
      <c r="Z122" s="23"/>
      <c r="AA122" s="23"/>
      <c r="AB122" s="131" t="e">
        <f t="shared" si="103"/>
        <v>#DIV/0!</v>
      </c>
      <c r="AC122" s="131" t="e">
        <f t="shared" si="104"/>
        <v>#DIV/0!</v>
      </c>
      <c r="AD122" s="131" t="e">
        <f t="shared" si="105"/>
        <v>#DIV/0!</v>
      </c>
      <c r="AE122" s="131" t="e">
        <f t="shared" si="106"/>
        <v>#DIV/0!</v>
      </c>
      <c r="AF122" s="132" t="e">
        <f t="shared" si="107"/>
        <v>#DIV/0!</v>
      </c>
      <c r="AG122" s="131" t="e">
        <f t="shared" si="108"/>
        <v>#DIV/0!</v>
      </c>
      <c r="AH122" s="131" t="e">
        <f t="shared" si="109"/>
        <v>#DIV/0!</v>
      </c>
      <c r="AI122" s="132" t="e">
        <f t="shared" si="110"/>
        <v>#DIV/0!</v>
      </c>
      <c r="AJ122" s="131" t="e">
        <f t="shared" si="111"/>
        <v>#DIV/0!</v>
      </c>
      <c r="AK122" s="131" t="e">
        <f t="shared" si="112"/>
        <v>#DIV/0!</v>
      </c>
      <c r="AL122" s="133" t="e">
        <f t="shared" si="113"/>
        <v>#DIV/0!</v>
      </c>
      <c r="AM122" s="131" t="e">
        <f t="shared" si="114"/>
        <v>#DIV/0!</v>
      </c>
      <c r="AN122" s="131" t="e">
        <f t="shared" si="115"/>
        <v>#DIV/0!</v>
      </c>
      <c r="AO122" s="131" t="e">
        <f t="shared" si="116"/>
        <v>#DIV/0!</v>
      </c>
      <c r="AP122" s="134" t="e">
        <f t="shared" si="117"/>
        <v>#DIV/0!</v>
      </c>
    </row>
    <row r="123" spans="1:42" s="68" customFormat="1" ht="12.75">
      <c r="A123" s="262"/>
      <c r="B123" s="68" t="s">
        <v>112</v>
      </c>
      <c r="E123" s="68" t="s">
        <v>118</v>
      </c>
      <c r="F123" s="227" t="s">
        <v>73</v>
      </c>
      <c r="G123" s="235">
        <v>65.19</v>
      </c>
      <c r="H123" s="69" t="s">
        <v>33</v>
      </c>
      <c r="I123" s="56">
        <v>28.03</v>
      </c>
      <c r="J123" s="56">
        <f t="shared" si="98"/>
        <v>5.543E-10</v>
      </c>
      <c r="K123" s="56">
        <v>28.294</v>
      </c>
      <c r="L123" s="55">
        <v>0.036</v>
      </c>
      <c r="M123" s="56">
        <v>5.530500000000001E-10</v>
      </c>
      <c r="N123" s="57">
        <v>1.349518432626987E-12</v>
      </c>
      <c r="O123" s="29">
        <f t="shared" si="99"/>
        <v>65.79919654231553</v>
      </c>
      <c r="P123" s="100">
        <f t="shared" si="100"/>
        <v>0.009258419165099618</v>
      </c>
      <c r="Q123" s="53">
        <v>0.45</v>
      </c>
      <c r="R123" s="90"/>
      <c r="S123" s="156"/>
      <c r="T123" s="250">
        <f t="shared" si="97"/>
        <v>0.4541662886242948</v>
      </c>
      <c r="U123" s="51">
        <f t="shared" si="101"/>
      </c>
      <c r="V123" s="51">
        <f t="shared" si="102"/>
      </c>
      <c r="W123" s="23"/>
      <c r="X123" s="23"/>
      <c r="Y123" s="23"/>
      <c r="Z123" s="23"/>
      <c r="AA123" s="23"/>
      <c r="AB123" s="131" t="e">
        <f t="shared" si="103"/>
        <v>#DIV/0!</v>
      </c>
      <c r="AC123" s="131" t="e">
        <f t="shared" si="104"/>
        <v>#DIV/0!</v>
      </c>
      <c r="AD123" s="131" t="e">
        <f t="shared" si="105"/>
        <v>#DIV/0!</v>
      </c>
      <c r="AE123" s="131" t="e">
        <f t="shared" si="106"/>
        <v>#DIV/0!</v>
      </c>
      <c r="AF123" s="132" t="e">
        <f t="shared" si="107"/>
        <v>#DIV/0!</v>
      </c>
      <c r="AG123" s="131" t="e">
        <f t="shared" si="108"/>
        <v>#DIV/0!</v>
      </c>
      <c r="AH123" s="131" t="e">
        <f t="shared" si="109"/>
        <v>#DIV/0!</v>
      </c>
      <c r="AI123" s="132" t="e">
        <f t="shared" si="110"/>
        <v>#DIV/0!</v>
      </c>
      <c r="AJ123" s="131" t="e">
        <f t="shared" si="111"/>
        <v>#DIV/0!</v>
      </c>
      <c r="AK123" s="131" t="e">
        <f t="shared" si="112"/>
        <v>#DIV/0!</v>
      </c>
      <c r="AL123" s="133" t="e">
        <f t="shared" si="113"/>
        <v>#DIV/0!</v>
      </c>
      <c r="AM123" s="131" t="e">
        <f t="shared" si="114"/>
        <v>#DIV/0!</v>
      </c>
      <c r="AN123" s="131" t="e">
        <f t="shared" si="115"/>
        <v>#DIV/0!</v>
      </c>
      <c r="AO123" s="131" t="e">
        <f t="shared" si="116"/>
        <v>#DIV/0!</v>
      </c>
      <c r="AP123" s="134" t="e">
        <f t="shared" si="117"/>
        <v>#DIV/0!</v>
      </c>
    </row>
    <row r="124" spans="1:42" s="68" customFormat="1" ht="12.75">
      <c r="A124" s="262"/>
      <c r="B124" s="68" t="s">
        <v>162</v>
      </c>
      <c r="D124" s="68" t="s">
        <v>161</v>
      </c>
      <c r="E124" s="68" t="s">
        <v>82</v>
      </c>
      <c r="F124" s="227" t="s">
        <v>73</v>
      </c>
      <c r="G124" s="235">
        <v>66.8</v>
      </c>
      <c r="H124" s="69" t="s">
        <v>33</v>
      </c>
      <c r="I124" s="56">
        <v>28.03</v>
      </c>
      <c r="J124" s="56">
        <f t="shared" si="98"/>
        <v>5.543E-10</v>
      </c>
      <c r="K124" s="56">
        <v>28.294</v>
      </c>
      <c r="L124" s="55">
        <v>0.036</v>
      </c>
      <c r="M124" s="56">
        <v>5.530500000000001E-10</v>
      </c>
      <c r="N124" s="57">
        <v>1.349518432626987E-12</v>
      </c>
      <c r="O124" s="29">
        <f t="shared" si="99"/>
        <v>67.42403058835147</v>
      </c>
      <c r="P124" s="100">
        <f t="shared" si="100"/>
        <v>0.009255314209282606</v>
      </c>
      <c r="Q124" s="53">
        <v>1.1</v>
      </c>
      <c r="R124" s="90"/>
      <c r="S124" s="156"/>
      <c r="T124" s="250">
        <f t="shared" si="97"/>
        <v>1.110180845630211</v>
      </c>
      <c r="U124" s="51">
        <f t="shared" si="101"/>
      </c>
      <c r="V124" s="51">
        <f t="shared" si="102"/>
      </c>
      <c r="W124" s="23"/>
      <c r="X124" s="23"/>
      <c r="Y124" s="23"/>
      <c r="Z124" s="23"/>
      <c r="AA124" s="23"/>
      <c r="AB124" s="131" t="e">
        <f t="shared" si="103"/>
        <v>#DIV/0!</v>
      </c>
      <c r="AC124" s="131" t="e">
        <f t="shared" si="104"/>
        <v>#DIV/0!</v>
      </c>
      <c r="AD124" s="131" t="e">
        <f t="shared" si="105"/>
        <v>#DIV/0!</v>
      </c>
      <c r="AE124" s="131" t="e">
        <f t="shared" si="106"/>
        <v>#DIV/0!</v>
      </c>
      <c r="AF124" s="132" t="e">
        <f t="shared" si="107"/>
        <v>#DIV/0!</v>
      </c>
      <c r="AG124" s="131" t="e">
        <f t="shared" si="108"/>
        <v>#DIV/0!</v>
      </c>
      <c r="AH124" s="131" t="e">
        <f t="shared" si="109"/>
        <v>#DIV/0!</v>
      </c>
      <c r="AI124" s="132" t="e">
        <f t="shared" si="110"/>
        <v>#DIV/0!</v>
      </c>
      <c r="AJ124" s="131" t="e">
        <f t="shared" si="111"/>
        <v>#DIV/0!</v>
      </c>
      <c r="AK124" s="131" t="e">
        <f t="shared" si="112"/>
        <v>#DIV/0!</v>
      </c>
      <c r="AL124" s="133" t="e">
        <f t="shared" si="113"/>
        <v>#DIV/0!</v>
      </c>
      <c r="AM124" s="131" t="e">
        <f t="shared" si="114"/>
        <v>#DIV/0!</v>
      </c>
      <c r="AN124" s="131" t="e">
        <f t="shared" si="115"/>
        <v>#DIV/0!</v>
      </c>
      <c r="AO124" s="131" t="e">
        <f t="shared" si="116"/>
        <v>#DIV/0!</v>
      </c>
      <c r="AP124" s="134" t="e">
        <f t="shared" si="117"/>
        <v>#DIV/0!</v>
      </c>
    </row>
    <row r="125" spans="1:42" s="68" customFormat="1" ht="12.75">
      <c r="A125" s="262"/>
      <c r="B125" s="68" t="s">
        <v>132</v>
      </c>
      <c r="C125" s="119" t="s">
        <v>133</v>
      </c>
      <c r="D125" s="68" t="s">
        <v>114</v>
      </c>
      <c r="E125" s="68" t="s">
        <v>100</v>
      </c>
      <c r="F125" s="227" t="s">
        <v>73</v>
      </c>
      <c r="G125" s="235">
        <v>69.42</v>
      </c>
      <c r="H125" s="69" t="s">
        <v>33</v>
      </c>
      <c r="I125" s="56">
        <v>28.03</v>
      </c>
      <c r="J125" s="56">
        <f t="shared" si="98"/>
        <v>5.543E-10</v>
      </c>
      <c r="K125" s="56">
        <v>28.294</v>
      </c>
      <c r="L125" s="55">
        <v>0.036</v>
      </c>
      <c r="M125" s="56">
        <v>5.530500000000001E-10</v>
      </c>
      <c r="N125" s="57">
        <v>1.349518432626987E-12</v>
      </c>
      <c r="O125" s="29">
        <f t="shared" si="99"/>
        <v>70.06814897215335</v>
      </c>
      <c r="P125" s="100">
        <f t="shared" si="100"/>
        <v>0.009250265372515276</v>
      </c>
      <c r="Q125" s="53">
        <v>0.37</v>
      </c>
      <c r="R125" s="90"/>
      <c r="S125" s="156"/>
      <c r="T125" s="250">
        <f t="shared" si="97"/>
        <v>0.37342259818783063</v>
      </c>
      <c r="U125" s="51">
        <f t="shared" si="101"/>
      </c>
      <c r="V125" s="51">
        <f t="shared" si="102"/>
      </c>
      <c r="W125" s="23"/>
      <c r="X125" s="23"/>
      <c r="Y125" s="23"/>
      <c r="Z125" s="23"/>
      <c r="AA125" s="23"/>
      <c r="AB125" s="131" t="e">
        <f t="shared" si="103"/>
        <v>#DIV/0!</v>
      </c>
      <c r="AC125" s="131" t="e">
        <f t="shared" si="104"/>
        <v>#DIV/0!</v>
      </c>
      <c r="AD125" s="131" t="e">
        <f t="shared" si="105"/>
        <v>#DIV/0!</v>
      </c>
      <c r="AE125" s="131" t="e">
        <f t="shared" si="106"/>
        <v>#DIV/0!</v>
      </c>
      <c r="AF125" s="132" t="e">
        <f t="shared" si="107"/>
        <v>#DIV/0!</v>
      </c>
      <c r="AG125" s="131" t="e">
        <f t="shared" si="108"/>
        <v>#DIV/0!</v>
      </c>
      <c r="AH125" s="131" t="e">
        <f t="shared" si="109"/>
        <v>#DIV/0!</v>
      </c>
      <c r="AI125" s="132" t="e">
        <f t="shared" si="110"/>
        <v>#DIV/0!</v>
      </c>
      <c r="AJ125" s="131" t="e">
        <f t="shared" si="111"/>
        <v>#DIV/0!</v>
      </c>
      <c r="AK125" s="131" t="e">
        <f t="shared" si="112"/>
        <v>#DIV/0!</v>
      </c>
      <c r="AL125" s="133" t="e">
        <f t="shared" si="113"/>
        <v>#DIV/0!</v>
      </c>
      <c r="AM125" s="131" t="e">
        <f t="shared" si="114"/>
        <v>#DIV/0!</v>
      </c>
      <c r="AN125" s="131" t="e">
        <f t="shared" si="115"/>
        <v>#DIV/0!</v>
      </c>
      <c r="AO125" s="131" t="e">
        <f t="shared" si="116"/>
        <v>#DIV/0!</v>
      </c>
      <c r="AP125" s="134" t="e">
        <f t="shared" si="117"/>
        <v>#DIV/0!</v>
      </c>
    </row>
    <row r="126" spans="1:42" s="68" customFormat="1" ht="12.75">
      <c r="A126" s="262"/>
      <c r="B126" s="68" t="s">
        <v>192</v>
      </c>
      <c r="C126" s="119" t="s">
        <v>115</v>
      </c>
      <c r="D126" s="68" t="s">
        <v>117</v>
      </c>
      <c r="E126" s="68" t="s">
        <v>78</v>
      </c>
      <c r="F126" s="227" t="s">
        <v>73</v>
      </c>
      <c r="G126" s="235">
        <v>73.35</v>
      </c>
      <c r="H126" s="69" t="s">
        <v>33</v>
      </c>
      <c r="I126" s="56">
        <v>28.03</v>
      </c>
      <c r="J126" s="56">
        <f t="shared" si="98"/>
        <v>5.543E-10</v>
      </c>
      <c r="K126" s="56">
        <v>28.294</v>
      </c>
      <c r="L126" s="55">
        <v>0.036</v>
      </c>
      <c r="M126" s="56">
        <v>5.530500000000001E-10</v>
      </c>
      <c r="N126" s="57">
        <v>1.349518432626987E-12</v>
      </c>
      <c r="O126" s="29">
        <f t="shared" si="99"/>
        <v>74.03427670390784</v>
      </c>
      <c r="P126" s="100">
        <f t="shared" si="100"/>
        <v>0.00924270127801119</v>
      </c>
      <c r="Q126" s="53">
        <v>0.39</v>
      </c>
      <c r="R126" s="90"/>
      <c r="S126" s="156"/>
      <c r="T126" s="250">
        <f t="shared" si="97"/>
        <v>0.3936046534984244</v>
      </c>
      <c r="U126" s="51">
        <f t="shared" si="101"/>
      </c>
      <c r="V126" s="51">
        <f t="shared" si="102"/>
      </c>
      <c r="W126" s="23"/>
      <c r="X126" s="23"/>
      <c r="Y126" s="23"/>
      <c r="Z126" s="23"/>
      <c r="AA126" s="23"/>
      <c r="AB126" s="131" t="e">
        <f t="shared" si="103"/>
        <v>#DIV/0!</v>
      </c>
      <c r="AC126" s="131" t="e">
        <f t="shared" si="104"/>
        <v>#DIV/0!</v>
      </c>
      <c r="AD126" s="131" t="e">
        <f t="shared" si="105"/>
        <v>#DIV/0!</v>
      </c>
      <c r="AE126" s="131" t="e">
        <f t="shared" si="106"/>
        <v>#DIV/0!</v>
      </c>
      <c r="AF126" s="132" t="e">
        <f t="shared" si="107"/>
        <v>#DIV/0!</v>
      </c>
      <c r="AG126" s="131" t="e">
        <f t="shared" si="108"/>
        <v>#DIV/0!</v>
      </c>
      <c r="AH126" s="131" t="e">
        <f t="shared" si="109"/>
        <v>#DIV/0!</v>
      </c>
      <c r="AI126" s="132" t="e">
        <f t="shared" si="110"/>
        <v>#DIV/0!</v>
      </c>
      <c r="AJ126" s="131" t="e">
        <f t="shared" si="111"/>
        <v>#DIV/0!</v>
      </c>
      <c r="AK126" s="131" t="e">
        <f t="shared" si="112"/>
        <v>#DIV/0!</v>
      </c>
      <c r="AL126" s="133" t="e">
        <f t="shared" si="113"/>
        <v>#DIV/0!</v>
      </c>
      <c r="AM126" s="131" t="e">
        <f t="shared" si="114"/>
        <v>#DIV/0!</v>
      </c>
      <c r="AN126" s="131" t="e">
        <f t="shared" si="115"/>
        <v>#DIV/0!</v>
      </c>
      <c r="AO126" s="131" t="e">
        <f t="shared" si="116"/>
        <v>#DIV/0!</v>
      </c>
      <c r="AP126" s="134" t="e">
        <f t="shared" si="117"/>
        <v>#DIV/0!</v>
      </c>
    </row>
    <row r="127" spans="1:42" s="68" customFormat="1" ht="12.75">
      <c r="A127" s="262"/>
      <c r="B127" s="68" t="s">
        <v>134</v>
      </c>
      <c r="C127" s="119" t="s">
        <v>135</v>
      </c>
      <c r="D127" s="68" t="s">
        <v>116</v>
      </c>
      <c r="E127" s="68" t="s">
        <v>80</v>
      </c>
      <c r="F127" s="227" t="s">
        <v>73</v>
      </c>
      <c r="G127" s="235">
        <v>74.76</v>
      </c>
      <c r="H127" s="69" t="s">
        <v>33</v>
      </c>
      <c r="I127" s="56">
        <v>28.03</v>
      </c>
      <c r="J127" s="56">
        <f t="shared" si="98"/>
        <v>5.543E-10</v>
      </c>
      <c r="K127" s="56">
        <v>28.294</v>
      </c>
      <c r="L127" s="55">
        <v>0.036</v>
      </c>
      <c r="M127" s="56">
        <v>5.530500000000001E-10</v>
      </c>
      <c r="N127" s="57">
        <v>1.349518432626987E-12</v>
      </c>
      <c r="O127" s="29">
        <f t="shared" si="99"/>
        <v>75.45722400421307</v>
      </c>
      <c r="P127" s="100">
        <f t="shared" si="100"/>
        <v>0.009239990119092378</v>
      </c>
      <c r="Q127" s="53">
        <v>0.45</v>
      </c>
      <c r="R127" s="90"/>
      <c r="S127" s="156"/>
      <c r="T127" s="250">
        <f t="shared" si="97"/>
        <v>0.45415799555359165</v>
      </c>
      <c r="U127" s="51">
        <f t="shared" si="101"/>
      </c>
      <c r="V127" s="51">
        <f t="shared" si="102"/>
      </c>
      <c r="W127" s="23"/>
      <c r="X127" s="23"/>
      <c r="Y127" s="23"/>
      <c r="Z127" s="23"/>
      <c r="AA127" s="23"/>
      <c r="AB127" s="131" t="e">
        <f t="shared" si="103"/>
        <v>#DIV/0!</v>
      </c>
      <c r="AC127" s="131" t="e">
        <f t="shared" si="104"/>
        <v>#DIV/0!</v>
      </c>
      <c r="AD127" s="131" t="e">
        <f t="shared" si="105"/>
        <v>#DIV/0!</v>
      </c>
      <c r="AE127" s="131" t="e">
        <f t="shared" si="106"/>
        <v>#DIV/0!</v>
      </c>
      <c r="AF127" s="132" t="e">
        <f t="shared" si="107"/>
        <v>#DIV/0!</v>
      </c>
      <c r="AG127" s="131" t="e">
        <f t="shared" si="108"/>
        <v>#DIV/0!</v>
      </c>
      <c r="AH127" s="131" t="e">
        <f t="shared" si="109"/>
        <v>#DIV/0!</v>
      </c>
      <c r="AI127" s="132" t="e">
        <f t="shared" si="110"/>
        <v>#DIV/0!</v>
      </c>
      <c r="AJ127" s="131" t="e">
        <f t="shared" si="111"/>
        <v>#DIV/0!</v>
      </c>
      <c r="AK127" s="131" t="e">
        <f t="shared" si="112"/>
        <v>#DIV/0!</v>
      </c>
      <c r="AL127" s="133" t="e">
        <f t="shared" si="113"/>
        <v>#DIV/0!</v>
      </c>
      <c r="AM127" s="131" t="e">
        <f t="shared" si="114"/>
        <v>#DIV/0!</v>
      </c>
      <c r="AN127" s="131" t="e">
        <f t="shared" si="115"/>
        <v>#DIV/0!</v>
      </c>
      <c r="AO127" s="131" t="e">
        <f t="shared" si="116"/>
        <v>#DIV/0!</v>
      </c>
      <c r="AP127" s="134" t="e">
        <f t="shared" si="117"/>
        <v>#DIV/0!</v>
      </c>
    </row>
    <row r="128" spans="1:42" s="68" customFormat="1" ht="12.75">
      <c r="A128" s="262"/>
      <c r="B128" s="68" t="s">
        <v>136</v>
      </c>
      <c r="C128" s="119" t="s">
        <v>119</v>
      </c>
      <c r="D128" s="68" t="s">
        <v>120</v>
      </c>
      <c r="E128" s="68" t="s">
        <v>113</v>
      </c>
      <c r="F128" s="227" t="s">
        <v>73</v>
      </c>
      <c r="G128" s="235">
        <v>75.37</v>
      </c>
      <c r="H128" s="69" t="s">
        <v>33</v>
      </c>
      <c r="I128" s="56">
        <v>28.03</v>
      </c>
      <c r="J128" s="56">
        <f t="shared" si="98"/>
        <v>5.543E-10</v>
      </c>
      <c r="K128" s="56">
        <v>28.294</v>
      </c>
      <c r="L128" s="55">
        <v>0.036</v>
      </c>
      <c r="M128" s="56">
        <v>5.530500000000001E-10</v>
      </c>
      <c r="N128" s="57">
        <v>1.349518432626987E-12</v>
      </c>
      <c r="O128" s="29">
        <f t="shared" si="99"/>
        <v>76.07282293879766</v>
      </c>
      <c r="P128" s="100">
        <f t="shared" si="100"/>
        <v>0.009238817644023678</v>
      </c>
      <c r="Q128" s="53">
        <v>0.39</v>
      </c>
      <c r="R128" s="90"/>
      <c r="S128" s="156"/>
      <c r="T128" s="250">
        <f t="shared" si="97"/>
        <v>0.39360313888116927</v>
      </c>
      <c r="U128" s="51">
        <f t="shared" si="101"/>
      </c>
      <c r="V128" s="51">
        <f t="shared" si="102"/>
      </c>
      <c r="W128" s="23"/>
      <c r="X128" s="23"/>
      <c r="Y128" s="23"/>
      <c r="Z128" s="23"/>
      <c r="AA128" s="23"/>
      <c r="AB128" s="131" t="e">
        <f t="shared" si="103"/>
        <v>#DIV/0!</v>
      </c>
      <c r="AC128" s="131" t="e">
        <f t="shared" si="104"/>
        <v>#DIV/0!</v>
      </c>
      <c r="AD128" s="131" t="e">
        <f t="shared" si="105"/>
        <v>#DIV/0!</v>
      </c>
      <c r="AE128" s="131" t="e">
        <f t="shared" si="106"/>
        <v>#DIV/0!</v>
      </c>
      <c r="AF128" s="132" t="e">
        <f t="shared" si="107"/>
        <v>#DIV/0!</v>
      </c>
      <c r="AG128" s="131" t="e">
        <f t="shared" si="108"/>
        <v>#DIV/0!</v>
      </c>
      <c r="AH128" s="131" t="e">
        <f t="shared" si="109"/>
        <v>#DIV/0!</v>
      </c>
      <c r="AI128" s="132" t="e">
        <f t="shared" si="110"/>
        <v>#DIV/0!</v>
      </c>
      <c r="AJ128" s="131" t="e">
        <f t="shared" si="111"/>
        <v>#DIV/0!</v>
      </c>
      <c r="AK128" s="131" t="e">
        <f t="shared" si="112"/>
        <v>#DIV/0!</v>
      </c>
      <c r="AL128" s="133" t="e">
        <f t="shared" si="113"/>
        <v>#DIV/0!</v>
      </c>
      <c r="AM128" s="131" t="e">
        <f t="shared" si="114"/>
        <v>#DIV/0!</v>
      </c>
      <c r="AN128" s="131" t="e">
        <f t="shared" si="115"/>
        <v>#DIV/0!</v>
      </c>
      <c r="AO128" s="131" t="e">
        <f t="shared" si="116"/>
        <v>#DIV/0!</v>
      </c>
      <c r="AP128" s="134" t="e">
        <f t="shared" si="117"/>
        <v>#DIV/0!</v>
      </c>
    </row>
    <row r="129" spans="1:42" s="68" customFormat="1" ht="12.75">
      <c r="A129" s="262"/>
      <c r="B129" s="68" t="s">
        <v>137</v>
      </c>
      <c r="C129" s="119" t="s">
        <v>121</v>
      </c>
      <c r="D129" s="68" t="s">
        <v>79</v>
      </c>
      <c r="E129" s="68" t="s">
        <v>76</v>
      </c>
      <c r="F129" s="227" t="s">
        <v>73</v>
      </c>
      <c r="G129" s="235">
        <v>75.89</v>
      </c>
      <c r="H129" s="69" t="s">
        <v>33</v>
      </c>
      <c r="I129" s="56">
        <v>28.03</v>
      </c>
      <c r="J129" s="56">
        <f t="shared" si="98"/>
        <v>5.543E-10</v>
      </c>
      <c r="K129" s="56">
        <v>28.294</v>
      </c>
      <c r="L129" s="55">
        <v>0.036</v>
      </c>
      <c r="M129" s="56">
        <v>5.530500000000001E-10</v>
      </c>
      <c r="N129" s="57">
        <v>1.349518432626987E-12</v>
      </c>
      <c r="O129" s="29">
        <f t="shared" si="99"/>
        <v>76.59759466678197</v>
      </c>
      <c r="P129" s="100">
        <f t="shared" si="100"/>
        <v>0.009237818365709471</v>
      </c>
      <c r="Q129" s="53">
        <v>0.72</v>
      </c>
      <c r="R129" s="90"/>
      <c r="S129" s="156"/>
      <c r="T129" s="250">
        <f t="shared" si="97"/>
        <v>0.7266512292233108</v>
      </c>
      <c r="U129" s="51">
        <f t="shared" si="101"/>
      </c>
      <c r="V129" s="51">
        <f t="shared" si="102"/>
      </c>
      <c r="W129" s="23"/>
      <c r="X129" s="23"/>
      <c r="Y129" s="23"/>
      <c r="Z129" s="23"/>
      <c r="AA129" s="23"/>
      <c r="AB129" s="131" t="e">
        <f t="shared" si="103"/>
        <v>#DIV/0!</v>
      </c>
      <c r="AC129" s="131" t="e">
        <f t="shared" si="104"/>
        <v>#DIV/0!</v>
      </c>
      <c r="AD129" s="131" t="e">
        <f t="shared" si="105"/>
        <v>#DIV/0!</v>
      </c>
      <c r="AE129" s="131" t="e">
        <f t="shared" si="106"/>
        <v>#DIV/0!</v>
      </c>
      <c r="AF129" s="132" t="e">
        <f t="shared" si="107"/>
        <v>#DIV/0!</v>
      </c>
      <c r="AG129" s="131" t="e">
        <f t="shared" si="108"/>
        <v>#DIV/0!</v>
      </c>
      <c r="AH129" s="131" t="e">
        <f t="shared" si="109"/>
        <v>#DIV/0!</v>
      </c>
      <c r="AI129" s="132" t="e">
        <f t="shared" si="110"/>
        <v>#DIV/0!</v>
      </c>
      <c r="AJ129" s="131" t="e">
        <f t="shared" si="111"/>
        <v>#DIV/0!</v>
      </c>
      <c r="AK129" s="131" t="e">
        <f t="shared" si="112"/>
        <v>#DIV/0!</v>
      </c>
      <c r="AL129" s="133" t="e">
        <f t="shared" si="113"/>
        <v>#DIV/0!</v>
      </c>
      <c r="AM129" s="131" t="e">
        <f t="shared" si="114"/>
        <v>#DIV/0!</v>
      </c>
      <c r="AN129" s="131" t="e">
        <f t="shared" si="115"/>
        <v>#DIV/0!</v>
      </c>
      <c r="AO129" s="131" t="e">
        <f t="shared" si="116"/>
        <v>#DIV/0!</v>
      </c>
      <c r="AP129" s="134" t="e">
        <f t="shared" si="117"/>
        <v>#DIV/0!</v>
      </c>
    </row>
    <row r="130" spans="1:42" s="68" customFormat="1" ht="12.75">
      <c r="A130" s="262"/>
      <c r="B130" s="68" t="s">
        <v>193</v>
      </c>
      <c r="C130" s="119" t="s">
        <v>122</v>
      </c>
      <c r="D130" s="68" t="s">
        <v>123</v>
      </c>
      <c r="E130" s="68" t="s">
        <v>100</v>
      </c>
      <c r="F130" s="227" t="s">
        <v>73</v>
      </c>
      <c r="G130" s="235">
        <v>80.54</v>
      </c>
      <c r="H130" s="69" t="s">
        <v>33</v>
      </c>
      <c r="I130" s="56">
        <v>28.03</v>
      </c>
      <c r="J130" s="56">
        <f t="shared" si="98"/>
        <v>5.543E-10</v>
      </c>
      <c r="K130" s="56">
        <v>28.294</v>
      </c>
      <c r="L130" s="55">
        <v>0.036</v>
      </c>
      <c r="M130" s="56">
        <v>5.530500000000001E-10</v>
      </c>
      <c r="N130" s="57">
        <v>1.349518432626987E-12</v>
      </c>
      <c r="O130" s="29">
        <f t="shared" si="99"/>
        <v>81.29021856982479</v>
      </c>
      <c r="P130" s="100">
        <f t="shared" si="100"/>
        <v>0.009228891040320875</v>
      </c>
      <c r="Q130" s="53">
        <v>0.55</v>
      </c>
      <c r="R130" s="90"/>
      <c r="S130" s="156"/>
      <c r="T130" s="250">
        <f t="shared" si="97"/>
        <v>0.5550758900721765</v>
      </c>
      <c r="U130" s="51">
        <f t="shared" si="101"/>
      </c>
      <c r="V130" s="51">
        <f t="shared" si="102"/>
      </c>
      <c r="W130" s="23"/>
      <c r="X130" s="23"/>
      <c r="Y130" s="23"/>
      <c r="Z130" s="23"/>
      <c r="AA130" s="23"/>
      <c r="AB130" s="131" t="e">
        <f t="shared" si="103"/>
        <v>#DIV/0!</v>
      </c>
      <c r="AC130" s="131" t="e">
        <f t="shared" si="104"/>
        <v>#DIV/0!</v>
      </c>
      <c r="AD130" s="131" t="e">
        <f t="shared" si="105"/>
        <v>#DIV/0!</v>
      </c>
      <c r="AE130" s="131" t="e">
        <f t="shared" si="106"/>
        <v>#DIV/0!</v>
      </c>
      <c r="AF130" s="132" t="e">
        <f t="shared" si="107"/>
        <v>#DIV/0!</v>
      </c>
      <c r="AG130" s="131" t="e">
        <f t="shared" si="108"/>
        <v>#DIV/0!</v>
      </c>
      <c r="AH130" s="131" t="e">
        <f t="shared" si="109"/>
        <v>#DIV/0!</v>
      </c>
      <c r="AI130" s="132" t="e">
        <f t="shared" si="110"/>
        <v>#DIV/0!</v>
      </c>
      <c r="AJ130" s="131" t="e">
        <f t="shared" si="111"/>
        <v>#DIV/0!</v>
      </c>
      <c r="AK130" s="131" t="e">
        <f t="shared" si="112"/>
        <v>#DIV/0!</v>
      </c>
      <c r="AL130" s="133" t="e">
        <f t="shared" si="113"/>
        <v>#DIV/0!</v>
      </c>
      <c r="AM130" s="131" t="e">
        <f t="shared" si="114"/>
        <v>#DIV/0!</v>
      </c>
      <c r="AN130" s="131" t="e">
        <f t="shared" si="115"/>
        <v>#DIV/0!</v>
      </c>
      <c r="AO130" s="131" t="e">
        <f t="shared" si="116"/>
        <v>#DIV/0!</v>
      </c>
      <c r="AP130" s="134" t="e">
        <f t="shared" si="117"/>
        <v>#DIV/0!</v>
      </c>
    </row>
    <row r="131" spans="1:42" s="68" customFormat="1" ht="12.75">
      <c r="A131" s="262"/>
      <c r="B131" s="68" t="s">
        <v>138</v>
      </c>
      <c r="C131" s="119" t="s">
        <v>106</v>
      </c>
      <c r="D131" s="68" t="s">
        <v>101</v>
      </c>
      <c r="E131" s="68" t="s">
        <v>78</v>
      </c>
      <c r="F131" s="227" t="s">
        <v>73</v>
      </c>
      <c r="G131" s="235">
        <v>81.71</v>
      </c>
      <c r="H131" s="69" t="s">
        <v>33</v>
      </c>
      <c r="I131" s="56">
        <v>28.03</v>
      </c>
      <c r="J131" s="56">
        <f t="shared" si="98"/>
        <v>5.543E-10</v>
      </c>
      <c r="K131" s="56">
        <v>28.294</v>
      </c>
      <c r="L131" s="55">
        <v>0.036</v>
      </c>
      <c r="M131" s="56">
        <v>5.530500000000001E-10</v>
      </c>
      <c r="N131" s="57">
        <v>1.349518432626987E-12</v>
      </c>
      <c r="O131" s="29">
        <f t="shared" si="99"/>
        <v>82.47093017896938</v>
      </c>
      <c r="P131" s="100">
        <f t="shared" si="100"/>
        <v>0.009226647223671391</v>
      </c>
      <c r="Q131" s="53">
        <v>0.34</v>
      </c>
      <c r="R131" s="90"/>
      <c r="S131" s="156"/>
      <c r="T131" s="250">
        <f t="shared" si="97"/>
        <v>0.3431370600560483</v>
      </c>
      <c r="U131" s="51">
        <f t="shared" si="101"/>
      </c>
      <c r="V131" s="51">
        <f t="shared" si="102"/>
      </c>
      <c r="W131" s="23"/>
      <c r="X131" s="23"/>
      <c r="Y131" s="23"/>
      <c r="Z131" s="23"/>
      <c r="AA131" s="23"/>
      <c r="AB131" s="131" t="e">
        <f t="shared" si="103"/>
        <v>#DIV/0!</v>
      </c>
      <c r="AC131" s="131" t="e">
        <f t="shared" si="104"/>
        <v>#DIV/0!</v>
      </c>
      <c r="AD131" s="131" t="e">
        <f t="shared" si="105"/>
        <v>#DIV/0!</v>
      </c>
      <c r="AE131" s="131" t="e">
        <f t="shared" si="106"/>
        <v>#DIV/0!</v>
      </c>
      <c r="AF131" s="132" t="e">
        <f t="shared" si="107"/>
        <v>#DIV/0!</v>
      </c>
      <c r="AG131" s="131" t="e">
        <f t="shared" si="108"/>
        <v>#DIV/0!</v>
      </c>
      <c r="AH131" s="131" t="e">
        <f t="shared" si="109"/>
        <v>#DIV/0!</v>
      </c>
      <c r="AI131" s="132" t="e">
        <f t="shared" si="110"/>
        <v>#DIV/0!</v>
      </c>
      <c r="AJ131" s="131" t="e">
        <f t="shared" si="111"/>
        <v>#DIV/0!</v>
      </c>
      <c r="AK131" s="131" t="e">
        <f t="shared" si="112"/>
        <v>#DIV/0!</v>
      </c>
      <c r="AL131" s="133" t="e">
        <f t="shared" si="113"/>
        <v>#DIV/0!</v>
      </c>
      <c r="AM131" s="131" t="e">
        <f t="shared" si="114"/>
        <v>#DIV/0!</v>
      </c>
      <c r="AN131" s="131" t="e">
        <f t="shared" si="115"/>
        <v>#DIV/0!</v>
      </c>
      <c r="AO131" s="131" t="e">
        <f t="shared" si="116"/>
        <v>#DIV/0!</v>
      </c>
      <c r="AP131" s="134" t="e">
        <f t="shared" si="117"/>
        <v>#DIV/0!</v>
      </c>
    </row>
    <row r="132" spans="1:42" s="68" customFormat="1" ht="12.75">
      <c r="A132" s="262"/>
      <c r="B132" s="68" t="s">
        <v>139</v>
      </c>
      <c r="C132" s="119" t="s">
        <v>140</v>
      </c>
      <c r="D132" s="68" t="s">
        <v>124</v>
      </c>
      <c r="E132" s="68" t="s">
        <v>78</v>
      </c>
      <c r="F132" s="227" t="s">
        <v>73</v>
      </c>
      <c r="G132" s="235">
        <v>83.91</v>
      </c>
      <c r="H132" s="69" t="s">
        <v>33</v>
      </c>
      <c r="I132" s="56">
        <v>28.03</v>
      </c>
      <c r="J132" s="56">
        <f t="shared" si="98"/>
        <v>5.543E-10</v>
      </c>
      <c r="K132" s="56">
        <v>28.294</v>
      </c>
      <c r="L132" s="55">
        <v>0.036</v>
      </c>
      <c r="M132" s="56">
        <v>5.530500000000001E-10</v>
      </c>
      <c r="N132" s="57">
        <v>1.349518432626987E-12</v>
      </c>
      <c r="O132" s="29">
        <f t="shared" si="99"/>
        <v>84.69105740838671</v>
      </c>
      <c r="P132" s="100">
        <f t="shared" si="100"/>
        <v>0.009222430706236184</v>
      </c>
      <c r="Q132" s="53">
        <v>0.43</v>
      </c>
      <c r="R132" s="90"/>
      <c r="S132" s="156"/>
      <c r="T132" s="250">
        <f t="shared" si="97"/>
        <v>0.4339656452036816</v>
      </c>
      <c r="U132" s="51">
        <f t="shared" si="101"/>
      </c>
      <c r="V132" s="51">
        <f t="shared" si="102"/>
      </c>
      <c r="W132" s="23"/>
      <c r="X132" s="23"/>
      <c r="Y132" s="23"/>
      <c r="Z132" s="23"/>
      <c r="AA132" s="23"/>
      <c r="AB132" s="131" t="e">
        <f t="shared" si="103"/>
        <v>#DIV/0!</v>
      </c>
      <c r="AC132" s="131" t="e">
        <f t="shared" si="104"/>
        <v>#DIV/0!</v>
      </c>
      <c r="AD132" s="131" t="e">
        <f t="shared" si="105"/>
        <v>#DIV/0!</v>
      </c>
      <c r="AE132" s="131" t="e">
        <f t="shared" si="106"/>
        <v>#DIV/0!</v>
      </c>
      <c r="AF132" s="132" t="e">
        <f t="shared" si="107"/>
        <v>#DIV/0!</v>
      </c>
      <c r="AG132" s="131" t="e">
        <f t="shared" si="108"/>
        <v>#DIV/0!</v>
      </c>
      <c r="AH132" s="131" t="e">
        <f t="shared" si="109"/>
        <v>#DIV/0!</v>
      </c>
      <c r="AI132" s="132" t="e">
        <f t="shared" si="110"/>
        <v>#DIV/0!</v>
      </c>
      <c r="AJ132" s="131" t="e">
        <f t="shared" si="111"/>
        <v>#DIV/0!</v>
      </c>
      <c r="AK132" s="131" t="e">
        <f t="shared" si="112"/>
        <v>#DIV/0!</v>
      </c>
      <c r="AL132" s="133" t="e">
        <f t="shared" si="113"/>
        <v>#DIV/0!</v>
      </c>
      <c r="AM132" s="131" t="e">
        <f t="shared" si="114"/>
        <v>#DIV/0!</v>
      </c>
      <c r="AN132" s="131" t="e">
        <f t="shared" si="115"/>
        <v>#DIV/0!</v>
      </c>
      <c r="AO132" s="131" t="e">
        <f t="shared" si="116"/>
        <v>#DIV/0!</v>
      </c>
      <c r="AP132" s="134" t="e">
        <f t="shared" si="117"/>
        <v>#DIV/0!</v>
      </c>
    </row>
    <row r="133" spans="1:42" s="68" customFormat="1" ht="12.75">
      <c r="A133" s="262"/>
      <c r="B133" s="68" t="s">
        <v>125</v>
      </c>
      <c r="C133" s="68" t="s">
        <v>143</v>
      </c>
      <c r="D133" s="68" t="s">
        <v>126</v>
      </c>
      <c r="E133" s="68" t="s">
        <v>127</v>
      </c>
      <c r="F133" s="227" t="s">
        <v>73</v>
      </c>
      <c r="G133" s="235">
        <v>84.09</v>
      </c>
      <c r="H133" s="69" t="s">
        <v>33</v>
      </c>
      <c r="I133" s="56">
        <v>28.03</v>
      </c>
      <c r="J133" s="56">
        <f t="shared" si="98"/>
        <v>5.543E-10</v>
      </c>
      <c r="K133" s="56">
        <v>28.294</v>
      </c>
      <c r="L133" s="55">
        <v>0.036</v>
      </c>
      <c r="M133" s="56">
        <v>5.530500000000001E-10</v>
      </c>
      <c r="N133" s="57">
        <v>1.349518432626987E-12</v>
      </c>
      <c r="O133" s="29">
        <f t="shared" si="99"/>
        <v>84.87270335839456</v>
      </c>
      <c r="P133" s="100">
        <f t="shared" si="100"/>
        <v>0.00922208587005191</v>
      </c>
      <c r="Q133" s="53">
        <v>0.4</v>
      </c>
      <c r="R133" s="90"/>
      <c r="S133" s="156"/>
      <c r="T133" s="250">
        <f t="shared" si="97"/>
        <v>0.4036888343480207</v>
      </c>
      <c r="U133" s="51">
        <f t="shared" si="101"/>
      </c>
      <c r="V133" s="51">
        <f t="shared" si="102"/>
      </c>
      <c r="W133" s="23"/>
      <c r="X133" s="23"/>
      <c r="Y133" s="23"/>
      <c r="Z133" s="23"/>
      <c r="AA133" s="23"/>
      <c r="AB133" s="131" t="e">
        <f t="shared" si="103"/>
        <v>#DIV/0!</v>
      </c>
      <c r="AC133" s="131" t="e">
        <f t="shared" si="104"/>
        <v>#DIV/0!</v>
      </c>
      <c r="AD133" s="131" t="e">
        <f t="shared" si="105"/>
        <v>#DIV/0!</v>
      </c>
      <c r="AE133" s="131" t="e">
        <f t="shared" si="106"/>
        <v>#DIV/0!</v>
      </c>
      <c r="AF133" s="132" t="e">
        <f t="shared" si="107"/>
        <v>#DIV/0!</v>
      </c>
      <c r="AG133" s="131" t="e">
        <f t="shared" si="108"/>
        <v>#DIV/0!</v>
      </c>
      <c r="AH133" s="131" t="e">
        <f t="shared" si="109"/>
        <v>#DIV/0!</v>
      </c>
      <c r="AI133" s="132" t="e">
        <f t="shared" si="110"/>
        <v>#DIV/0!</v>
      </c>
      <c r="AJ133" s="131" t="e">
        <f t="shared" si="111"/>
        <v>#DIV/0!</v>
      </c>
      <c r="AK133" s="131" t="e">
        <f t="shared" si="112"/>
        <v>#DIV/0!</v>
      </c>
      <c r="AL133" s="133" t="e">
        <f t="shared" si="113"/>
        <v>#DIV/0!</v>
      </c>
      <c r="AM133" s="131" t="e">
        <f t="shared" si="114"/>
        <v>#DIV/0!</v>
      </c>
      <c r="AN133" s="131" t="e">
        <f t="shared" si="115"/>
        <v>#DIV/0!</v>
      </c>
      <c r="AO133" s="131" t="e">
        <f t="shared" si="116"/>
        <v>#DIV/0!</v>
      </c>
      <c r="AP133" s="134" t="e">
        <f t="shared" si="117"/>
        <v>#DIV/0!</v>
      </c>
    </row>
    <row r="134" spans="1:42" s="68" customFormat="1" ht="12.75">
      <c r="A134" s="262"/>
      <c r="B134" s="68" t="s">
        <v>141</v>
      </c>
      <c r="C134" s="119" t="s">
        <v>142</v>
      </c>
      <c r="D134" s="68" t="s">
        <v>128</v>
      </c>
      <c r="E134" s="68" t="s">
        <v>129</v>
      </c>
      <c r="F134" s="227" t="s">
        <v>73</v>
      </c>
      <c r="G134" s="235">
        <v>84.88</v>
      </c>
      <c r="H134" s="69" t="s">
        <v>33</v>
      </c>
      <c r="I134" s="56">
        <v>28.03</v>
      </c>
      <c r="J134" s="56">
        <f t="shared" si="98"/>
        <v>5.543E-10</v>
      </c>
      <c r="K134" s="56">
        <v>28.294</v>
      </c>
      <c r="L134" s="55">
        <v>0.036</v>
      </c>
      <c r="M134" s="56">
        <v>5.530500000000001E-10</v>
      </c>
      <c r="N134" s="57">
        <v>1.349518432626987E-12</v>
      </c>
      <c r="O134" s="29">
        <f t="shared" si="99"/>
        <v>85.66992577827588</v>
      </c>
      <c r="P134" s="100">
        <f t="shared" si="100"/>
        <v>0.009220572693389606</v>
      </c>
      <c r="Q134" s="53">
        <v>0.28</v>
      </c>
      <c r="R134" s="90"/>
      <c r="S134" s="156"/>
      <c r="T134" s="250">
        <f t="shared" si="97"/>
        <v>0.2825817603541491</v>
      </c>
      <c r="U134" s="51">
        <f t="shared" si="101"/>
      </c>
      <c r="V134" s="51">
        <f t="shared" si="102"/>
      </c>
      <c r="W134" s="23"/>
      <c r="X134" s="23"/>
      <c r="Y134" s="23"/>
      <c r="Z134" s="23"/>
      <c r="AA134" s="23"/>
      <c r="AB134" s="131" t="e">
        <f t="shared" si="103"/>
        <v>#DIV/0!</v>
      </c>
      <c r="AC134" s="131" t="e">
        <f t="shared" si="104"/>
        <v>#DIV/0!</v>
      </c>
      <c r="AD134" s="131" t="e">
        <f t="shared" si="105"/>
        <v>#DIV/0!</v>
      </c>
      <c r="AE134" s="131" t="e">
        <f t="shared" si="106"/>
        <v>#DIV/0!</v>
      </c>
      <c r="AF134" s="132" t="e">
        <f t="shared" si="107"/>
        <v>#DIV/0!</v>
      </c>
      <c r="AG134" s="131" t="e">
        <f t="shared" si="108"/>
        <v>#DIV/0!</v>
      </c>
      <c r="AH134" s="131" t="e">
        <f t="shared" si="109"/>
        <v>#DIV/0!</v>
      </c>
      <c r="AI134" s="132" t="e">
        <f t="shared" si="110"/>
        <v>#DIV/0!</v>
      </c>
      <c r="AJ134" s="131" t="e">
        <f t="shared" si="111"/>
        <v>#DIV/0!</v>
      </c>
      <c r="AK134" s="131" t="e">
        <f t="shared" si="112"/>
        <v>#DIV/0!</v>
      </c>
      <c r="AL134" s="133" t="e">
        <f t="shared" si="113"/>
        <v>#DIV/0!</v>
      </c>
      <c r="AM134" s="131" t="e">
        <f t="shared" si="114"/>
        <v>#DIV/0!</v>
      </c>
      <c r="AN134" s="131" t="e">
        <f t="shared" si="115"/>
        <v>#DIV/0!</v>
      </c>
      <c r="AO134" s="131" t="e">
        <f t="shared" si="116"/>
        <v>#DIV/0!</v>
      </c>
      <c r="AP134" s="134" t="e">
        <f t="shared" si="117"/>
        <v>#DIV/0!</v>
      </c>
    </row>
    <row r="135" spans="1:42" s="68" customFormat="1" ht="12.75">
      <c r="A135" s="262"/>
      <c r="B135" s="68" t="s">
        <v>144</v>
      </c>
      <c r="C135" s="119" t="s">
        <v>145</v>
      </c>
      <c r="D135" s="68" t="s">
        <v>130</v>
      </c>
      <c r="E135" s="68" t="s">
        <v>78</v>
      </c>
      <c r="F135" s="227" t="s">
        <v>73</v>
      </c>
      <c r="G135" s="234">
        <v>86.92</v>
      </c>
      <c r="H135" s="69" t="s">
        <v>33</v>
      </c>
      <c r="I135" s="56">
        <v>28.03</v>
      </c>
      <c r="J135" s="56">
        <f t="shared" si="98"/>
        <v>5.543E-10</v>
      </c>
      <c r="K135" s="56">
        <v>28.294</v>
      </c>
      <c r="L135" s="55">
        <v>0.036</v>
      </c>
      <c r="M135" s="56">
        <v>5.530500000000001E-10</v>
      </c>
      <c r="N135" s="57">
        <v>1.349518432626987E-12</v>
      </c>
      <c r="O135" s="29">
        <f t="shared" si="99"/>
        <v>87.72856499549287</v>
      </c>
      <c r="P135" s="100">
        <f t="shared" si="100"/>
        <v>0.00921666729114301</v>
      </c>
      <c r="Q135" s="53">
        <v>0.39</v>
      </c>
      <c r="R135" s="90"/>
      <c r="S135" s="156"/>
      <c r="T135" s="250">
        <f t="shared" si="97"/>
        <v>0.3935945002435458</v>
      </c>
      <c r="U135" s="51">
        <f t="shared" si="101"/>
      </c>
      <c r="V135" s="51">
        <f t="shared" si="102"/>
      </c>
      <c r="W135" s="23"/>
      <c r="X135" s="23"/>
      <c r="Y135" s="23"/>
      <c r="Z135" s="23"/>
      <c r="AA135" s="23"/>
      <c r="AB135" s="131" t="e">
        <f t="shared" si="103"/>
        <v>#DIV/0!</v>
      </c>
      <c r="AC135" s="131" t="e">
        <f t="shared" si="104"/>
        <v>#DIV/0!</v>
      </c>
      <c r="AD135" s="131" t="e">
        <f t="shared" si="105"/>
        <v>#DIV/0!</v>
      </c>
      <c r="AE135" s="131" t="e">
        <f t="shared" si="106"/>
        <v>#DIV/0!</v>
      </c>
      <c r="AF135" s="132" t="e">
        <f t="shared" si="107"/>
        <v>#DIV/0!</v>
      </c>
      <c r="AG135" s="131" t="e">
        <f t="shared" si="108"/>
        <v>#DIV/0!</v>
      </c>
      <c r="AH135" s="131" t="e">
        <f t="shared" si="109"/>
        <v>#DIV/0!</v>
      </c>
      <c r="AI135" s="132" t="e">
        <f t="shared" si="110"/>
        <v>#DIV/0!</v>
      </c>
      <c r="AJ135" s="131" t="e">
        <f t="shared" si="111"/>
        <v>#DIV/0!</v>
      </c>
      <c r="AK135" s="131" t="e">
        <f t="shared" si="112"/>
        <v>#DIV/0!</v>
      </c>
      <c r="AL135" s="133" t="e">
        <f t="shared" si="113"/>
        <v>#DIV/0!</v>
      </c>
      <c r="AM135" s="131" t="e">
        <f t="shared" si="114"/>
        <v>#DIV/0!</v>
      </c>
      <c r="AN135" s="131" t="e">
        <f t="shared" si="115"/>
        <v>#DIV/0!</v>
      </c>
      <c r="AO135" s="131" t="e">
        <f t="shared" si="116"/>
        <v>#DIV/0!</v>
      </c>
      <c r="AP135" s="134" t="e">
        <f t="shared" si="117"/>
        <v>#DIV/0!</v>
      </c>
    </row>
    <row r="136" spans="1:42" s="68" customFormat="1" ht="12.75">
      <c r="A136" s="262"/>
      <c r="B136" s="68" t="s">
        <v>146</v>
      </c>
      <c r="C136" s="119" t="s">
        <v>147</v>
      </c>
      <c r="D136" s="68" t="s">
        <v>131</v>
      </c>
      <c r="E136" s="68" t="s">
        <v>78</v>
      </c>
      <c r="F136" s="227" t="s">
        <v>73</v>
      </c>
      <c r="G136" s="234">
        <v>88.34</v>
      </c>
      <c r="H136" s="69" t="s">
        <v>33</v>
      </c>
      <c r="I136" s="56">
        <v>28.03</v>
      </c>
      <c r="J136" s="56">
        <f t="shared" si="98"/>
        <v>5.543E-10</v>
      </c>
      <c r="K136" s="56">
        <v>28.294</v>
      </c>
      <c r="L136" s="55">
        <v>0.036</v>
      </c>
      <c r="M136" s="56">
        <v>5.530500000000001E-10</v>
      </c>
      <c r="N136" s="57">
        <v>1.349518432626987E-12</v>
      </c>
      <c r="O136" s="29">
        <f t="shared" si="99"/>
        <v>89.16152992870832</v>
      </c>
      <c r="P136" s="100">
        <f t="shared" si="100"/>
        <v>0.009213950561023254</v>
      </c>
      <c r="Q136" s="53">
        <v>0.6</v>
      </c>
      <c r="R136" s="90"/>
      <c r="S136" s="156"/>
      <c r="T136" s="250">
        <f t="shared" si="97"/>
        <v>0.6055283703366139</v>
      </c>
      <c r="U136" s="51">
        <f t="shared" si="101"/>
      </c>
      <c r="V136" s="51">
        <f t="shared" si="102"/>
      </c>
      <c r="W136" s="23"/>
      <c r="X136" s="23"/>
      <c r="Y136" s="23"/>
      <c r="Z136" s="23"/>
      <c r="AA136" s="23"/>
      <c r="AB136" s="131" t="e">
        <f t="shared" si="103"/>
        <v>#DIV/0!</v>
      </c>
      <c r="AC136" s="131" t="e">
        <f t="shared" si="104"/>
        <v>#DIV/0!</v>
      </c>
      <c r="AD136" s="131" t="e">
        <f t="shared" si="105"/>
        <v>#DIV/0!</v>
      </c>
      <c r="AE136" s="131" t="e">
        <f t="shared" si="106"/>
        <v>#DIV/0!</v>
      </c>
      <c r="AF136" s="132" t="e">
        <f t="shared" si="107"/>
        <v>#DIV/0!</v>
      </c>
      <c r="AG136" s="131" t="e">
        <f t="shared" si="108"/>
        <v>#DIV/0!</v>
      </c>
      <c r="AH136" s="131" t="e">
        <f t="shared" si="109"/>
        <v>#DIV/0!</v>
      </c>
      <c r="AI136" s="132" t="e">
        <f t="shared" si="110"/>
        <v>#DIV/0!</v>
      </c>
      <c r="AJ136" s="131" t="e">
        <f t="shared" si="111"/>
        <v>#DIV/0!</v>
      </c>
      <c r="AK136" s="131" t="e">
        <f t="shared" si="112"/>
        <v>#DIV/0!</v>
      </c>
      <c r="AL136" s="133" t="e">
        <f t="shared" si="113"/>
        <v>#DIV/0!</v>
      </c>
      <c r="AM136" s="131" t="e">
        <f t="shared" si="114"/>
        <v>#DIV/0!</v>
      </c>
      <c r="AN136" s="131" t="e">
        <f t="shared" si="115"/>
        <v>#DIV/0!</v>
      </c>
      <c r="AO136" s="131" t="e">
        <f t="shared" si="116"/>
        <v>#DIV/0!</v>
      </c>
      <c r="AP136" s="134" t="e">
        <f t="shared" si="117"/>
        <v>#DIV/0!</v>
      </c>
    </row>
    <row r="137" spans="1:42" s="68" customFormat="1" ht="12.75">
      <c r="A137" s="262"/>
      <c r="B137" s="68" t="s">
        <v>194</v>
      </c>
      <c r="C137" s="68" t="s">
        <v>148</v>
      </c>
      <c r="D137" s="68" t="s">
        <v>116</v>
      </c>
      <c r="E137" s="68" t="s">
        <v>76</v>
      </c>
      <c r="F137" s="227" t="s">
        <v>73</v>
      </c>
      <c r="G137" s="235">
        <v>90.21</v>
      </c>
      <c r="H137" s="69" t="s">
        <v>33</v>
      </c>
      <c r="I137" s="56">
        <v>28.03</v>
      </c>
      <c r="J137" s="56">
        <f t="shared" si="98"/>
        <v>5.543E-10</v>
      </c>
      <c r="K137" s="56">
        <v>28.294</v>
      </c>
      <c r="L137" s="55">
        <v>0.036</v>
      </c>
      <c r="M137" s="56">
        <v>5.530500000000001E-10</v>
      </c>
      <c r="N137" s="57">
        <v>1.349518432626987E-12</v>
      </c>
      <c r="O137" s="29">
        <f t="shared" si="99"/>
        <v>91.04859167874764</v>
      </c>
      <c r="P137" s="100">
        <f t="shared" si="100"/>
        <v>0.009210375067705612</v>
      </c>
      <c r="Q137" s="53">
        <v>0.72</v>
      </c>
      <c r="R137" s="90"/>
      <c r="S137" s="156"/>
      <c r="T137" s="250">
        <f t="shared" si="97"/>
        <v>0.7266314700487481</v>
      </c>
      <c r="U137" s="51">
        <f t="shared" si="101"/>
      </c>
      <c r="V137" s="51">
        <f t="shared" si="102"/>
      </c>
      <c r="W137" s="23"/>
      <c r="X137" s="23"/>
      <c r="Y137" s="23"/>
      <c r="Z137" s="23"/>
      <c r="AA137" s="23"/>
      <c r="AB137" s="131" t="e">
        <f t="shared" si="103"/>
        <v>#DIV/0!</v>
      </c>
      <c r="AC137" s="131" t="e">
        <f t="shared" si="104"/>
        <v>#DIV/0!</v>
      </c>
      <c r="AD137" s="131" t="e">
        <f t="shared" si="105"/>
        <v>#DIV/0!</v>
      </c>
      <c r="AE137" s="131" t="e">
        <f t="shared" si="106"/>
        <v>#DIV/0!</v>
      </c>
      <c r="AF137" s="132" t="e">
        <f t="shared" si="107"/>
        <v>#DIV/0!</v>
      </c>
      <c r="AG137" s="131" t="e">
        <f t="shared" si="108"/>
        <v>#DIV/0!</v>
      </c>
      <c r="AH137" s="131" t="e">
        <f t="shared" si="109"/>
        <v>#DIV/0!</v>
      </c>
      <c r="AI137" s="132" t="e">
        <f t="shared" si="110"/>
        <v>#DIV/0!</v>
      </c>
      <c r="AJ137" s="131" t="e">
        <f t="shared" si="111"/>
        <v>#DIV/0!</v>
      </c>
      <c r="AK137" s="131" t="e">
        <f t="shared" si="112"/>
        <v>#DIV/0!</v>
      </c>
      <c r="AL137" s="133" t="e">
        <f t="shared" si="113"/>
        <v>#DIV/0!</v>
      </c>
      <c r="AM137" s="131" t="e">
        <f t="shared" si="114"/>
        <v>#DIV/0!</v>
      </c>
      <c r="AN137" s="131" t="e">
        <f t="shared" si="115"/>
        <v>#DIV/0!</v>
      </c>
      <c r="AO137" s="131" t="e">
        <f t="shared" si="116"/>
        <v>#DIV/0!</v>
      </c>
      <c r="AP137" s="134" t="e">
        <f t="shared" si="117"/>
        <v>#DIV/0!</v>
      </c>
    </row>
    <row r="138" spans="1:42" s="68" customFormat="1" ht="12.75">
      <c r="A138" s="262"/>
      <c r="B138" s="68" t="s">
        <v>195</v>
      </c>
      <c r="C138" s="119" t="s">
        <v>151</v>
      </c>
      <c r="D138" s="68" t="s">
        <v>149</v>
      </c>
      <c r="E138" s="68" t="s">
        <v>150</v>
      </c>
      <c r="F138" s="227" t="s">
        <v>73</v>
      </c>
      <c r="G138" s="235">
        <v>90.51</v>
      </c>
      <c r="H138" s="69" t="s">
        <v>33</v>
      </c>
      <c r="I138" s="56">
        <v>28.03</v>
      </c>
      <c r="J138" s="56">
        <f t="shared" si="98"/>
        <v>5.543E-10</v>
      </c>
      <c r="K138" s="56">
        <v>28.294</v>
      </c>
      <c r="L138" s="55">
        <v>0.036</v>
      </c>
      <c r="M138" s="56">
        <v>5.530500000000001E-10</v>
      </c>
      <c r="N138" s="57">
        <v>1.349518432626987E-12</v>
      </c>
      <c r="O138" s="29">
        <f t="shared" si="99"/>
        <v>91.35132761131828</v>
      </c>
      <c r="P138" s="100">
        <f t="shared" si="100"/>
        <v>0.009209801688903285</v>
      </c>
      <c r="Q138" s="53">
        <v>0.45</v>
      </c>
      <c r="R138" s="90"/>
      <c r="S138" s="156"/>
      <c r="T138" s="250">
        <f t="shared" si="97"/>
        <v>0.4541444107600065</v>
      </c>
      <c r="U138" s="51">
        <f t="shared" si="101"/>
      </c>
      <c r="V138" s="51">
        <f t="shared" si="102"/>
      </c>
      <c r="W138" s="23"/>
      <c r="X138" s="23"/>
      <c r="Y138" s="23"/>
      <c r="Z138" s="23"/>
      <c r="AA138" s="23"/>
      <c r="AB138" s="131" t="e">
        <f t="shared" si="103"/>
        <v>#DIV/0!</v>
      </c>
      <c r="AC138" s="131" t="e">
        <f t="shared" si="104"/>
        <v>#DIV/0!</v>
      </c>
      <c r="AD138" s="131" t="e">
        <f t="shared" si="105"/>
        <v>#DIV/0!</v>
      </c>
      <c r="AE138" s="131" t="e">
        <f t="shared" si="106"/>
        <v>#DIV/0!</v>
      </c>
      <c r="AF138" s="132" t="e">
        <f t="shared" si="107"/>
        <v>#DIV/0!</v>
      </c>
      <c r="AG138" s="131" t="e">
        <f t="shared" si="108"/>
        <v>#DIV/0!</v>
      </c>
      <c r="AH138" s="131" t="e">
        <f t="shared" si="109"/>
        <v>#DIV/0!</v>
      </c>
      <c r="AI138" s="132" t="e">
        <f t="shared" si="110"/>
        <v>#DIV/0!</v>
      </c>
      <c r="AJ138" s="131" t="e">
        <f t="shared" si="111"/>
        <v>#DIV/0!</v>
      </c>
      <c r="AK138" s="131" t="e">
        <f t="shared" si="112"/>
        <v>#DIV/0!</v>
      </c>
      <c r="AL138" s="133" t="e">
        <f t="shared" si="113"/>
        <v>#DIV/0!</v>
      </c>
      <c r="AM138" s="131" t="e">
        <f t="shared" si="114"/>
        <v>#DIV/0!</v>
      </c>
      <c r="AN138" s="131" t="e">
        <f t="shared" si="115"/>
        <v>#DIV/0!</v>
      </c>
      <c r="AO138" s="131" t="e">
        <f t="shared" si="116"/>
        <v>#DIV/0!</v>
      </c>
      <c r="AP138" s="134" t="e">
        <f t="shared" si="117"/>
        <v>#DIV/0!</v>
      </c>
    </row>
    <row r="139" spans="1:62" s="68" customFormat="1" ht="12.75">
      <c r="A139" s="262"/>
      <c r="B139" s="68" t="s">
        <v>153</v>
      </c>
      <c r="C139" s="119" t="s">
        <v>152</v>
      </c>
      <c r="D139" s="68" t="s">
        <v>116</v>
      </c>
      <c r="E139" s="68" t="s">
        <v>155</v>
      </c>
      <c r="F139" s="227" t="s">
        <v>73</v>
      </c>
      <c r="G139" s="235">
        <v>93.4</v>
      </c>
      <c r="H139" s="69" t="s">
        <v>33</v>
      </c>
      <c r="I139" s="56">
        <v>28.03</v>
      </c>
      <c r="J139" s="56">
        <f t="shared" si="98"/>
        <v>5.543E-10</v>
      </c>
      <c r="K139" s="56">
        <v>28.294</v>
      </c>
      <c r="L139" s="55">
        <v>0.036</v>
      </c>
      <c r="M139" s="56">
        <v>5.530500000000001E-10</v>
      </c>
      <c r="N139" s="57">
        <v>1.349518432626987E-12</v>
      </c>
      <c r="O139" s="29">
        <f t="shared" si="99"/>
        <v>94.2676661251031</v>
      </c>
      <c r="P139" s="100">
        <f t="shared" si="100"/>
        <v>0.009204281391157143</v>
      </c>
      <c r="Q139" s="53">
        <v>0.63</v>
      </c>
      <c r="R139" s="90"/>
      <c r="S139" s="156"/>
      <c r="T139" s="250">
        <f t="shared" si="97"/>
        <v>0.6357986972764289</v>
      </c>
      <c r="U139" s="51">
        <f t="shared" si="101"/>
      </c>
      <c r="V139" s="51">
        <f t="shared" si="102"/>
      </c>
      <c r="W139" s="23"/>
      <c r="X139" s="23"/>
      <c r="Y139" s="23"/>
      <c r="Z139" s="23"/>
      <c r="AA139" s="23"/>
      <c r="AB139" s="131" t="e">
        <f t="shared" si="103"/>
        <v>#DIV/0!</v>
      </c>
      <c r="AC139" s="131" t="e">
        <f t="shared" si="104"/>
        <v>#DIV/0!</v>
      </c>
      <c r="AD139" s="131" t="e">
        <f t="shared" si="105"/>
        <v>#DIV/0!</v>
      </c>
      <c r="AE139" s="131" t="e">
        <f t="shared" si="106"/>
        <v>#DIV/0!</v>
      </c>
      <c r="AF139" s="132" t="e">
        <f t="shared" si="107"/>
        <v>#DIV/0!</v>
      </c>
      <c r="AG139" s="131" t="e">
        <f t="shared" si="108"/>
        <v>#DIV/0!</v>
      </c>
      <c r="AH139" s="131" t="e">
        <f t="shared" si="109"/>
        <v>#DIV/0!</v>
      </c>
      <c r="AI139" s="132" t="e">
        <f t="shared" si="110"/>
        <v>#DIV/0!</v>
      </c>
      <c r="AJ139" s="131" t="e">
        <f t="shared" si="111"/>
        <v>#DIV/0!</v>
      </c>
      <c r="AK139" s="131" t="e">
        <f t="shared" si="112"/>
        <v>#DIV/0!</v>
      </c>
      <c r="AL139" s="133" t="e">
        <f t="shared" si="113"/>
        <v>#DIV/0!</v>
      </c>
      <c r="AM139" s="131" t="e">
        <f t="shared" si="114"/>
        <v>#DIV/0!</v>
      </c>
      <c r="AN139" s="131" t="e">
        <f t="shared" si="115"/>
        <v>#DIV/0!</v>
      </c>
      <c r="AO139" s="131" t="e">
        <f t="shared" si="116"/>
        <v>#DIV/0!</v>
      </c>
      <c r="AP139" s="134" t="e">
        <f t="shared" si="117"/>
        <v>#DIV/0!</v>
      </c>
      <c r="AQ139" s="61"/>
      <c r="AR139" s="61"/>
      <c r="AS139" s="61"/>
      <c r="AT139" s="61"/>
      <c r="AU139" s="61"/>
      <c r="AV139" s="61"/>
      <c r="AW139" s="61"/>
      <c r="AX139" s="61"/>
      <c r="AY139" s="61"/>
      <c r="AZ139" s="61"/>
      <c r="BA139" s="61"/>
      <c r="BB139" s="61"/>
      <c r="BC139" s="61"/>
      <c r="BD139" s="61"/>
      <c r="BE139" s="61"/>
      <c r="BF139" s="61"/>
      <c r="BG139" s="61"/>
      <c r="BH139" s="61"/>
      <c r="BI139" s="61"/>
      <c r="BJ139" s="61"/>
    </row>
    <row r="140" spans="1:42" s="68" customFormat="1" ht="12.75">
      <c r="A140" s="262"/>
      <c r="B140" s="68" t="s">
        <v>157</v>
      </c>
      <c r="C140" s="119" t="s">
        <v>156</v>
      </c>
      <c r="D140" s="68" t="s">
        <v>116</v>
      </c>
      <c r="E140" s="68" t="s">
        <v>155</v>
      </c>
      <c r="F140" s="227" t="s">
        <v>73</v>
      </c>
      <c r="G140" s="235">
        <v>93.25</v>
      </c>
      <c r="H140" s="69" t="s">
        <v>33</v>
      </c>
      <c r="I140" s="56">
        <v>28.03</v>
      </c>
      <c r="J140" s="56">
        <f t="shared" si="98"/>
        <v>5.543E-10</v>
      </c>
      <c r="K140" s="56">
        <v>28.294</v>
      </c>
      <c r="L140" s="55">
        <v>0.036</v>
      </c>
      <c r="M140" s="56">
        <v>5.530500000000001E-10</v>
      </c>
      <c r="N140" s="57">
        <v>1.349518432626987E-12</v>
      </c>
      <c r="O140" s="29">
        <f t="shared" si="99"/>
        <v>94.1162998600328</v>
      </c>
      <c r="P140" s="100">
        <f t="shared" si="100"/>
        <v>0.009204567766913252</v>
      </c>
      <c r="Q140" s="53">
        <v>0.55</v>
      </c>
      <c r="R140" s="90"/>
      <c r="S140" s="156"/>
      <c r="T140" s="250">
        <f t="shared" si="97"/>
        <v>0.5550625122718024</v>
      </c>
      <c r="U140" s="51">
        <f t="shared" si="101"/>
      </c>
      <c r="V140" s="51">
        <f t="shared" si="102"/>
      </c>
      <c r="W140" s="23"/>
      <c r="X140" s="23"/>
      <c r="Y140" s="23"/>
      <c r="Z140" s="23"/>
      <c r="AA140" s="23"/>
      <c r="AB140" s="131" t="e">
        <f t="shared" si="103"/>
        <v>#DIV/0!</v>
      </c>
      <c r="AC140" s="131" t="e">
        <f t="shared" si="104"/>
        <v>#DIV/0!</v>
      </c>
      <c r="AD140" s="131" t="e">
        <f t="shared" si="105"/>
        <v>#DIV/0!</v>
      </c>
      <c r="AE140" s="131" t="e">
        <f t="shared" si="106"/>
        <v>#DIV/0!</v>
      </c>
      <c r="AF140" s="132" t="e">
        <f t="shared" si="107"/>
        <v>#DIV/0!</v>
      </c>
      <c r="AG140" s="131" t="e">
        <f t="shared" si="108"/>
        <v>#DIV/0!</v>
      </c>
      <c r="AH140" s="131" t="e">
        <f t="shared" si="109"/>
        <v>#DIV/0!</v>
      </c>
      <c r="AI140" s="132" t="e">
        <f t="shared" si="110"/>
        <v>#DIV/0!</v>
      </c>
      <c r="AJ140" s="131" t="e">
        <f t="shared" si="111"/>
        <v>#DIV/0!</v>
      </c>
      <c r="AK140" s="131" t="e">
        <f t="shared" si="112"/>
        <v>#DIV/0!</v>
      </c>
      <c r="AL140" s="133" t="e">
        <f t="shared" si="113"/>
        <v>#DIV/0!</v>
      </c>
      <c r="AM140" s="131" t="e">
        <f t="shared" si="114"/>
        <v>#DIV/0!</v>
      </c>
      <c r="AN140" s="131" t="e">
        <f t="shared" si="115"/>
        <v>#DIV/0!</v>
      </c>
      <c r="AO140" s="131" t="e">
        <f t="shared" si="116"/>
        <v>#DIV/0!</v>
      </c>
      <c r="AP140" s="134" t="e">
        <f t="shared" si="117"/>
        <v>#DIV/0!</v>
      </c>
    </row>
    <row r="141" spans="1:42" s="68" customFormat="1" ht="12.75">
      <c r="A141" s="262"/>
      <c r="B141" s="68" t="s">
        <v>159</v>
      </c>
      <c r="C141" s="119" t="s">
        <v>158</v>
      </c>
      <c r="D141" s="68" t="s">
        <v>154</v>
      </c>
      <c r="E141" s="68" t="s">
        <v>189</v>
      </c>
      <c r="F141" s="227" t="s">
        <v>73</v>
      </c>
      <c r="G141" s="235">
        <v>93.3</v>
      </c>
      <c r="H141" s="69" t="s">
        <v>33</v>
      </c>
      <c r="I141" s="56">
        <v>28.03</v>
      </c>
      <c r="J141" s="56">
        <f t="shared" si="98"/>
        <v>5.543E-10</v>
      </c>
      <c r="K141" s="56">
        <v>28.294</v>
      </c>
      <c r="L141" s="55">
        <v>0.036</v>
      </c>
      <c r="M141" s="56">
        <v>5.530500000000001E-10</v>
      </c>
      <c r="N141" s="57">
        <v>1.349518432626987E-12</v>
      </c>
      <c r="O141" s="29">
        <f t="shared" si="99"/>
        <v>94.16675529127784</v>
      </c>
      <c r="P141" s="100">
        <f t="shared" si="100"/>
        <v>0.009204472306567069</v>
      </c>
      <c r="Q141" s="53">
        <v>0.4</v>
      </c>
      <c r="R141" s="90"/>
      <c r="S141" s="156"/>
      <c r="T141" s="250">
        <f t="shared" si="97"/>
        <v>0.4036817889226269</v>
      </c>
      <c r="U141" s="51">
        <f t="shared" si="101"/>
      </c>
      <c r="V141" s="51">
        <f t="shared" si="102"/>
      </c>
      <c r="W141" s="23"/>
      <c r="X141" s="23"/>
      <c r="Y141" s="23"/>
      <c r="Z141" s="23"/>
      <c r="AA141" s="23"/>
      <c r="AB141" s="131" t="e">
        <f t="shared" si="103"/>
        <v>#DIV/0!</v>
      </c>
      <c r="AC141" s="131" t="e">
        <f t="shared" si="104"/>
        <v>#DIV/0!</v>
      </c>
      <c r="AD141" s="131" t="e">
        <f t="shared" si="105"/>
        <v>#DIV/0!</v>
      </c>
      <c r="AE141" s="131" t="e">
        <f t="shared" si="106"/>
        <v>#DIV/0!</v>
      </c>
      <c r="AF141" s="132" t="e">
        <f t="shared" si="107"/>
        <v>#DIV/0!</v>
      </c>
      <c r="AG141" s="131" t="e">
        <f t="shared" si="108"/>
        <v>#DIV/0!</v>
      </c>
      <c r="AH141" s="131" t="e">
        <f t="shared" si="109"/>
        <v>#DIV/0!</v>
      </c>
      <c r="AI141" s="132" t="e">
        <f t="shared" si="110"/>
        <v>#DIV/0!</v>
      </c>
      <c r="AJ141" s="131" t="e">
        <f t="shared" si="111"/>
        <v>#DIV/0!</v>
      </c>
      <c r="AK141" s="131" t="e">
        <f t="shared" si="112"/>
        <v>#DIV/0!</v>
      </c>
      <c r="AL141" s="133" t="e">
        <f t="shared" si="113"/>
        <v>#DIV/0!</v>
      </c>
      <c r="AM141" s="131" t="e">
        <f t="shared" si="114"/>
        <v>#DIV/0!</v>
      </c>
      <c r="AN141" s="131" t="e">
        <f t="shared" si="115"/>
        <v>#DIV/0!</v>
      </c>
      <c r="AO141" s="131" t="e">
        <f t="shared" si="116"/>
        <v>#DIV/0!</v>
      </c>
      <c r="AP141" s="134" t="e">
        <f t="shared" si="117"/>
        <v>#DIV/0!</v>
      </c>
    </row>
    <row r="142" spans="1:42" s="68" customFormat="1" ht="12.75">
      <c r="A142" s="262"/>
      <c r="B142" s="68" t="s">
        <v>190</v>
      </c>
      <c r="C142" s="119" t="s">
        <v>158</v>
      </c>
      <c r="E142" s="68" t="s">
        <v>76</v>
      </c>
      <c r="F142" s="227" t="s">
        <v>73</v>
      </c>
      <c r="G142" s="235">
        <v>93.78</v>
      </c>
      <c r="H142" s="69" t="s">
        <v>33</v>
      </c>
      <c r="I142" s="56">
        <v>28.03</v>
      </c>
      <c r="J142" s="56">
        <f t="shared" si="98"/>
        <v>5.543E-10</v>
      </c>
      <c r="K142" s="56">
        <v>28.294</v>
      </c>
      <c r="L142" s="55">
        <v>0.036</v>
      </c>
      <c r="M142" s="56">
        <v>5.530500000000001E-10</v>
      </c>
      <c r="N142" s="57">
        <v>1.349518432626987E-12</v>
      </c>
      <c r="O142" s="29">
        <f t="shared" si="99"/>
        <v>94.65112694511403</v>
      </c>
      <c r="P142" s="100">
        <f t="shared" si="100"/>
        <v>0.009203555976878941</v>
      </c>
      <c r="Q142" s="53">
        <v>0.49</v>
      </c>
      <c r="R142" s="90"/>
      <c r="S142" s="156"/>
      <c r="T142" s="250">
        <f t="shared" si="97"/>
        <v>0.49450974242867074</v>
      </c>
      <c r="U142" s="51">
        <f t="shared" si="101"/>
      </c>
      <c r="V142" s="51">
        <f t="shared" si="102"/>
      </c>
      <c r="W142" s="23"/>
      <c r="X142" s="23"/>
      <c r="Y142" s="23"/>
      <c r="Z142" s="23"/>
      <c r="AA142" s="23"/>
      <c r="AB142" s="131" t="e">
        <f t="shared" si="103"/>
        <v>#DIV/0!</v>
      </c>
      <c r="AC142" s="131" t="e">
        <f t="shared" si="104"/>
        <v>#DIV/0!</v>
      </c>
      <c r="AD142" s="131" t="e">
        <f t="shared" si="105"/>
        <v>#DIV/0!</v>
      </c>
      <c r="AE142" s="131" t="e">
        <f t="shared" si="106"/>
        <v>#DIV/0!</v>
      </c>
      <c r="AF142" s="132" t="e">
        <f t="shared" si="107"/>
        <v>#DIV/0!</v>
      </c>
      <c r="AG142" s="131" t="e">
        <f t="shared" si="108"/>
        <v>#DIV/0!</v>
      </c>
      <c r="AH142" s="131" t="e">
        <f t="shared" si="109"/>
        <v>#DIV/0!</v>
      </c>
      <c r="AI142" s="132" t="e">
        <f t="shared" si="110"/>
        <v>#DIV/0!</v>
      </c>
      <c r="AJ142" s="131" t="e">
        <f t="shared" si="111"/>
        <v>#DIV/0!</v>
      </c>
      <c r="AK142" s="131" t="e">
        <f t="shared" si="112"/>
        <v>#DIV/0!</v>
      </c>
      <c r="AL142" s="133" t="e">
        <f t="shared" si="113"/>
        <v>#DIV/0!</v>
      </c>
      <c r="AM142" s="131" t="e">
        <f t="shared" si="114"/>
        <v>#DIV/0!</v>
      </c>
      <c r="AN142" s="131" t="e">
        <f t="shared" si="115"/>
        <v>#DIV/0!</v>
      </c>
      <c r="AO142" s="131" t="e">
        <f t="shared" si="116"/>
        <v>#DIV/0!</v>
      </c>
      <c r="AP142" s="134" t="e">
        <f t="shared" si="117"/>
        <v>#DIV/0!</v>
      </c>
    </row>
    <row r="143" spans="1:42" s="68" customFormat="1" ht="12.75">
      <c r="A143" s="262"/>
      <c r="B143" s="68" t="s">
        <v>190</v>
      </c>
      <c r="C143" s="119" t="s">
        <v>158</v>
      </c>
      <c r="E143" s="68" t="s">
        <v>76</v>
      </c>
      <c r="F143" s="227" t="s">
        <v>73</v>
      </c>
      <c r="G143" s="235">
        <v>93.59</v>
      </c>
      <c r="H143" s="69" t="s">
        <v>33</v>
      </c>
      <c r="I143" s="56">
        <v>28.03</v>
      </c>
      <c r="J143" s="56">
        <f t="shared" si="98"/>
        <v>5.543E-10</v>
      </c>
      <c r="K143" s="56">
        <v>28.294</v>
      </c>
      <c r="L143" s="55">
        <v>0.036</v>
      </c>
      <c r="M143" s="56">
        <v>5.530500000000001E-10</v>
      </c>
      <c r="N143" s="57">
        <v>1.349518432626987E-12</v>
      </c>
      <c r="O143" s="29">
        <f t="shared" si="99"/>
        <v>94.4593966040838</v>
      </c>
      <c r="P143" s="100">
        <f t="shared" si="100"/>
        <v>0.009203918671297329</v>
      </c>
      <c r="Q143" s="53">
        <v>0.58</v>
      </c>
      <c r="R143" s="90"/>
      <c r="S143" s="156"/>
      <c r="T143" s="250">
        <f t="shared" si="97"/>
        <v>0.5853382728293524</v>
      </c>
      <c r="U143" s="51">
        <f t="shared" si="101"/>
      </c>
      <c r="V143" s="51">
        <f t="shared" si="102"/>
      </c>
      <c r="W143" s="23"/>
      <c r="X143" s="23"/>
      <c r="Y143" s="23"/>
      <c r="Z143" s="23"/>
      <c r="AA143" s="23"/>
      <c r="AB143" s="131" t="e">
        <f t="shared" si="103"/>
        <v>#DIV/0!</v>
      </c>
      <c r="AC143" s="131" t="e">
        <f t="shared" si="104"/>
        <v>#DIV/0!</v>
      </c>
      <c r="AD143" s="131" t="e">
        <f t="shared" si="105"/>
        <v>#DIV/0!</v>
      </c>
      <c r="AE143" s="131" t="e">
        <f t="shared" si="106"/>
        <v>#DIV/0!</v>
      </c>
      <c r="AF143" s="132" t="e">
        <f t="shared" si="107"/>
        <v>#DIV/0!</v>
      </c>
      <c r="AG143" s="131" t="e">
        <f t="shared" si="108"/>
        <v>#DIV/0!</v>
      </c>
      <c r="AH143" s="131" t="e">
        <f t="shared" si="109"/>
        <v>#DIV/0!</v>
      </c>
      <c r="AI143" s="132" t="e">
        <f t="shared" si="110"/>
        <v>#DIV/0!</v>
      </c>
      <c r="AJ143" s="131" t="e">
        <f t="shared" si="111"/>
        <v>#DIV/0!</v>
      </c>
      <c r="AK143" s="131" t="e">
        <f t="shared" si="112"/>
        <v>#DIV/0!</v>
      </c>
      <c r="AL143" s="133" t="e">
        <f t="shared" si="113"/>
        <v>#DIV/0!</v>
      </c>
      <c r="AM143" s="131" t="e">
        <f t="shared" si="114"/>
        <v>#DIV/0!</v>
      </c>
      <c r="AN143" s="131" t="e">
        <f t="shared" si="115"/>
        <v>#DIV/0!</v>
      </c>
      <c r="AO143" s="131" t="e">
        <f t="shared" si="116"/>
        <v>#DIV/0!</v>
      </c>
      <c r="AP143" s="134" t="e">
        <f t="shared" si="117"/>
        <v>#DIV/0!</v>
      </c>
    </row>
    <row r="144" spans="1:42" s="68" customFormat="1" ht="12.75">
      <c r="A144" s="262"/>
      <c r="B144" s="68" t="s">
        <v>160</v>
      </c>
      <c r="C144" s="119" t="s">
        <v>163</v>
      </c>
      <c r="D144" s="68" t="s">
        <v>116</v>
      </c>
      <c r="E144" s="68" t="s">
        <v>155</v>
      </c>
      <c r="F144" s="227" t="s">
        <v>73</v>
      </c>
      <c r="G144" s="235">
        <v>93.49</v>
      </c>
      <c r="H144" s="69" t="s">
        <v>33</v>
      </c>
      <c r="I144" s="56">
        <v>28.03</v>
      </c>
      <c r="J144" s="56">
        <f t="shared" si="98"/>
        <v>5.543E-10</v>
      </c>
      <c r="K144" s="56">
        <v>28.294</v>
      </c>
      <c r="L144" s="55">
        <v>0.036</v>
      </c>
      <c r="M144" s="56">
        <v>5.530500000000001E-10</v>
      </c>
      <c r="N144" s="57">
        <v>1.349518432626987E-12</v>
      </c>
      <c r="O144" s="29">
        <f t="shared" si="99"/>
        <v>94.35848584287004</v>
      </c>
      <c r="P144" s="100">
        <f t="shared" si="100"/>
        <v>0.009204109573316854</v>
      </c>
      <c r="Q144" s="53">
        <v>0.89</v>
      </c>
      <c r="R144" s="90"/>
      <c r="S144" s="156"/>
      <c r="T144" s="250">
        <f t="shared" si="97"/>
        <v>0.898191657520252</v>
      </c>
      <c r="U144" s="51">
        <f t="shared" si="101"/>
      </c>
      <c r="V144" s="51">
        <f t="shared" si="102"/>
      </c>
      <c r="W144" s="23"/>
      <c r="X144" s="23"/>
      <c r="Y144" s="23"/>
      <c r="Z144" s="23"/>
      <c r="AA144" s="23"/>
      <c r="AB144" s="131" t="e">
        <f t="shared" si="103"/>
        <v>#DIV/0!</v>
      </c>
      <c r="AC144" s="131" t="e">
        <f t="shared" si="104"/>
        <v>#DIV/0!</v>
      </c>
      <c r="AD144" s="131" t="e">
        <f t="shared" si="105"/>
        <v>#DIV/0!</v>
      </c>
      <c r="AE144" s="131" t="e">
        <f t="shared" si="106"/>
        <v>#DIV/0!</v>
      </c>
      <c r="AF144" s="132" t="e">
        <f t="shared" si="107"/>
        <v>#DIV/0!</v>
      </c>
      <c r="AG144" s="131" t="e">
        <f t="shared" si="108"/>
        <v>#DIV/0!</v>
      </c>
      <c r="AH144" s="131" t="e">
        <f t="shared" si="109"/>
        <v>#DIV/0!</v>
      </c>
      <c r="AI144" s="132" t="e">
        <f t="shared" si="110"/>
        <v>#DIV/0!</v>
      </c>
      <c r="AJ144" s="131" t="e">
        <f t="shared" si="111"/>
        <v>#DIV/0!</v>
      </c>
      <c r="AK144" s="131" t="e">
        <f t="shared" si="112"/>
        <v>#DIV/0!</v>
      </c>
      <c r="AL144" s="133" t="e">
        <f t="shared" si="113"/>
        <v>#DIV/0!</v>
      </c>
      <c r="AM144" s="131" t="e">
        <f t="shared" si="114"/>
        <v>#DIV/0!</v>
      </c>
      <c r="AN144" s="131" t="e">
        <f t="shared" si="115"/>
        <v>#DIV/0!</v>
      </c>
      <c r="AO144" s="131" t="e">
        <f t="shared" si="116"/>
        <v>#DIV/0!</v>
      </c>
      <c r="AP144" s="134" t="e">
        <f t="shared" si="117"/>
        <v>#DIV/0!</v>
      </c>
    </row>
    <row r="145" spans="1:42" s="68" customFormat="1" ht="12.75">
      <c r="A145" s="262"/>
      <c r="B145" s="68" t="s">
        <v>164</v>
      </c>
      <c r="C145" s="119" t="s">
        <v>165</v>
      </c>
      <c r="D145" s="68" t="s">
        <v>116</v>
      </c>
      <c r="E145" s="68" t="s">
        <v>155</v>
      </c>
      <c r="F145" s="227" t="s">
        <v>73</v>
      </c>
      <c r="G145" s="235">
        <v>93.9</v>
      </c>
      <c r="H145" s="69" t="s">
        <v>33</v>
      </c>
      <c r="I145" s="56">
        <v>28.03</v>
      </c>
      <c r="J145" s="56">
        <f t="shared" si="98"/>
        <v>5.543E-10</v>
      </c>
      <c r="K145" s="56">
        <v>28.294</v>
      </c>
      <c r="L145" s="55">
        <v>0.036</v>
      </c>
      <c r="M145" s="56">
        <v>5.530500000000001E-10</v>
      </c>
      <c r="N145" s="57">
        <v>1.349518432626987E-12</v>
      </c>
      <c r="O145" s="29">
        <f t="shared" si="99"/>
        <v>94.77221972100965</v>
      </c>
      <c r="P145" s="100">
        <f t="shared" si="100"/>
        <v>0.009203326919821841</v>
      </c>
      <c r="Q145" s="53">
        <v>0.72</v>
      </c>
      <c r="R145" s="90"/>
      <c r="S145" s="156"/>
      <c r="T145" s="250">
        <f t="shared" si="97"/>
        <v>0.7266263953822716</v>
      </c>
      <c r="U145" s="51">
        <f t="shared" si="101"/>
      </c>
      <c r="V145" s="51">
        <f t="shared" si="102"/>
      </c>
      <c r="W145" s="23"/>
      <c r="X145" s="23"/>
      <c r="Y145" s="23"/>
      <c r="Z145" s="23"/>
      <c r="AA145" s="23"/>
      <c r="AB145" s="131" t="e">
        <f t="shared" si="103"/>
        <v>#DIV/0!</v>
      </c>
      <c r="AC145" s="131" t="e">
        <f t="shared" si="104"/>
        <v>#DIV/0!</v>
      </c>
      <c r="AD145" s="131" t="e">
        <f t="shared" si="105"/>
        <v>#DIV/0!</v>
      </c>
      <c r="AE145" s="131" t="e">
        <f t="shared" si="106"/>
        <v>#DIV/0!</v>
      </c>
      <c r="AF145" s="132" t="e">
        <f t="shared" si="107"/>
        <v>#DIV/0!</v>
      </c>
      <c r="AG145" s="131" t="e">
        <f t="shared" si="108"/>
        <v>#DIV/0!</v>
      </c>
      <c r="AH145" s="131" t="e">
        <f t="shared" si="109"/>
        <v>#DIV/0!</v>
      </c>
      <c r="AI145" s="132" t="e">
        <f t="shared" si="110"/>
        <v>#DIV/0!</v>
      </c>
      <c r="AJ145" s="131" t="e">
        <f t="shared" si="111"/>
        <v>#DIV/0!</v>
      </c>
      <c r="AK145" s="131" t="e">
        <f t="shared" si="112"/>
        <v>#DIV/0!</v>
      </c>
      <c r="AL145" s="133" t="e">
        <f t="shared" si="113"/>
        <v>#DIV/0!</v>
      </c>
      <c r="AM145" s="131" t="e">
        <f t="shared" si="114"/>
        <v>#DIV/0!</v>
      </c>
      <c r="AN145" s="131" t="e">
        <f t="shared" si="115"/>
        <v>#DIV/0!</v>
      </c>
      <c r="AO145" s="131" t="e">
        <f t="shared" si="116"/>
        <v>#DIV/0!</v>
      </c>
      <c r="AP145" s="134" t="e">
        <f t="shared" si="117"/>
        <v>#DIV/0!</v>
      </c>
    </row>
    <row r="146" spans="1:42" s="68" customFormat="1" ht="12.75">
      <c r="A146" s="262"/>
      <c r="B146" s="68" t="s">
        <v>166</v>
      </c>
      <c r="C146" s="119" t="s">
        <v>167</v>
      </c>
      <c r="D146" s="68" t="s">
        <v>168</v>
      </c>
      <c r="E146" s="68" t="s">
        <v>100</v>
      </c>
      <c r="F146" s="227" t="s">
        <v>73</v>
      </c>
      <c r="G146" s="235">
        <v>94.63</v>
      </c>
      <c r="H146" s="69" t="s">
        <v>33</v>
      </c>
      <c r="I146" s="56">
        <v>28.03</v>
      </c>
      <c r="J146" s="56">
        <f t="shared" si="98"/>
        <v>5.543E-10</v>
      </c>
      <c r="K146" s="56">
        <v>28.294</v>
      </c>
      <c r="L146" s="55">
        <v>0.036</v>
      </c>
      <c r="M146" s="56">
        <v>5.530500000000001E-10</v>
      </c>
      <c r="N146" s="57">
        <v>1.349518432626987E-12</v>
      </c>
      <c r="O146" s="29">
        <f t="shared" si="99"/>
        <v>95.50886625581181</v>
      </c>
      <c r="P146" s="100">
        <f t="shared" si="100"/>
        <v>0.009201933707995824</v>
      </c>
      <c r="Q146" s="53">
        <v>0.61</v>
      </c>
      <c r="R146" s="90"/>
      <c r="S146" s="156"/>
      <c r="T146" s="250">
        <f t="shared" si="97"/>
        <v>0.6156131795618774</v>
      </c>
      <c r="U146" s="51">
        <f t="shared" si="101"/>
      </c>
      <c r="V146" s="51">
        <f t="shared" si="102"/>
      </c>
      <c r="W146" s="23"/>
      <c r="X146" s="23"/>
      <c r="Y146" s="23"/>
      <c r="Z146" s="23"/>
      <c r="AA146" s="23"/>
      <c r="AB146" s="131" t="e">
        <f t="shared" si="103"/>
        <v>#DIV/0!</v>
      </c>
      <c r="AC146" s="131" t="e">
        <f t="shared" si="104"/>
        <v>#DIV/0!</v>
      </c>
      <c r="AD146" s="131" t="e">
        <f t="shared" si="105"/>
        <v>#DIV/0!</v>
      </c>
      <c r="AE146" s="131" t="e">
        <f t="shared" si="106"/>
        <v>#DIV/0!</v>
      </c>
      <c r="AF146" s="132" t="e">
        <f t="shared" si="107"/>
        <v>#DIV/0!</v>
      </c>
      <c r="AG146" s="131" t="e">
        <f t="shared" si="108"/>
        <v>#DIV/0!</v>
      </c>
      <c r="AH146" s="131" t="e">
        <f t="shared" si="109"/>
        <v>#DIV/0!</v>
      </c>
      <c r="AI146" s="132" t="e">
        <f t="shared" si="110"/>
        <v>#DIV/0!</v>
      </c>
      <c r="AJ146" s="131" t="e">
        <f t="shared" si="111"/>
        <v>#DIV/0!</v>
      </c>
      <c r="AK146" s="131" t="e">
        <f t="shared" si="112"/>
        <v>#DIV/0!</v>
      </c>
      <c r="AL146" s="133" t="e">
        <f t="shared" si="113"/>
        <v>#DIV/0!</v>
      </c>
      <c r="AM146" s="131" t="e">
        <f t="shared" si="114"/>
        <v>#DIV/0!</v>
      </c>
      <c r="AN146" s="131" t="e">
        <f t="shared" si="115"/>
        <v>#DIV/0!</v>
      </c>
      <c r="AO146" s="131" t="e">
        <f t="shared" si="116"/>
        <v>#DIV/0!</v>
      </c>
      <c r="AP146" s="134" t="e">
        <f t="shared" si="117"/>
        <v>#DIV/0!</v>
      </c>
    </row>
    <row r="147" spans="1:42" s="68" customFormat="1" ht="12.75">
      <c r="A147" s="262"/>
      <c r="B147" s="68" t="s">
        <v>170</v>
      </c>
      <c r="C147" s="119" t="s">
        <v>169</v>
      </c>
      <c r="D147" s="68" t="s">
        <v>168</v>
      </c>
      <c r="E147" s="68" t="s">
        <v>100</v>
      </c>
      <c r="F147" s="227" t="s">
        <v>73</v>
      </c>
      <c r="G147" s="235">
        <v>94.93</v>
      </c>
      <c r="H147" s="69" t="s">
        <v>33</v>
      </c>
      <c r="I147" s="56">
        <v>28.03</v>
      </c>
      <c r="J147" s="56">
        <f t="shared" si="98"/>
        <v>5.543E-10</v>
      </c>
      <c r="K147" s="56">
        <v>28.294</v>
      </c>
      <c r="L147" s="55">
        <v>0.036</v>
      </c>
      <c r="M147" s="56">
        <v>5.530500000000001E-10</v>
      </c>
      <c r="N147" s="57">
        <v>1.349518432626987E-12</v>
      </c>
      <c r="O147" s="29">
        <f t="shared" si="99"/>
        <v>95.81159711836949</v>
      </c>
      <c r="P147" s="100">
        <f t="shared" si="100"/>
        <v>0.009201361264026597</v>
      </c>
      <c r="Q147" s="53">
        <v>0.53</v>
      </c>
      <c r="R147" s="90"/>
      <c r="S147" s="156"/>
      <c r="T147" s="250">
        <f t="shared" si="97"/>
        <v>0.5348767214699341</v>
      </c>
      <c r="U147" s="51">
        <f t="shared" si="101"/>
      </c>
      <c r="V147" s="51">
        <f t="shared" si="102"/>
      </c>
      <c r="W147" s="23"/>
      <c r="X147" s="23"/>
      <c r="Y147" s="23"/>
      <c r="Z147" s="23"/>
      <c r="AA147" s="23"/>
      <c r="AB147" s="131" t="e">
        <f t="shared" si="103"/>
        <v>#DIV/0!</v>
      </c>
      <c r="AC147" s="131" t="e">
        <f t="shared" si="104"/>
        <v>#DIV/0!</v>
      </c>
      <c r="AD147" s="131" t="e">
        <f t="shared" si="105"/>
        <v>#DIV/0!</v>
      </c>
      <c r="AE147" s="131" t="e">
        <f t="shared" si="106"/>
        <v>#DIV/0!</v>
      </c>
      <c r="AF147" s="132" t="e">
        <f t="shared" si="107"/>
        <v>#DIV/0!</v>
      </c>
      <c r="AG147" s="131" t="e">
        <f t="shared" si="108"/>
        <v>#DIV/0!</v>
      </c>
      <c r="AH147" s="131" t="e">
        <f t="shared" si="109"/>
        <v>#DIV/0!</v>
      </c>
      <c r="AI147" s="132" t="e">
        <f t="shared" si="110"/>
        <v>#DIV/0!</v>
      </c>
      <c r="AJ147" s="131" t="e">
        <f t="shared" si="111"/>
        <v>#DIV/0!</v>
      </c>
      <c r="AK147" s="131" t="e">
        <f t="shared" si="112"/>
        <v>#DIV/0!</v>
      </c>
      <c r="AL147" s="133" t="e">
        <f t="shared" si="113"/>
        <v>#DIV/0!</v>
      </c>
      <c r="AM147" s="131" t="e">
        <f t="shared" si="114"/>
        <v>#DIV/0!</v>
      </c>
      <c r="AN147" s="131" t="e">
        <f t="shared" si="115"/>
        <v>#DIV/0!</v>
      </c>
      <c r="AO147" s="131" t="e">
        <f t="shared" si="116"/>
        <v>#DIV/0!</v>
      </c>
      <c r="AP147" s="134" t="e">
        <f t="shared" si="117"/>
        <v>#DIV/0!</v>
      </c>
    </row>
    <row r="148" spans="1:42" s="68" customFormat="1" ht="12.75">
      <c r="A148" s="262"/>
      <c r="B148" s="68" t="s">
        <v>187</v>
      </c>
      <c r="C148" s="119" t="s">
        <v>171</v>
      </c>
      <c r="D148" s="68" t="s">
        <v>188</v>
      </c>
      <c r="E148" s="68" t="s">
        <v>80</v>
      </c>
      <c r="F148" s="227" t="s">
        <v>73</v>
      </c>
      <c r="G148" s="235">
        <v>95.78</v>
      </c>
      <c r="H148" s="69" t="s">
        <v>33</v>
      </c>
      <c r="I148" s="56">
        <v>28.03</v>
      </c>
      <c r="J148" s="56">
        <f t="shared" si="98"/>
        <v>5.543E-10</v>
      </c>
      <c r="K148" s="56">
        <v>28.294</v>
      </c>
      <c r="L148" s="55">
        <v>0.036</v>
      </c>
      <c r="M148" s="56">
        <v>5.530500000000001E-10</v>
      </c>
      <c r="N148" s="57">
        <v>1.349518432626987E-12</v>
      </c>
      <c r="O148" s="29">
        <f t="shared" si="99"/>
        <v>96.66933269619668</v>
      </c>
      <c r="P148" s="100">
        <f t="shared" si="100"/>
        <v>0.009199739683644959</v>
      </c>
      <c r="Q148" s="53">
        <v>0.61</v>
      </c>
      <c r="R148" s="90"/>
      <c r="S148" s="156"/>
      <c r="T148" s="250">
        <f t="shared" si="97"/>
        <v>0.6156118412070234</v>
      </c>
      <c r="U148" s="51">
        <f t="shared" si="101"/>
      </c>
      <c r="V148" s="51">
        <f t="shared" si="102"/>
      </c>
      <c r="W148" s="23"/>
      <c r="X148" s="23"/>
      <c r="Y148" s="23"/>
      <c r="Z148" s="23"/>
      <c r="AA148" s="23"/>
      <c r="AB148" s="131" t="e">
        <f t="shared" si="103"/>
        <v>#DIV/0!</v>
      </c>
      <c r="AC148" s="131" t="e">
        <f t="shared" si="104"/>
        <v>#DIV/0!</v>
      </c>
      <c r="AD148" s="131" t="e">
        <f t="shared" si="105"/>
        <v>#DIV/0!</v>
      </c>
      <c r="AE148" s="131" t="e">
        <f t="shared" si="106"/>
        <v>#DIV/0!</v>
      </c>
      <c r="AF148" s="132" t="e">
        <f t="shared" si="107"/>
        <v>#DIV/0!</v>
      </c>
      <c r="AG148" s="131" t="e">
        <f t="shared" si="108"/>
        <v>#DIV/0!</v>
      </c>
      <c r="AH148" s="131" t="e">
        <f t="shared" si="109"/>
        <v>#DIV/0!</v>
      </c>
      <c r="AI148" s="132" t="e">
        <f t="shared" si="110"/>
        <v>#DIV/0!</v>
      </c>
      <c r="AJ148" s="131" t="e">
        <f t="shared" si="111"/>
        <v>#DIV/0!</v>
      </c>
      <c r="AK148" s="131" t="e">
        <f t="shared" si="112"/>
        <v>#DIV/0!</v>
      </c>
      <c r="AL148" s="133" t="e">
        <f t="shared" si="113"/>
        <v>#DIV/0!</v>
      </c>
      <c r="AM148" s="131" t="e">
        <f t="shared" si="114"/>
        <v>#DIV/0!</v>
      </c>
      <c r="AN148" s="131" t="e">
        <f t="shared" si="115"/>
        <v>#DIV/0!</v>
      </c>
      <c r="AO148" s="131" t="e">
        <f t="shared" si="116"/>
        <v>#DIV/0!</v>
      </c>
      <c r="AP148" s="134" t="e">
        <f t="shared" si="117"/>
        <v>#DIV/0!</v>
      </c>
    </row>
    <row r="149" spans="1:62" s="68" customFormat="1" ht="12.75">
      <c r="A149" s="262"/>
      <c r="B149" s="68" t="s">
        <v>186</v>
      </c>
      <c r="C149" s="68" t="s">
        <v>191</v>
      </c>
      <c r="D149" s="68" t="s">
        <v>168</v>
      </c>
      <c r="E149" s="68" t="s">
        <v>100</v>
      </c>
      <c r="F149" s="227" t="s">
        <v>73</v>
      </c>
      <c r="G149" s="78">
        <v>95.86</v>
      </c>
      <c r="H149" s="69" t="s">
        <v>33</v>
      </c>
      <c r="I149" s="56">
        <v>28.03</v>
      </c>
      <c r="J149" s="56">
        <f t="shared" si="98"/>
        <v>5.543E-10</v>
      </c>
      <c r="K149" s="56">
        <v>28.294</v>
      </c>
      <c r="L149" s="55">
        <v>0.036</v>
      </c>
      <c r="M149" s="56">
        <v>5.530500000000001E-10</v>
      </c>
      <c r="N149" s="57">
        <v>1.349518432626987E-12</v>
      </c>
      <c r="O149" s="29">
        <f t="shared" si="99"/>
        <v>96.75006060858087</v>
      </c>
      <c r="P149" s="100">
        <f t="shared" si="100"/>
        <v>0.009199587090511052</v>
      </c>
      <c r="Q149" s="53">
        <v>0.45</v>
      </c>
      <c r="R149" s="90"/>
      <c r="S149" s="156"/>
      <c r="T149" s="250">
        <f t="shared" si="97"/>
        <v>0.45413981419072996</v>
      </c>
      <c r="U149" s="51">
        <f t="shared" si="101"/>
      </c>
      <c r="V149" s="51">
        <f t="shared" si="102"/>
      </c>
      <c r="W149" s="23"/>
      <c r="X149" s="23"/>
      <c r="Y149" s="23"/>
      <c r="Z149" s="23"/>
      <c r="AA149" s="23"/>
      <c r="AB149" s="131" t="e">
        <f t="shared" si="103"/>
        <v>#DIV/0!</v>
      </c>
      <c r="AC149" s="131" t="e">
        <f t="shared" si="104"/>
        <v>#DIV/0!</v>
      </c>
      <c r="AD149" s="131" t="e">
        <f t="shared" si="105"/>
        <v>#DIV/0!</v>
      </c>
      <c r="AE149" s="131" t="e">
        <f t="shared" si="106"/>
        <v>#DIV/0!</v>
      </c>
      <c r="AF149" s="132" t="e">
        <f t="shared" si="107"/>
        <v>#DIV/0!</v>
      </c>
      <c r="AG149" s="131" t="e">
        <f t="shared" si="108"/>
        <v>#DIV/0!</v>
      </c>
      <c r="AH149" s="131" t="e">
        <f t="shared" si="109"/>
        <v>#DIV/0!</v>
      </c>
      <c r="AI149" s="132" t="e">
        <f t="shared" si="110"/>
        <v>#DIV/0!</v>
      </c>
      <c r="AJ149" s="131" t="e">
        <f t="shared" si="111"/>
        <v>#DIV/0!</v>
      </c>
      <c r="AK149" s="131" t="e">
        <f t="shared" si="112"/>
        <v>#DIV/0!</v>
      </c>
      <c r="AL149" s="133" t="e">
        <f t="shared" si="113"/>
        <v>#DIV/0!</v>
      </c>
      <c r="AM149" s="131" t="e">
        <f t="shared" si="114"/>
        <v>#DIV/0!</v>
      </c>
      <c r="AN149" s="131" t="e">
        <f t="shared" si="115"/>
        <v>#DIV/0!</v>
      </c>
      <c r="AO149" s="131" t="e">
        <f t="shared" si="116"/>
        <v>#DIV/0!</v>
      </c>
      <c r="AP149" s="134" t="e">
        <f t="shared" si="117"/>
        <v>#DIV/0!</v>
      </c>
      <c r="AQ149" s="61"/>
      <c r="AR149" s="61"/>
      <c r="AS149" s="61"/>
      <c r="AT149" s="61"/>
      <c r="AU149" s="61"/>
      <c r="AV149" s="61"/>
      <c r="AW149" s="61"/>
      <c r="AX149" s="61"/>
      <c r="AY149" s="61"/>
      <c r="AZ149" s="61"/>
      <c r="BA149" s="61"/>
      <c r="BB149" s="61"/>
      <c r="BC149" s="61"/>
      <c r="BD149" s="61"/>
      <c r="BE149" s="61"/>
      <c r="BF149" s="61"/>
      <c r="BG149" s="61"/>
      <c r="BH149" s="61"/>
      <c r="BI149" s="61"/>
      <c r="BJ149" s="61"/>
    </row>
    <row r="150" spans="1:42" s="68" customFormat="1" ht="12.75">
      <c r="A150" s="262"/>
      <c r="B150" s="68" t="s">
        <v>172</v>
      </c>
      <c r="D150" s="68" t="s">
        <v>173</v>
      </c>
      <c r="E150" s="68" t="s">
        <v>100</v>
      </c>
      <c r="F150" s="227" t="s">
        <v>73</v>
      </c>
      <c r="G150" s="78">
        <v>97.17</v>
      </c>
      <c r="H150" s="69" t="s">
        <v>33</v>
      </c>
      <c r="I150" s="56">
        <v>28.03</v>
      </c>
      <c r="J150" s="56">
        <f t="shared" si="98"/>
        <v>5.543E-10</v>
      </c>
      <c r="K150" s="56">
        <v>28.294</v>
      </c>
      <c r="L150" s="55">
        <v>0.036</v>
      </c>
      <c r="M150" s="56">
        <v>5.530500000000001E-10</v>
      </c>
      <c r="N150" s="57">
        <v>1.349518432626987E-12</v>
      </c>
      <c r="O150" s="29">
        <f t="shared" si="99"/>
        <v>98.07197669995679</v>
      </c>
      <c r="P150" s="100">
        <f t="shared" si="100"/>
        <v>0.009197089018775584</v>
      </c>
      <c r="Q150" s="53">
        <v>0.69</v>
      </c>
      <c r="R150" s="90"/>
      <c r="S150" s="156"/>
      <c r="T150" s="250">
        <f t="shared" si="97"/>
        <v>0.6963459914229551</v>
      </c>
      <c r="U150" s="51">
        <f t="shared" si="101"/>
      </c>
      <c r="V150" s="51">
        <f t="shared" si="102"/>
      </c>
      <c r="W150" s="23"/>
      <c r="X150" s="23"/>
      <c r="Y150" s="23"/>
      <c r="Z150" s="23"/>
      <c r="AA150" s="23"/>
      <c r="AB150" s="131" t="e">
        <f t="shared" si="103"/>
        <v>#DIV/0!</v>
      </c>
      <c r="AC150" s="131" t="e">
        <f t="shared" si="104"/>
        <v>#DIV/0!</v>
      </c>
      <c r="AD150" s="131" t="e">
        <f t="shared" si="105"/>
        <v>#DIV/0!</v>
      </c>
      <c r="AE150" s="131" t="e">
        <f t="shared" si="106"/>
        <v>#DIV/0!</v>
      </c>
      <c r="AF150" s="132" t="e">
        <f t="shared" si="107"/>
        <v>#DIV/0!</v>
      </c>
      <c r="AG150" s="131" t="e">
        <f t="shared" si="108"/>
        <v>#DIV/0!</v>
      </c>
      <c r="AH150" s="131" t="e">
        <f t="shared" si="109"/>
        <v>#DIV/0!</v>
      </c>
      <c r="AI150" s="132" t="e">
        <f t="shared" si="110"/>
        <v>#DIV/0!</v>
      </c>
      <c r="AJ150" s="131" t="e">
        <f t="shared" si="111"/>
        <v>#DIV/0!</v>
      </c>
      <c r="AK150" s="131" t="e">
        <f t="shared" si="112"/>
        <v>#DIV/0!</v>
      </c>
      <c r="AL150" s="133" t="e">
        <f t="shared" si="113"/>
        <v>#DIV/0!</v>
      </c>
      <c r="AM150" s="131" t="e">
        <f t="shared" si="114"/>
        <v>#DIV/0!</v>
      </c>
      <c r="AN150" s="131" t="e">
        <f t="shared" si="115"/>
        <v>#DIV/0!</v>
      </c>
      <c r="AO150" s="131" t="e">
        <f t="shared" si="116"/>
        <v>#DIV/0!</v>
      </c>
      <c r="AP150" s="134" t="e">
        <f t="shared" si="117"/>
        <v>#DIV/0!</v>
      </c>
    </row>
    <row r="151" spans="1:42" s="68" customFormat="1" ht="12.75">
      <c r="A151" s="262"/>
      <c r="B151" s="68" t="s">
        <v>184</v>
      </c>
      <c r="C151" s="119" t="s">
        <v>183</v>
      </c>
      <c r="D151" s="68" t="s">
        <v>185</v>
      </c>
      <c r="E151" s="68" t="s">
        <v>78</v>
      </c>
      <c r="F151" s="227" t="s">
        <v>73</v>
      </c>
      <c r="G151" s="78">
        <v>98.52</v>
      </c>
      <c r="H151" s="69" t="s">
        <v>33</v>
      </c>
      <c r="I151" s="56">
        <v>28.03</v>
      </c>
      <c r="J151" s="56">
        <f t="shared" si="98"/>
        <v>5.543E-10</v>
      </c>
      <c r="K151" s="56">
        <v>28.294</v>
      </c>
      <c r="L151" s="55">
        <v>0.036</v>
      </c>
      <c r="M151" s="56">
        <v>5.530500000000001E-10</v>
      </c>
      <c r="N151" s="57">
        <v>1.349518432626987E-12</v>
      </c>
      <c r="O151" s="29">
        <f t="shared" si="99"/>
        <v>99.43424979405964</v>
      </c>
      <c r="P151" s="100">
        <f t="shared" si="100"/>
        <v>0.009194515933425018</v>
      </c>
      <c r="Q151" s="53">
        <v>0.41</v>
      </c>
      <c r="R151" s="90"/>
      <c r="S151" s="156"/>
      <c r="T151" s="250">
        <f t="shared" si="97"/>
        <v>0.41376975153270423</v>
      </c>
      <c r="U151" s="51">
        <f t="shared" si="101"/>
      </c>
      <c r="V151" s="51">
        <f t="shared" si="102"/>
      </c>
      <c r="W151" s="23"/>
      <c r="X151" s="23"/>
      <c r="Y151" s="23"/>
      <c r="Z151" s="23"/>
      <c r="AA151" s="23"/>
      <c r="AB151" s="131" t="e">
        <f t="shared" si="103"/>
        <v>#DIV/0!</v>
      </c>
      <c r="AC151" s="131" t="e">
        <f t="shared" si="104"/>
        <v>#DIV/0!</v>
      </c>
      <c r="AD151" s="131" t="e">
        <f t="shared" si="105"/>
        <v>#DIV/0!</v>
      </c>
      <c r="AE151" s="131" t="e">
        <f t="shared" si="106"/>
        <v>#DIV/0!</v>
      </c>
      <c r="AF151" s="132" t="e">
        <f t="shared" si="107"/>
        <v>#DIV/0!</v>
      </c>
      <c r="AG151" s="131" t="e">
        <f t="shared" si="108"/>
        <v>#DIV/0!</v>
      </c>
      <c r="AH151" s="131" t="e">
        <f t="shared" si="109"/>
        <v>#DIV/0!</v>
      </c>
      <c r="AI151" s="132" t="e">
        <f t="shared" si="110"/>
        <v>#DIV/0!</v>
      </c>
      <c r="AJ151" s="131" t="e">
        <f t="shared" si="111"/>
        <v>#DIV/0!</v>
      </c>
      <c r="AK151" s="131" t="e">
        <f t="shared" si="112"/>
        <v>#DIV/0!</v>
      </c>
      <c r="AL151" s="133" t="e">
        <f t="shared" si="113"/>
        <v>#DIV/0!</v>
      </c>
      <c r="AM151" s="131" t="e">
        <f t="shared" si="114"/>
        <v>#DIV/0!</v>
      </c>
      <c r="AN151" s="131" t="e">
        <f t="shared" si="115"/>
        <v>#DIV/0!</v>
      </c>
      <c r="AO151" s="131" t="e">
        <f t="shared" si="116"/>
        <v>#DIV/0!</v>
      </c>
      <c r="AP151" s="134" t="e">
        <f t="shared" si="117"/>
        <v>#DIV/0!</v>
      </c>
    </row>
    <row r="152" spans="1:42" s="68" customFormat="1" ht="12.75">
      <c r="A152" s="262"/>
      <c r="B152" s="68" t="s">
        <v>196</v>
      </c>
      <c r="C152" s="119" t="s">
        <v>174</v>
      </c>
      <c r="D152" s="68" t="s">
        <v>175</v>
      </c>
      <c r="E152" s="68" t="s">
        <v>100</v>
      </c>
      <c r="F152" s="227" t="s">
        <v>73</v>
      </c>
      <c r="G152" s="78">
        <v>98.54</v>
      </c>
      <c r="H152" s="69" t="s">
        <v>33</v>
      </c>
      <c r="I152" s="56">
        <v>28.03</v>
      </c>
      <c r="J152" s="56">
        <f t="shared" si="98"/>
        <v>5.543E-10</v>
      </c>
      <c r="K152" s="56">
        <v>28.294</v>
      </c>
      <c r="L152" s="55">
        <v>0.036</v>
      </c>
      <c r="M152" s="56">
        <v>5.530500000000001E-10</v>
      </c>
      <c r="N152" s="57">
        <v>1.349518432626987E-12</v>
      </c>
      <c r="O152" s="29">
        <f t="shared" si="99"/>
        <v>99.45443156545518</v>
      </c>
      <c r="P152" s="100">
        <f t="shared" si="100"/>
        <v>0.009194477823276759</v>
      </c>
      <c r="Q152" s="53">
        <v>0.7</v>
      </c>
      <c r="R152" s="90"/>
      <c r="S152" s="156"/>
      <c r="T152" s="250">
        <f t="shared" si="97"/>
        <v>0.7064361344762937</v>
      </c>
      <c r="U152" s="51">
        <f t="shared" si="101"/>
      </c>
      <c r="V152" s="51">
        <f t="shared" si="102"/>
      </c>
      <c r="W152" s="23"/>
      <c r="X152" s="23"/>
      <c r="Y152" s="23"/>
      <c r="Z152" s="23"/>
      <c r="AA152" s="23"/>
      <c r="AB152" s="131" t="e">
        <f t="shared" si="103"/>
        <v>#DIV/0!</v>
      </c>
      <c r="AC152" s="131" t="e">
        <f t="shared" si="104"/>
        <v>#DIV/0!</v>
      </c>
      <c r="AD152" s="131" t="e">
        <f t="shared" si="105"/>
        <v>#DIV/0!</v>
      </c>
      <c r="AE152" s="131" t="e">
        <f t="shared" si="106"/>
        <v>#DIV/0!</v>
      </c>
      <c r="AF152" s="132" t="e">
        <f t="shared" si="107"/>
        <v>#DIV/0!</v>
      </c>
      <c r="AG152" s="131" t="e">
        <f t="shared" si="108"/>
        <v>#DIV/0!</v>
      </c>
      <c r="AH152" s="131" t="e">
        <f t="shared" si="109"/>
        <v>#DIV/0!</v>
      </c>
      <c r="AI152" s="132" t="e">
        <f t="shared" si="110"/>
        <v>#DIV/0!</v>
      </c>
      <c r="AJ152" s="131" t="e">
        <f t="shared" si="111"/>
        <v>#DIV/0!</v>
      </c>
      <c r="AK152" s="131" t="e">
        <f t="shared" si="112"/>
        <v>#DIV/0!</v>
      </c>
      <c r="AL152" s="133" t="e">
        <f t="shared" si="113"/>
        <v>#DIV/0!</v>
      </c>
      <c r="AM152" s="131" t="e">
        <f t="shared" si="114"/>
        <v>#DIV/0!</v>
      </c>
      <c r="AN152" s="131" t="e">
        <f t="shared" si="115"/>
        <v>#DIV/0!</v>
      </c>
      <c r="AO152" s="131" t="e">
        <f t="shared" si="116"/>
        <v>#DIV/0!</v>
      </c>
      <c r="AP152" s="134" t="e">
        <f t="shared" si="117"/>
        <v>#DIV/0!</v>
      </c>
    </row>
    <row r="153" spans="1:42" s="68" customFormat="1" ht="12.75">
      <c r="A153" s="262"/>
      <c r="B153" s="68" t="s">
        <v>176</v>
      </c>
      <c r="C153" s="119" t="s">
        <v>174</v>
      </c>
      <c r="D153" s="68" t="s">
        <v>175</v>
      </c>
      <c r="E153" s="68" t="s">
        <v>100</v>
      </c>
      <c r="F153" s="227" t="s">
        <v>73</v>
      </c>
      <c r="G153" s="78">
        <v>98.74</v>
      </c>
      <c r="H153" s="69" t="s">
        <v>33</v>
      </c>
      <c r="I153" s="56">
        <v>28.03</v>
      </c>
      <c r="J153" s="56">
        <f t="shared" si="98"/>
        <v>5.543E-10</v>
      </c>
      <c r="K153" s="56">
        <v>28.294</v>
      </c>
      <c r="L153" s="55">
        <v>0.036</v>
      </c>
      <c r="M153" s="56">
        <v>5.530500000000001E-10</v>
      </c>
      <c r="N153" s="57">
        <v>1.349518432626987E-12</v>
      </c>
      <c r="O153" s="29">
        <f t="shared" si="99"/>
        <v>99.65624919557841</v>
      </c>
      <c r="P153" s="100">
        <f t="shared" si="100"/>
        <v>0.00919409673727789</v>
      </c>
      <c r="Q153" s="53">
        <v>0.59</v>
      </c>
      <c r="R153" s="90"/>
      <c r="S153" s="156"/>
      <c r="T153" s="250">
        <f t="shared" si="97"/>
        <v>0.5954245170749939</v>
      </c>
      <c r="U153" s="51">
        <f t="shared" si="101"/>
      </c>
      <c r="V153" s="51">
        <f t="shared" si="102"/>
      </c>
      <c r="W153" s="23"/>
      <c r="X153" s="23"/>
      <c r="Y153" s="23"/>
      <c r="Z153" s="23"/>
      <c r="AA153" s="23"/>
      <c r="AB153" s="131" t="e">
        <f t="shared" si="103"/>
        <v>#DIV/0!</v>
      </c>
      <c r="AC153" s="131" t="e">
        <f t="shared" si="104"/>
        <v>#DIV/0!</v>
      </c>
      <c r="AD153" s="131" t="e">
        <f t="shared" si="105"/>
        <v>#DIV/0!</v>
      </c>
      <c r="AE153" s="131" t="e">
        <f t="shared" si="106"/>
        <v>#DIV/0!</v>
      </c>
      <c r="AF153" s="132" t="e">
        <f t="shared" si="107"/>
        <v>#DIV/0!</v>
      </c>
      <c r="AG153" s="131" t="e">
        <f t="shared" si="108"/>
        <v>#DIV/0!</v>
      </c>
      <c r="AH153" s="131" t="e">
        <f t="shared" si="109"/>
        <v>#DIV/0!</v>
      </c>
      <c r="AI153" s="132" t="e">
        <f t="shared" si="110"/>
        <v>#DIV/0!</v>
      </c>
      <c r="AJ153" s="131" t="e">
        <f t="shared" si="111"/>
        <v>#DIV/0!</v>
      </c>
      <c r="AK153" s="131" t="e">
        <f t="shared" si="112"/>
        <v>#DIV/0!</v>
      </c>
      <c r="AL153" s="133" t="e">
        <f t="shared" si="113"/>
        <v>#DIV/0!</v>
      </c>
      <c r="AM153" s="131" t="e">
        <f t="shared" si="114"/>
        <v>#DIV/0!</v>
      </c>
      <c r="AN153" s="131" t="e">
        <f t="shared" si="115"/>
        <v>#DIV/0!</v>
      </c>
      <c r="AO153" s="131" t="e">
        <f t="shared" si="116"/>
        <v>#DIV/0!</v>
      </c>
      <c r="AP153" s="134" t="e">
        <f t="shared" si="117"/>
        <v>#DIV/0!</v>
      </c>
    </row>
    <row r="154" spans="1:42" s="68" customFormat="1" ht="12.75">
      <c r="A154" s="262"/>
      <c r="B154" s="68" t="s">
        <v>177</v>
      </c>
      <c r="C154" s="119" t="s">
        <v>178</v>
      </c>
      <c r="D154" s="68" t="s">
        <v>179</v>
      </c>
      <c r="E154" s="68" t="s">
        <v>180</v>
      </c>
      <c r="F154" s="227" t="s">
        <v>73</v>
      </c>
      <c r="G154" s="78">
        <v>107.1</v>
      </c>
      <c r="H154" s="69" t="s">
        <v>33</v>
      </c>
      <c r="I154" s="56">
        <v>28.03</v>
      </c>
      <c r="J154" s="56">
        <f t="shared" si="98"/>
        <v>5.543E-10</v>
      </c>
      <c r="K154" s="56">
        <v>28.294</v>
      </c>
      <c r="L154" s="55">
        <v>0.036</v>
      </c>
      <c r="M154" s="56">
        <v>5.530500000000001E-10</v>
      </c>
      <c r="N154" s="57">
        <v>1.349518432626987E-12</v>
      </c>
      <c r="O154" s="29">
        <f t="shared" si="99"/>
        <v>108.09209000703804</v>
      </c>
      <c r="P154" s="100">
        <f t="shared" si="100"/>
        <v>0.00917819247433782</v>
      </c>
      <c r="Q154" s="53">
        <v>0.3</v>
      </c>
      <c r="R154" s="90"/>
      <c r="S154" s="156"/>
      <c r="T154" s="250">
        <f t="shared" si="97"/>
        <v>0.3027534577423013</v>
      </c>
      <c r="U154" s="51">
        <f t="shared" si="101"/>
      </c>
      <c r="V154" s="51">
        <f t="shared" si="102"/>
      </c>
      <c r="W154" s="23"/>
      <c r="X154" s="23"/>
      <c r="Y154" s="23"/>
      <c r="Z154" s="23"/>
      <c r="AA154" s="23"/>
      <c r="AB154" s="131" t="e">
        <f t="shared" si="103"/>
        <v>#DIV/0!</v>
      </c>
      <c r="AC154" s="131" t="e">
        <f t="shared" si="104"/>
        <v>#DIV/0!</v>
      </c>
      <c r="AD154" s="131" t="e">
        <f t="shared" si="105"/>
        <v>#DIV/0!</v>
      </c>
      <c r="AE154" s="131" t="e">
        <f t="shared" si="106"/>
        <v>#DIV/0!</v>
      </c>
      <c r="AF154" s="132" t="e">
        <f t="shared" si="107"/>
        <v>#DIV/0!</v>
      </c>
      <c r="AG154" s="131" t="e">
        <f t="shared" si="108"/>
        <v>#DIV/0!</v>
      </c>
      <c r="AH154" s="131" t="e">
        <f t="shared" si="109"/>
        <v>#DIV/0!</v>
      </c>
      <c r="AI154" s="132" t="e">
        <f t="shared" si="110"/>
        <v>#DIV/0!</v>
      </c>
      <c r="AJ154" s="131" t="e">
        <f t="shared" si="111"/>
        <v>#DIV/0!</v>
      </c>
      <c r="AK154" s="131" t="e">
        <f t="shared" si="112"/>
        <v>#DIV/0!</v>
      </c>
      <c r="AL154" s="133" t="e">
        <f t="shared" si="113"/>
        <v>#DIV/0!</v>
      </c>
      <c r="AM154" s="131" t="e">
        <f t="shared" si="114"/>
        <v>#DIV/0!</v>
      </c>
      <c r="AN154" s="131" t="e">
        <f t="shared" si="115"/>
        <v>#DIV/0!</v>
      </c>
      <c r="AO154" s="131" t="e">
        <f t="shared" si="116"/>
        <v>#DIV/0!</v>
      </c>
      <c r="AP154" s="134" t="e">
        <f t="shared" si="117"/>
        <v>#DIV/0!</v>
      </c>
    </row>
    <row r="155" spans="1:42" s="34" customFormat="1" ht="13.5" thickBot="1">
      <c r="A155" s="263"/>
      <c r="B155" s="34" t="s">
        <v>197</v>
      </c>
      <c r="C155" s="157" t="s">
        <v>181</v>
      </c>
      <c r="E155" s="34" t="s">
        <v>182</v>
      </c>
      <c r="F155" s="228" t="s">
        <v>73</v>
      </c>
      <c r="G155" s="136">
        <v>114</v>
      </c>
      <c r="H155" s="70" t="s">
        <v>33</v>
      </c>
      <c r="I155" s="71">
        <v>28.03</v>
      </c>
      <c r="J155" s="71">
        <f t="shared" si="98"/>
        <v>5.543E-10</v>
      </c>
      <c r="K155" s="71">
        <v>28.294</v>
      </c>
      <c r="L155" s="72">
        <v>0.036</v>
      </c>
      <c r="M155" s="71">
        <v>5.530500000000001E-10</v>
      </c>
      <c r="N155" s="73">
        <v>1.349518432626987E-12</v>
      </c>
      <c r="O155" s="30">
        <f t="shared" si="99"/>
        <v>115.05448617599106</v>
      </c>
      <c r="P155" s="103">
        <f t="shared" si="100"/>
        <v>0.009165102648653667</v>
      </c>
      <c r="Q155" s="74">
        <v>1.3</v>
      </c>
      <c r="R155" s="159"/>
      <c r="S155" s="160"/>
      <c r="T155" s="247">
        <f t="shared" si="97"/>
        <v>1.3119146334432499</v>
      </c>
      <c r="U155" s="75">
        <f t="shared" si="101"/>
      </c>
      <c r="V155" s="75">
        <f t="shared" si="102"/>
      </c>
      <c r="W155" s="139"/>
      <c r="X155" s="139"/>
      <c r="Y155" s="139"/>
      <c r="Z155" s="139"/>
      <c r="AA155" s="139"/>
      <c r="AB155" s="140" t="e">
        <f t="shared" si="103"/>
        <v>#DIV/0!</v>
      </c>
      <c r="AC155" s="140" t="e">
        <f t="shared" si="104"/>
        <v>#DIV/0!</v>
      </c>
      <c r="AD155" s="140" t="e">
        <f t="shared" si="105"/>
        <v>#DIV/0!</v>
      </c>
      <c r="AE155" s="140" t="e">
        <f t="shared" si="106"/>
        <v>#DIV/0!</v>
      </c>
      <c r="AF155" s="141" t="e">
        <f t="shared" si="107"/>
        <v>#DIV/0!</v>
      </c>
      <c r="AG155" s="140" t="e">
        <f t="shared" si="108"/>
        <v>#DIV/0!</v>
      </c>
      <c r="AH155" s="140" t="e">
        <f t="shared" si="109"/>
        <v>#DIV/0!</v>
      </c>
      <c r="AI155" s="141" t="e">
        <f t="shared" si="110"/>
        <v>#DIV/0!</v>
      </c>
      <c r="AJ155" s="140" t="e">
        <f t="shared" si="111"/>
        <v>#DIV/0!</v>
      </c>
      <c r="AK155" s="140" t="e">
        <f t="shared" si="112"/>
        <v>#DIV/0!</v>
      </c>
      <c r="AL155" s="142" t="e">
        <f t="shared" si="113"/>
        <v>#DIV/0!</v>
      </c>
      <c r="AM155" s="140" t="e">
        <f t="shared" si="114"/>
        <v>#DIV/0!</v>
      </c>
      <c r="AN155" s="140" t="e">
        <f t="shared" si="115"/>
        <v>#DIV/0!</v>
      </c>
      <c r="AO155" s="140" t="e">
        <f t="shared" si="116"/>
        <v>#DIV/0!</v>
      </c>
      <c r="AP155" s="143" t="e">
        <f t="shared" si="117"/>
        <v>#DIV/0!</v>
      </c>
    </row>
    <row r="156" spans="1:62" s="14" customFormat="1" ht="13.5" thickBot="1">
      <c r="A156" s="60"/>
      <c r="B156" s="68"/>
      <c r="C156" s="68"/>
      <c r="D156" s="68"/>
      <c r="E156" s="68"/>
      <c r="F156" s="31"/>
      <c r="G156" s="16"/>
      <c r="H156" s="69"/>
      <c r="I156" s="56"/>
      <c r="J156" s="56"/>
      <c r="K156" s="56"/>
      <c r="L156" s="55"/>
      <c r="M156" s="56"/>
      <c r="N156" s="57"/>
      <c r="O156" s="52"/>
      <c r="P156" s="100"/>
      <c r="Q156" s="53"/>
      <c r="R156" s="92"/>
      <c r="S156" s="91"/>
      <c r="T156" s="116"/>
      <c r="U156" s="51"/>
      <c r="V156" s="51"/>
      <c r="W156" s="23"/>
      <c r="X156" s="23"/>
      <c r="Y156" s="23"/>
      <c r="Z156" s="23"/>
      <c r="AA156" s="23"/>
      <c r="AB156" s="24" t="e">
        <f t="shared" si="103"/>
        <v>#DIV/0!</v>
      </c>
      <c r="AC156" s="24" t="e">
        <f t="shared" si="104"/>
        <v>#DIV/0!</v>
      </c>
      <c r="AD156" s="24" t="e">
        <f t="shared" si="105"/>
        <v>#DIV/0!</v>
      </c>
      <c r="AE156" s="24" t="e">
        <f t="shared" si="106"/>
        <v>#DIV/0!</v>
      </c>
      <c r="AF156" s="25" t="e">
        <f t="shared" si="107"/>
        <v>#DIV/0!</v>
      </c>
      <c r="AG156" s="24" t="e">
        <f t="shared" si="108"/>
        <v>#DIV/0!</v>
      </c>
      <c r="AH156" s="24" t="e">
        <f t="shared" si="109"/>
        <v>#DIV/0!</v>
      </c>
      <c r="AI156" s="25" t="e">
        <f t="shared" si="110"/>
        <v>#DIV/0!</v>
      </c>
      <c r="AJ156" s="24" t="e">
        <f t="shared" si="111"/>
        <v>#DIV/0!</v>
      </c>
      <c r="AK156" s="24" t="e">
        <f t="shared" si="112"/>
        <v>#DIV/0!</v>
      </c>
      <c r="AL156" s="26" t="e">
        <f t="shared" si="113"/>
        <v>#DIV/0!</v>
      </c>
      <c r="AM156" s="24" t="e">
        <f t="shared" si="114"/>
        <v>#DIV/0!</v>
      </c>
      <c r="AN156" s="24" t="e">
        <f t="shared" si="115"/>
        <v>#DIV/0!</v>
      </c>
      <c r="AO156" s="24" t="e">
        <f t="shared" si="116"/>
        <v>#DIV/0!</v>
      </c>
      <c r="AP156" s="27" t="e">
        <f t="shared" si="117"/>
        <v>#DIV/0!</v>
      </c>
      <c r="AQ156" s="68"/>
      <c r="AR156" s="68"/>
      <c r="AS156" s="68"/>
      <c r="AT156" s="68"/>
      <c r="AU156" s="68"/>
      <c r="AV156" s="68"/>
      <c r="AW156" s="68"/>
      <c r="AX156" s="68"/>
      <c r="AY156" s="68"/>
      <c r="AZ156" s="68"/>
      <c r="BA156" s="68"/>
      <c r="BB156" s="68"/>
      <c r="BC156" s="68"/>
      <c r="BD156" s="68"/>
      <c r="BE156" s="68"/>
      <c r="BF156" s="68"/>
      <c r="BG156" s="68"/>
      <c r="BH156" s="68"/>
      <c r="BI156" s="68"/>
      <c r="BJ156" s="68"/>
    </row>
    <row r="157" spans="1:42" s="61" customFormat="1" ht="12.75" customHeight="1">
      <c r="A157" s="261" t="s">
        <v>198</v>
      </c>
      <c r="B157" s="61" t="s">
        <v>200</v>
      </c>
      <c r="D157" s="61" t="s">
        <v>199</v>
      </c>
      <c r="E157" s="61" t="s">
        <v>150</v>
      </c>
      <c r="F157" s="226" t="s">
        <v>73</v>
      </c>
      <c r="G157" s="81">
        <v>74.21</v>
      </c>
      <c r="H157" s="62" t="s">
        <v>275</v>
      </c>
      <c r="I157" s="63">
        <v>28.02</v>
      </c>
      <c r="J157" s="63">
        <f>5.543*10^-10</f>
        <v>5.543E-10</v>
      </c>
      <c r="K157" s="63">
        <v>28.294</v>
      </c>
      <c r="L157" s="64">
        <v>0.036</v>
      </c>
      <c r="M157" s="63">
        <v>5.530500000000001E-10</v>
      </c>
      <c r="N157" s="65">
        <v>1.349518432626987E-12</v>
      </c>
      <c r="O157" s="50">
        <f aca="true" t="shared" si="118" ref="O157:O163">IF(G157&gt;0,10^-6*(1/$M157)*LN(1+(EXP($J157*G157*10^6)-1)*((EXP($M157*$K157*10^6)-1)/(EXP($J157*$I157*10^6)-1))),"")</f>
        <v>74.92856388398076</v>
      </c>
      <c r="P157" s="102">
        <f aca="true" t="shared" si="119" ref="P157:P163">IF(G157&gt;0,1-(G157/O157),"")</f>
        <v>0.009589986071178225</v>
      </c>
      <c r="Q157" s="66">
        <v>0.18</v>
      </c>
      <c r="R157" s="154"/>
      <c r="S157" s="155"/>
      <c r="T157" s="249">
        <f t="shared" si="97"/>
        <v>0.18172619749281205</v>
      </c>
      <c r="U157" s="67">
        <f aca="true" t="shared" si="120" ref="U157:U163">IF(AND(Q157&gt;0,R157&gt;0),SQRT((T157*10^6)^2+AL157^2*($L157*10^6)^2)/10^6,"")</f>
      </c>
      <c r="V157" s="67">
        <f aca="true" t="shared" si="121" ref="V157:V163">IF(AND(Q157&gt;0,R157&gt;0),SQRT((U157*10^6)^2+AP157^2*$N157^2)/10^6,"")</f>
      </c>
      <c r="W157" s="124"/>
      <c r="X157" s="124"/>
      <c r="Y157" s="124"/>
      <c r="Z157" s="124"/>
      <c r="AA157" s="124"/>
      <c r="AB157" s="125" t="e">
        <f t="shared" si="103"/>
        <v>#DIV/0!</v>
      </c>
      <c r="AC157" s="125" t="e">
        <f t="shared" si="104"/>
        <v>#DIV/0!</v>
      </c>
      <c r="AD157" s="125" t="e">
        <f t="shared" si="105"/>
        <v>#DIV/0!</v>
      </c>
      <c r="AE157" s="125" t="e">
        <f t="shared" si="106"/>
        <v>#DIV/0!</v>
      </c>
      <c r="AF157" s="126" t="e">
        <f t="shared" si="107"/>
        <v>#DIV/0!</v>
      </c>
      <c r="AG157" s="125" t="e">
        <f t="shared" si="108"/>
        <v>#DIV/0!</v>
      </c>
      <c r="AH157" s="125" t="e">
        <f t="shared" si="109"/>
        <v>#DIV/0!</v>
      </c>
      <c r="AI157" s="126" t="e">
        <f t="shared" si="110"/>
        <v>#DIV/0!</v>
      </c>
      <c r="AJ157" s="125" t="e">
        <f t="shared" si="111"/>
        <v>#DIV/0!</v>
      </c>
      <c r="AK157" s="125" t="e">
        <f t="shared" si="112"/>
        <v>#DIV/0!</v>
      </c>
      <c r="AL157" s="127" t="e">
        <f t="shared" si="113"/>
        <v>#DIV/0!</v>
      </c>
      <c r="AM157" s="125" t="e">
        <f t="shared" si="114"/>
        <v>#DIV/0!</v>
      </c>
      <c r="AN157" s="125" t="e">
        <f t="shared" si="115"/>
        <v>#DIV/0!</v>
      </c>
      <c r="AO157" s="125" t="e">
        <f t="shared" si="116"/>
        <v>#DIV/0!</v>
      </c>
      <c r="AP157" s="128" t="e">
        <f t="shared" si="117"/>
        <v>#DIV/0!</v>
      </c>
    </row>
    <row r="158" spans="1:42" s="68" customFormat="1" ht="12.75">
      <c r="A158" s="262"/>
      <c r="B158" s="68" t="s">
        <v>201</v>
      </c>
      <c r="D158" s="68" t="s">
        <v>207</v>
      </c>
      <c r="E158" s="68" t="s">
        <v>150</v>
      </c>
      <c r="F158" s="227" t="s">
        <v>73</v>
      </c>
      <c r="G158" s="78">
        <v>75.02</v>
      </c>
      <c r="H158" s="69" t="s">
        <v>275</v>
      </c>
      <c r="I158" s="56">
        <v>28.02</v>
      </c>
      <c r="J158" s="56">
        <f>5.543*10^-10</f>
        <v>5.543E-10</v>
      </c>
      <c r="K158" s="56">
        <v>28.294</v>
      </c>
      <c r="L158" s="55">
        <v>0.036</v>
      </c>
      <c r="M158" s="56">
        <v>5.530500000000001E-10</v>
      </c>
      <c r="N158" s="57">
        <v>1.349518432626987E-12</v>
      </c>
      <c r="O158" s="29">
        <f t="shared" si="118"/>
        <v>75.74628194960461</v>
      </c>
      <c r="P158" s="100">
        <f t="shared" si="119"/>
        <v>0.0095883511495366</v>
      </c>
      <c r="Q158" s="53">
        <v>0.15</v>
      </c>
      <c r="R158" s="90"/>
      <c r="S158" s="156"/>
      <c r="T158" s="250">
        <f t="shared" si="97"/>
        <v>0.15143825267243047</v>
      </c>
      <c r="U158" s="51">
        <f t="shared" si="120"/>
      </c>
      <c r="V158" s="51">
        <f t="shared" si="121"/>
      </c>
      <c r="W158" s="23"/>
      <c r="X158" s="23"/>
      <c r="Y158" s="23"/>
      <c r="Z158" s="23"/>
      <c r="AA158" s="23"/>
      <c r="AB158" s="131" t="e">
        <f t="shared" si="103"/>
        <v>#DIV/0!</v>
      </c>
      <c r="AC158" s="131" t="e">
        <f t="shared" si="104"/>
        <v>#DIV/0!</v>
      </c>
      <c r="AD158" s="131" t="e">
        <f t="shared" si="105"/>
        <v>#DIV/0!</v>
      </c>
      <c r="AE158" s="131" t="e">
        <f t="shared" si="106"/>
        <v>#DIV/0!</v>
      </c>
      <c r="AF158" s="132" t="e">
        <f t="shared" si="107"/>
        <v>#DIV/0!</v>
      </c>
      <c r="AG158" s="131" t="e">
        <f t="shared" si="108"/>
        <v>#DIV/0!</v>
      </c>
      <c r="AH158" s="131" t="e">
        <f t="shared" si="109"/>
        <v>#DIV/0!</v>
      </c>
      <c r="AI158" s="132" t="e">
        <f t="shared" si="110"/>
        <v>#DIV/0!</v>
      </c>
      <c r="AJ158" s="131" t="e">
        <f t="shared" si="111"/>
        <v>#DIV/0!</v>
      </c>
      <c r="AK158" s="131" t="e">
        <f t="shared" si="112"/>
        <v>#DIV/0!</v>
      </c>
      <c r="AL158" s="133" t="e">
        <f t="shared" si="113"/>
        <v>#DIV/0!</v>
      </c>
      <c r="AM158" s="131" t="e">
        <f t="shared" si="114"/>
        <v>#DIV/0!</v>
      </c>
      <c r="AN158" s="131" t="e">
        <f t="shared" si="115"/>
        <v>#DIV/0!</v>
      </c>
      <c r="AO158" s="131" t="e">
        <f t="shared" si="116"/>
        <v>#DIV/0!</v>
      </c>
      <c r="AP158" s="134" t="e">
        <f t="shared" si="117"/>
        <v>#DIV/0!</v>
      </c>
    </row>
    <row r="159" spans="1:42" s="68" customFormat="1" ht="13.5" thickBot="1">
      <c r="A159" s="262"/>
      <c r="B159" s="68" t="s">
        <v>202</v>
      </c>
      <c r="D159" s="68" t="s">
        <v>207</v>
      </c>
      <c r="E159" s="68" t="s">
        <v>150</v>
      </c>
      <c r="F159" s="227" t="s">
        <v>73</v>
      </c>
      <c r="G159" s="78">
        <v>75.02</v>
      </c>
      <c r="H159" s="69" t="s">
        <v>275</v>
      </c>
      <c r="I159" s="56">
        <v>28.02</v>
      </c>
      <c r="J159" s="56">
        <f>5.543*10^-10</f>
        <v>5.543E-10</v>
      </c>
      <c r="K159" s="56">
        <v>28.294</v>
      </c>
      <c r="L159" s="55">
        <v>0.036</v>
      </c>
      <c r="M159" s="56">
        <v>5.530500000000001E-10</v>
      </c>
      <c r="N159" s="57">
        <v>1.349518432626987E-12</v>
      </c>
      <c r="O159" s="29">
        <f t="shared" si="118"/>
        <v>75.74628194960461</v>
      </c>
      <c r="P159" s="100">
        <f t="shared" si="119"/>
        <v>0.0095883511495366</v>
      </c>
      <c r="Q159" s="53">
        <v>0.15</v>
      </c>
      <c r="R159" s="90"/>
      <c r="S159" s="156"/>
      <c r="T159" s="247">
        <f t="shared" si="97"/>
        <v>0.15143825267243047</v>
      </c>
      <c r="U159" s="51">
        <f t="shared" si="120"/>
      </c>
      <c r="V159" s="51">
        <f t="shared" si="121"/>
      </c>
      <c r="W159" s="23"/>
      <c r="X159" s="23"/>
      <c r="Y159" s="23"/>
      <c r="Z159" s="23"/>
      <c r="AA159" s="23"/>
      <c r="AB159" s="131" t="e">
        <f t="shared" si="103"/>
        <v>#DIV/0!</v>
      </c>
      <c r="AC159" s="131" t="e">
        <f t="shared" si="104"/>
        <v>#DIV/0!</v>
      </c>
      <c r="AD159" s="131" t="e">
        <f t="shared" si="105"/>
        <v>#DIV/0!</v>
      </c>
      <c r="AE159" s="131" t="e">
        <f t="shared" si="106"/>
        <v>#DIV/0!</v>
      </c>
      <c r="AF159" s="132" t="e">
        <f t="shared" si="107"/>
        <v>#DIV/0!</v>
      </c>
      <c r="AG159" s="131" t="e">
        <f t="shared" si="108"/>
        <v>#DIV/0!</v>
      </c>
      <c r="AH159" s="131" t="e">
        <f t="shared" si="109"/>
        <v>#DIV/0!</v>
      </c>
      <c r="AI159" s="132" t="e">
        <f t="shared" si="110"/>
        <v>#DIV/0!</v>
      </c>
      <c r="AJ159" s="131" t="e">
        <f t="shared" si="111"/>
        <v>#DIV/0!</v>
      </c>
      <c r="AK159" s="131" t="e">
        <f t="shared" si="112"/>
        <v>#DIV/0!</v>
      </c>
      <c r="AL159" s="133" t="e">
        <f t="shared" si="113"/>
        <v>#DIV/0!</v>
      </c>
      <c r="AM159" s="131" t="e">
        <f t="shared" si="114"/>
        <v>#DIV/0!</v>
      </c>
      <c r="AN159" s="131" t="e">
        <f t="shared" si="115"/>
        <v>#DIV/0!</v>
      </c>
      <c r="AO159" s="131" t="e">
        <f t="shared" si="116"/>
        <v>#DIV/0!</v>
      </c>
      <c r="AP159" s="134" t="e">
        <f t="shared" si="117"/>
        <v>#DIV/0!</v>
      </c>
    </row>
    <row r="160" spans="1:42" s="68" customFormat="1" ht="13.5" thickBot="1">
      <c r="A160" s="262"/>
      <c r="B160" s="68" t="s">
        <v>203</v>
      </c>
      <c r="D160" s="68" t="s">
        <v>207</v>
      </c>
      <c r="E160" s="68" t="s">
        <v>150</v>
      </c>
      <c r="F160" s="227" t="s">
        <v>73</v>
      </c>
      <c r="G160" s="78"/>
      <c r="H160" s="69" t="s">
        <v>276</v>
      </c>
      <c r="I160" s="56">
        <v>28.201</v>
      </c>
      <c r="J160" s="56">
        <f>5.463*10^-10</f>
        <v>5.463000000000001E-10</v>
      </c>
      <c r="K160" s="56">
        <v>28.294</v>
      </c>
      <c r="L160" s="55">
        <v>0.036</v>
      </c>
      <c r="M160" s="56">
        <v>5.530500000000001E-10</v>
      </c>
      <c r="N160" s="57">
        <v>1.349518432626987E-12</v>
      </c>
      <c r="O160" s="29">
        <f t="shared" si="118"/>
      </c>
      <c r="P160" s="100">
        <f t="shared" si="119"/>
      </c>
      <c r="Q160" s="53"/>
      <c r="R160" s="90"/>
      <c r="S160" s="156"/>
      <c r="T160" s="171"/>
      <c r="U160" s="51">
        <f t="shared" si="120"/>
      </c>
      <c r="V160" s="51">
        <f t="shared" si="121"/>
      </c>
      <c r="W160" s="23"/>
      <c r="X160" s="23"/>
      <c r="Y160" s="23"/>
      <c r="Z160" s="23"/>
      <c r="AA160" s="23"/>
      <c r="AB160" s="131" t="e">
        <f t="shared" si="103"/>
        <v>#DIV/0!</v>
      </c>
      <c r="AC160" s="131" t="e">
        <f t="shared" si="104"/>
        <v>#DIV/0!</v>
      </c>
      <c r="AD160" s="131" t="e">
        <f t="shared" si="105"/>
        <v>#DIV/0!</v>
      </c>
      <c r="AE160" s="131" t="e">
        <f t="shared" si="106"/>
        <v>#DIV/0!</v>
      </c>
      <c r="AF160" s="132" t="e">
        <f t="shared" si="107"/>
        <v>#DIV/0!</v>
      </c>
      <c r="AG160" s="131" t="e">
        <f t="shared" si="108"/>
        <v>#DIV/0!</v>
      </c>
      <c r="AH160" s="131" t="e">
        <f t="shared" si="109"/>
        <v>#DIV/0!</v>
      </c>
      <c r="AI160" s="132" t="e">
        <f t="shared" si="110"/>
        <v>#DIV/0!</v>
      </c>
      <c r="AJ160" s="131" t="e">
        <f t="shared" si="111"/>
        <v>#DIV/0!</v>
      </c>
      <c r="AK160" s="131" t="e">
        <f t="shared" si="112"/>
        <v>#DIV/0!</v>
      </c>
      <c r="AL160" s="133" t="e">
        <f t="shared" si="113"/>
        <v>#DIV/0!</v>
      </c>
      <c r="AM160" s="131" t="e">
        <f t="shared" si="114"/>
        <v>#DIV/0!</v>
      </c>
      <c r="AN160" s="131" t="e">
        <f t="shared" si="115"/>
        <v>#DIV/0!</v>
      </c>
      <c r="AO160" s="131" t="e">
        <f t="shared" si="116"/>
        <v>#DIV/0!</v>
      </c>
      <c r="AP160" s="134" t="e">
        <f t="shared" si="117"/>
        <v>#DIV/0!</v>
      </c>
    </row>
    <row r="161" spans="1:42" s="68" customFormat="1" ht="13.5" thickBot="1">
      <c r="A161" s="262"/>
      <c r="B161" s="68" t="s">
        <v>204</v>
      </c>
      <c r="D161" s="68" t="s">
        <v>208</v>
      </c>
      <c r="E161" s="68" t="s">
        <v>150</v>
      </c>
      <c r="F161" s="227" t="s">
        <v>73</v>
      </c>
      <c r="G161" s="78">
        <v>75.96</v>
      </c>
      <c r="H161" s="69" t="s">
        <v>275</v>
      </c>
      <c r="I161" s="56">
        <v>28.02</v>
      </c>
      <c r="J161" s="56">
        <f>5.543*10^-10</f>
        <v>5.543E-10</v>
      </c>
      <c r="K161" s="56">
        <v>28.294</v>
      </c>
      <c r="L161" s="55">
        <v>0.036</v>
      </c>
      <c r="M161" s="56">
        <v>5.530500000000001E-10</v>
      </c>
      <c r="N161" s="57">
        <v>1.349518432626987E-12</v>
      </c>
      <c r="O161" s="29">
        <f t="shared" si="118"/>
        <v>76.69523538023455</v>
      </c>
      <c r="P161" s="100">
        <f t="shared" si="119"/>
        <v>0.009586454446478432</v>
      </c>
      <c r="Q161" s="53">
        <v>0.14</v>
      </c>
      <c r="R161" s="90"/>
      <c r="S161" s="156"/>
      <c r="T161" s="163">
        <f t="shared" si="97"/>
        <v>0.141342103622507</v>
      </c>
      <c r="U161" s="51">
        <f t="shared" si="120"/>
      </c>
      <c r="V161" s="51">
        <f t="shared" si="121"/>
      </c>
      <c r="W161" s="23"/>
      <c r="X161" s="23"/>
      <c r="Y161" s="23"/>
      <c r="Z161" s="23"/>
      <c r="AA161" s="23"/>
      <c r="AB161" s="131" t="e">
        <f t="shared" si="103"/>
        <v>#DIV/0!</v>
      </c>
      <c r="AC161" s="131" t="e">
        <f t="shared" si="104"/>
        <v>#DIV/0!</v>
      </c>
      <c r="AD161" s="131" t="e">
        <f t="shared" si="105"/>
        <v>#DIV/0!</v>
      </c>
      <c r="AE161" s="131" t="e">
        <f t="shared" si="106"/>
        <v>#DIV/0!</v>
      </c>
      <c r="AF161" s="132" t="e">
        <f t="shared" si="107"/>
        <v>#DIV/0!</v>
      </c>
      <c r="AG161" s="131" t="e">
        <f t="shared" si="108"/>
        <v>#DIV/0!</v>
      </c>
      <c r="AH161" s="131" t="e">
        <f t="shared" si="109"/>
        <v>#DIV/0!</v>
      </c>
      <c r="AI161" s="132" t="e">
        <f t="shared" si="110"/>
        <v>#DIV/0!</v>
      </c>
      <c r="AJ161" s="131" t="e">
        <f t="shared" si="111"/>
        <v>#DIV/0!</v>
      </c>
      <c r="AK161" s="131" t="e">
        <f t="shared" si="112"/>
        <v>#DIV/0!</v>
      </c>
      <c r="AL161" s="133" t="e">
        <f t="shared" si="113"/>
        <v>#DIV/0!</v>
      </c>
      <c r="AM161" s="131" t="e">
        <f t="shared" si="114"/>
        <v>#DIV/0!</v>
      </c>
      <c r="AN161" s="131" t="e">
        <f t="shared" si="115"/>
        <v>#DIV/0!</v>
      </c>
      <c r="AO161" s="131" t="e">
        <f t="shared" si="116"/>
        <v>#DIV/0!</v>
      </c>
      <c r="AP161" s="134" t="e">
        <f t="shared" si="117"/>
        <v>#DIV/0!</v>
      </c>
    </row>
    <row r="162" spans="1:42" s="68" customFormat="1" ht="13.5" thickBot="1">
      <c r="A162" s="262"/>
      <c r="B162" s="68" t="s">
        <v>205</v>
      </c>
      <c r="D162" s="68" t="s">
        <v>209</v>
      </c>
      <c r="E162" s="68" t="s">
        <v>150</v>
      </c>
      <c r="F162" s="227" t="s">
        <v>73</v>
      </c>
      <c r="G162" s="78"/>
      <c r="H162" s="69" t="s">
        <v>276</v>
      </c>
      <c r="I162" s="56">
        <v>28.201</v>
      </c>
      <c r="J162" s="56">
        <f>5.463*10^-10</f>
        <v>5.463000000000001E-10</v>
      </c>
      <c r="K162" s="56">
        <v>28.294</v>
      </c>
      <c r="L162" s="55">
        <v>0.036</v>
      </c>
      <c r="M162" s="56">
        <v>5.530500000000001E-10</v>
      </c>
      <c r="N162" s="57">
        <v>1.349518432626987E-12</v>
      </c>
      <c r="O162" s="29">
        <f t="shared" si="118"/>
      </c>
      <c r="P162" s="100">
        <f t="shared" si="119"/>
      </c>
      <c r="Q162" s="53"/>
      <c r="R162" s="90"/>
      <c r="S162" s="156"/>
      <c r="T162" s="171"/>
      <c r="U162" s="51">
        <f t="shared" si="120"/>
      </c>
      <c r="V162" s="51">
        <f t="shared" si="121"/>
      </c>
      <c r="W162" s="23"/>
      <c r="X162" s="23"/>
      <c r="Y162" s="23"/>
      <c r="Z162" s="23"/>
      <c r="AA162" s="23"/>
      <c r="AB162" s="131" t="e">
        <f t="shared" si="103"/>
        <v>#DIV/0!</v>
      </c>
      <c r="AC162" s="131" t="e">
        <f t="shared" si="104"/>
        <v>#DIV/0!</v>
      </c>
      <c r="AD162" s="131" t="e">
        <f t="shared" si="105"/>
        <v>#DIV/0!</v>
      </c>
      <c r="AE162" s="131" t="e">
        <f t="shared" si="106"/>
        <v>#DIV/0!</v>
      </c>
      <c r="AF162" s="132" t="e">
        <f t="shared" si="107"/>
        <v>#DIV/0!</v>
      </c>
      <c r="AG162" s="131" t="e">
        <f t="shared" si="108"/>
        <v>#DIV/0!</v>
      </c>
      <c r="AH162" s="131" t="e">
        <f t="shared" si="109"/>
        <v>#DIV/0!</v>
      </c>
      <c r="AI162" s="132" t="e">
        <f t="shared" si="110"/>
        <v>#DIV/0!</v>
      </c>
      <c r="AJ162" s="131" t="e">
        <f t="shared" si="111"/>
        <v>#DIV/0!</v>
      </c>
      <c r="AK162" s="131" t="e">
        <f t="shared" si="112"/>
        <v>#DIV/0!</v>
      </c>
      <c r="AL162" s="133" t="e">
        <f t="shared" si="113"/>
        <v>#DIV/0!</v>
      </c>
      <c r="AM162" s="131" t="e">
        <f t="shared" si="114"/>
        <v>#DIV/0!</v>
      </c>
      <c r="AN162" s="131" t="e">
        <f t="shared" si="115"/>
        <v>#DIV/0!</v>
      </c>
      <c r="AO162" s="131" t="e">
        <f t="shared" si="116"/>
        <v>#DIV/0!</v>
      </c>
      <c r="AP162" s="134" t="e">
        <f t="shared" si="117"/>
        <v>#DIV/0!</v>
      </c>
    </row>
    <row r="163" spans="1:42" s="34" customFormat="1" ht="13.5" thickBot="1">
      <c r="A163" s="263"/>
      <c r="B163" s="34" t="s">
        <v>206</v>
      </c>
      <c r="D163" s="34" t="s">
        <v>209</v>
      </c>
      <c r="E163" s="34" t="s">
        <v>150</v>
      </c>
      <c r="F163" s="228" t="s">
        <v>73</v>
      </c>
      <c r="G163" s="79">
        <v>80.1</v>
      </c>
      <c r="H163" s="70" t="s">
        <v>275</v>
      </c>
      <c r="I163" s="71">
        <v>28.02</v>
      </c>
      <c r="J163" s="71">
        <f>5.543*10^-10</f>
        <v>5.543E-10</v>
      </c>
      <c r="K163" s="71">
        <v>28.294</v>
      </c>
      <c r="L163" s="72">
        <v>0.036</v>
      </c>
      <c r="M163" s="71">
        <v>5.530500000000001E-10</v>
      </c>
      <c r="N163" s="73">
        <v>1.349518432626987E-12</v>
      </c>
      <c r="O163" s="30">
        <f t="shared" si="118"/>
        <v>80.87462595996084</v>
      </c>
      <c r="P163" s="103">
        <f t="shared" si="119"/>
        <v>0.009578108717860911</v>
      </c>
      <c r="Q163" s="74">
        <v>0.15</v>
      </c>
      <c r="R163" s="159"/>
      <c r="S163" s="160"/>
      <c r="T163" s="163">
        <f t="shared" si="97"/>
        <v>0.1514367163076791</v>
      </c>
      <c r="U163" s="75">
        <f t="shared" si="120"/>
      </c>
      <c r="V163" s="75">
        <f t="shared" si="121"/>
      </c>
      <c r="W163" s="139"/>
      <c r="X163" s="139"/>
      <c r="Y163" s="139"/>
      <c r="Z163" s="139"/>
      <c r="AA163" s="139"/>
      <c r="AB163" s="140" t="e">
        <f t="shared" si="103"/>
        <v>#DIV/0!</v>
      </c>
      <c r="AC163" s="140" t="e">
        <f t="shared" si="104"/>
        <v>#DIV/0!</v>
      </c>
      <c r="AD163" s="140" t="e">
        <f t="shared" si="105"/>
        <v>#DIV/0!</v>
      </c>
      <c r="AE163" s="140" t="e">
        <f t="shared" si="106"/>
        <v>#DIV/0!</v>
      </c>
      <c r="AF163" s="141" t="e">
        <f t="shared" si="107"/>
        <v>#DIV/0!</v>
      </c>
      <c r="AG163" s="140" t="e">
        <f t="shared" si="108"/>
        <v>#DIV/0!</v>
      </c>
      <c r="AH163" s="140" t="e">
        <f t="shared" si="109"/>
        <v>#DIV/0!</v>
      </c>
      <c r="AI163" s="141" t="e">
        <f t="shared" si="110"/>
        <v>#DIV/0!</v>
      </c>
      <c r="AJ163" s="140" t="e">
        <f t="shared" si="111"/>
        <v>#DIV/0!</v>
      </c>
      <c r="AK163" s="140" t="e">
        <f t="shared" si="112"/>
        <v>#DIV/0!</v>
      </c>
      <c r="AL163" s="142" t="e">
        <f t="shared" si="113"/>
        <v>#DIV/0!</v>
      </c>
      <c r="AM163" s="140" t="e">
        <f t="shared" si="114"/>
        <v>#DIV/0!</v>
      </c>
      <c r="AN163" s="140" t="e">
        <f t="shared" si="115"/>
        <v>#DIV/0!</v>
      </c>
      <c r="AO163" s="140" t="e">
        <f t="shared" si="116"/>
        <v>#DIV/0!</v>
      </c>
      <c r="AP163" s="143" t="e">
        <f t="shared" si="117"/>
        <v>#DIV/0!</v>
      </c>
    </row>
    <row r="164" spans="1:62" s="14" customFormat="1" ht="13.5" thickBot="1">
      <c r="A164" s="60"/>
      <c r="B164" s="68"/>
      <c r="C164" s="68"/>
      <c r="D164" s="68"/>
      <c r="E164" s="68"/>
      <c r="F164" s="31"/>
      <c r="G164" s="16"/>
      <c r="H164" s="69"/>
      <c r="I164" s="56"/>
      <c r="J164" s="56"/>
      <c r="K164" s="56"/>
      <c r="L164" s="55"/>
      <c r="M164" s="56"/>
      <c r="N164" s="57"/>
      <c r="O164" s="52"/>
      <c r="P164" s="100"/>
      <c r="Q164" s="53"/>
      <c r="R164" s="92"/>
      <c r="S164" s="91"/>
      <c r="T164" s="173"/>
      <c r="U164" s="51"/>
      <c r="V164" s="51"/>
      <c r="W164" s="23"/>
      <c r="X164" s="23"/>
      <c r="Y164" s="23"/>
      <c r="Z164" s="23"/>
      <c r="AA164" s="23"/>
      <c r="AB164" s="24"/>
      <c r="AC164" s="24"/>
      <c r="AD164" s="24"/>
      <c r="AE164" s="24"/>
      <c r="AF164" s="25"/>
      <c r="AG164" s="24"/>
      <c r="AH164" s="24"/>
      <c r="AI164" s="25"/>
      <c r="AJ164" s="24"/>
      <c r="AK164" s="24"/>
      <c r="AL164" s="26"/>
      <c r="AM164" s="24"/>
      <c r="AN164" s="24"/>
      <c r="AO164" s="24"/>
      <c r="AP164" s="27"/>
      <c r="AQ164" s="68"/>
      <c r="AR164" s="68"/>
      <c r="AS164" s="68"/>
      <c r="AT164" s="68"/>
      <c r="AU164" s="68"/>
      <c r="AV164" s="68"/>
      <c r="AW164" s="68"/>
      <c r="AX164" s="68"/>
      <c r="AY164" s="68"/>
      <c r="AZ164" s="68"/>
      <c r="BA164" s="68"/>
      <c r="BB164" s="68"/>
      <c r="BC164" s="68"/>
      <c r="BD164" s="68"/>
      <c r="BE164" s="68"/>
      <c r="BF164" s="68"/>
      <c r="BG164" s="68"/>
      <c r="BH164" s="68"/>
      <c r="BI164" s="68"/>
      <c r="BJ164" s="68"/>
    </row>
    <row r="165" spans="1:42" s="175" customFormat="1" ht="26.25" thickBot="1">
      <c r="A165" s="174" t="s">
        <v>308</v>
      </c>
      <c r="D165" s="175" t="s">
        <v>309</v>
      </c>
      <c r="E165" s="175" t="s">
        <v>78</v>
      </c>
      <c r="F165" s="232" t="s">
        <v>107</v>
      </c>
      <c r="G165" s="110">
        <v>75.4</v>
      </c>
      <c r="H165" s="229" t="s">
        <v>274</v>
      </c>
      <c r="I165" s="191">
        <v>27.84</v>
      </c>
      <c r="J165" s="166">
        <f>5.543*10^-10</f>
        <v>5.543E-10</v>
      </c>
      <c r="K165" s="166">
        <v>28.294</v>
      </c>
      <c r="L165" s="177">
        <v>0.036</v>
      </c>
      <c r="M165" s="166">
        <v>5.530500000000001E-10</v>
      </c>
      <c r="N165" s="178">
        <v>1.349518432626987E-12</v>
      </c>
      <c r="O165" s="76">
        <f>IF(G165&gt;0,10^-6*(1/$M165)*LN(1+(EXP($J165*G165*10^6)-1)*((EXP($M165*$K165*10^6)-1)/(EXP($J165*$I165*10^6)-1))),"")</f>
        <v>76.61559045687869</v>
      </c>
      <c r="P165" s="167">
        <f>IF(G165&gt;0,1-(G165/O165),"")</f>
        <v>0.0158660978742029</v>
      </c>
      <c r="Q165" s="179" t="s">
        <v>233</v>
      </c>
      <c r="R165" s="192"/>
      <c r="S165" s="181"/>
      <c r="T165" s="220">
        <f>IF(AND(Q165&gt;0,R165&gt;0),SQRT(AI165^2*AJ165^2+AF165^2*AK165^2)/10^6,"")</f>
      </c>
      <c r="U165" s="182">
        <f>IF(AND(Q165&gt;0,R165&gt;0),SQRT((T165*10^6)^2+AL165^2*($L165*10^6)^2)/10^6,"")</f>
      </c>
      <c r="V165" s="182">
        <f>IF(AND(Q165&gt;0,R165&gt;0),SQRT((U165*10^6)^2+AP165^2*$N165^2)/10^6,"")</f>
      </c>
      <c r="W165" s="183"/>
      <c r="X165" s="183"/>
      <c r="Y165" s="183"/>
      <c r="Z165" s="183"/>
      <c r="AA165" s="183"/>
      <c r="AB165" s="184" t="e">
        <f>(-1+EXP($J165*$I165*10^6))/R165</f>
        <v>#DIV/0!</v>
      </c>
      <c r="AC165" s="184" t="e">
        <f>(EXP($J165*G165*10^6)-1)/R165</f>
        <v>#DIV/0!</v>
      </c>
      <c r="AD165" s="184" t="e">
        <f>AC165/($J165+R165*$J165*AC165)</f>
        <v>#DIV/0!</v>
      </c>
      <c r="AE165" s="184" t="e">
        <f>R165/($J165+R165*$J165*AC165)</f>
        <v>#DIV/0!</v>
      </c>
      <c r="AF165" s="185" t="e">
        <f>SQRT(((Q165*10^6)^2-S165^2*AD165^2)/(AE165^2))</f>
        <v>#VALUE!</v>
      </c>
      <c r="AG165" s="184" t="e">
        <f>(EXP($M165*$K165*10^6)-1)/AB165</f>
        <v>#DIV/0!</v>
      </c>
      <c r="AH165" s="184" t="e">
        <f>(1-EXP($J165*$I165*10^6))/(AB165^2)</f>
        <v>#DIV/0!</v>
      </c>
      <c r="AI165" s="185" t="e">
        <f>S165/ABS(AH165)</f>
        <v>#DIV/0!</v>
      </c>
      <c r="AJ165" s="184" t="e">
        <f>(1/$M165)*(-1/AB165+1/((EXP($M165*$K165*10^6)-1)*AC165+AB165))</f>
        <v>#DIV/0!</v>
      </c>
      <c r="AK165" s="184" t="e">
        <f>AG165/($M165*(1+AG165*AC165))</f>
        <v>#DIV/0!</v>
      </c>
      <c r="AL165" s="186" t="e">
        <f>EXP($M165*$K165*10^6)*AC165/((EXP($M165*$K165*10^6)-1)*AC165+AB165)</f>
        <v>#DIV/0!</v>
      </c>
      <c r="AM165" s="184" t="e">
        <f>(EXP($M165*$K165*10^6)*$M165*AC165*$K165*10^6)/((EXP($M165*$K165*10^6)-1)*AC165+AB165)</f>
        <v>#DIV/0!</v>
      </c>
      <c r="AN165" s="184" t="e">
        <f>LN(1+(EXP($M165*$K165*10^6)-1)*AC165/AB165)</f>
        <v>#DIV/0!</v>
      </c>
      <c r="AO165" s="184" t="e">
        <f>1/$M165^2*(AM165-AN165)</f>
        <v>#DIV/0!</v>
      </c>
      <c r="AP165" s="187" t="e">
        <f>-LN(1+AG165*AC165)/$M165^2</f>
        <v>#DIV/0!</v>
      </c>
    </row>
    <row r="166" spans="1:62" s="14" customFormat="1" ht="13.5" thickBot="1">
      <c r="A166" s="60"/>
      <c r="B166" s="68"/>
      <c r="C166" s="68"/>
      <c r="D166" s="68"/>
      <c r="E166" s="68"/>
      <c r="F166" s="31"/>
      <c r="G166" s="16"/>
      <c r="H166" s="69"/>
      <c r="I166" s="56"/>
      <c r="J166" s="56"/>
      <c r="K166" s="56"/>
      <c r="L166" s="55"/>
      <c r="M166" s="56"/>
      <c r="N166" s="57"/>
      <c r="O166" s="52"/>
      <c r="P166" s="100"/>
      <c r="Q166" s="53"/>
      <c r="R166" s="92"/>
      <c r="S166" s="91"/>
      <c r="T166" s="248"/>
      <c r="U166" s="51"/>
      <c r="V166" s="51"/>
      <c r="W166" s="23"/>
      <c r="X166" s="23"/>
      <c r="Y166" s="23"/>
      <c r="Z166" s="23"/>
      <c r="AA166" s="23"/>
      <c r="AB166" s="24"/>
      <c r="AC166" s="24"/>
      <c r="AD166" s="24"/>
      <c r="AE166" s="24"/>
      <c r="AF166" s="25"/>
      <c r="AG166" s="24"/>
      <c r="AH166" s="24"/>
      <c r="AI166" s="25"/>
      <c r="AJ166" s="24"/>
      <c r="AK166" s="24"/>
      <c r="AL166" s="26"/>
      <c r="AM166" s="24"/>
      <c r="AN166" s="24"/>
      <c r="AO166" s="24"/>
      <c r="AP166" s="27"/>
      <c r="AQ166" s="68"/>
      <c r="AR166" s="68"/>
      <c r="AS166" s="68"/>
      <c r="AT166" s="68"/>
      <c r="AU166" s="68"/>
      <c r="AV166" s="68"/>
      <c r="AW166" s="68"/>
      <c r="AX166" s="68"/>
      <c r="AY166" s="68"/>
      <c r="AZ166" s="68"/>
      <c r="BA166" s="68"/>
      <c r="BB166" s="68"/>
      <c r="BC166" s="68"/>
      <c r="BD166" s="68"/>
      <c r="BE166" s="68"/>
      <c r="BF166" s="68"/>
      <c r="BG166" s="68"/>
      <c r="BH166" s="68"/>
      <c r="BI166" s="68"/>
      <c r="BJ166" s="68"/>
    </row>
    <row r="167" spans="1:42" s="61" customFormat="1" ht="12.75" customHeight="1" thickBot="1">
      <c r="A167" s="261" t="s">
        <v>89</v>
      </c>
      <c r="B167" s="61" t="s">
        <v>90</v>
      </c>
      <c r="D167" s="61" t="s">
        <v>97</v>
      </c>
      <c r="E167" s="61" t="s">
        <v>78</v>
      </c>
      <c r="F167" s="120" t="s">
        <v>74</v>
      </c>
      <c r="G167" s="110">
        <v>73.568</v>
      </c>
      <c r="H167" s="62" t="s">
        <v>274</v>
      </c>
      <c r="I167" s="145">
        <v>27.84</v>
      </c>
      <c r="J167" s="63">
        <f aca="true" t="shared" si="122" ref="J167:J182">5.543*10^-10</f>
        <v>5.543E-10</v>
      </c>
      <c r="K167" s="63">
        <v>28.294</v>
      </c>
      <c r="L167" s="64">
        <v>0.036</v>
      </c>
      <c r="M167" s="63">
        <v>5.530500000000001E-10</v>
      </c>
      <c r="N167" s="65">
        <v>1.349518432626987E-12</v>
      </c>
      <c r="O167" s="76">
        <f aca="true" t="shared" si="123" ref="O167:O182">IF(G167&gt;0,10^-6*(1/$M167)*LN(1+(EXP($J167*G167*10^6)-1)*((EXP($M167*$K167*10^6)-1)/(EXP($J167*$I167*10^6)-1))),"")</f>
        <v>74.75457652128324</v>
      </c>
      <c r="P167" s="102">
        <f aca="true" t="shared" si="124" ref="P167:P182">IF(G167&gt;0,1-(G167/O167),"")</f>
        <v>0.01587296158310003</v>
      </c>
      <c r="Q167" s="66">
        <v>2.546</v>
      </c>
      <c r="R167" s="211"/>
      <c r="S167" s="155"/>
      <c r="T167" s="163">
        <f aca="true" t="shared" si="125" ref="T167:T182">Q167*(1+P167)</f>
        <v>2.5864125601905728</v>
      </c>
      <c r="U167" s="67">
        <f aca="true" t="shared" si="126" ref="U167:U182">IF(AND(Q167&gt;0,R167&gt;0),SQRT((T167*10^6)^2+AL167^2*($L167*10^6)^2)/10^6,"")</f>
      </c>
      <c r="V167" s="67">
        <f aca="true" t="shared" si="127" ref="V167:V182">IF(AND(Q167&gt;0,R167&gt;0),SQRT((U167*10^6)^2+AP167^2*$N167^2)/10^6,"")</f>
      </c>
      <c r="W167" s="124"/>
      <c r="X167" s="124"/>
      <c r="Y167" s="124"/>
      <c r="Z167" s="124"/>
      <c r="AA167" s="124"/>
      <c r="AB167" s="125" t="e">
        <f aca="true" t="shared" si="128" ref="AB167:AB182">(-1+EXP($J167*$I167*10^6))/R167</f>
        <v>#DIV/0!</v>
      </c>
      <c r="AC167" s="125" t="e">
        <f aca="true" t="shared" si="129" ref="AC167:AC182">(EXP($J167*G167*10^6)-1)/R167</f>
        <v>#DIV/0!</v>
      </c>
      <c r="AD167" s="125" t="e">
        <f aca="true" t="shared" si="130" ref="AD167:AD182">AC167/($J167+R167*$J167*AC167)</f>
        <v>#DIV/0!</v>
      </c>
      <c r="AE167" s="125" t="e">
        <f aca="true" t="shared" si="131" ref="AE167:AE182">R167/($J167+R167*$J167*AC167)</f>
        <v>#DIV/0!</v>
      </c>
      <c r="AF167" s="126" t="e">
        <f aca="true" t="shared" si="132" ref="AF167:AF182">SQRT(((Q167*10^6)^2-S167^2*AD167^2)/(AE167^2))</f>
        <v>#DIV/0!</v>
      </c>
      <c r="AG167" s="125" t="e">
        <f aca="true" t="shared" si="133" ref="AG167:AG182">(EXP($M167*$K167*10^6)-1)/AB167</f>
        <v>#DIV/0!</v>
      </c>
      <c r="AH167" s="125" t="e">
        <f aca="true" t="shared" si="134" ref="AH167:AH182">(1-EXP($J167*$I167*10^6))/(AB167^2)</f>
        <v>#DIV/0!</v>
      </c>
      <c r="AI167" s="126" t="e">
        <f aca="true" t="shared" si="135" ref="AI167:AI182">S167/ABS(AH167)</f>
        <v>#DIV/0!</v>
      </c>
      <c r="AJ167" s="125" t="e">
        <f aca="true" t="shared" si="136" ref="AJ167:AJ182">(1/$M167)*(-1/AB167+1/((EXP($M167*$K167*10^6)-1)*AC167+AB167))</f>
        <v>#DIV/0!</v>
      </c>
      <c r="AK167" s="125" t="e">
        <f aca="true" t="shared" si="137" ref="AK167:AK182">AG167/($M167*(1+AG167*AC167))</f>
        <v>#DIV/0!</v>
      </c>
      <c r="AL167" s="127" t="e">
        <f aca="true" t="shared" si="138" ref="AL167:AL182">EXP($M167*$K167*10^6)*AC167/((EXP($M167*$K167*10^6)-1)*AC167+AB167)</f>
        <v>#DIV/0!</v>
      </c>
      <c r="AM167" s="125" t="e">
        <f aca="true" t="shared" si="139" ref="AM167:AM182">(EXP($M167*$K167*10^6)*$M167*AC167*$K167*10^6)/((EXP($M167*$K167*10^6)-1)*AC167+AB167)</f>
        <v>#DIV/0!</v>
      </c>
      <c r="AN167" s="125" t="e">
        <f aca="true" t="shared" si="140" ref="AN167:AN182">LN(1+(EXP($M167*$K167*10^6)-1)*AC167/AB167)</f>
        <v>#DIV/0!</v>
      </c>
      <c r="AO167" s="125" t="e">
        <f aca="true" t="shared" si="141" ref="AO167:AO182">1/$M167^2*(AM167-AN167)</f>
        <v>#DIV/0!</v>
      </c>
      <c r="AP167" s="128" t="e">
        <f aca="true" t="shared" si="142" ref="AP167:AP182">-LN(1+AG167*AC167)/$M167^2</f>
        <v>#DIV/0!</v>
      </c>
    </row>
    <row r="168" spans="1:42" s="68" customFormat="1" ht="12.75">
      <c r="A168" s="262"/>
      <c r="B168" s="68" t="s">
        <v>90</v>
      </c>
      <c r="D168" s="68" t="s">
        <v>97</v>
      </c>
      <c r="E168" s="68" t="s">
        <v>78</v>
      </c>
      <c r="F168" s="129" t="s">
        <v>91</v>
      </c>
      <c r="G168" s="16">
        <v>74.076</v>
      </c>
      <c r="H168" s="69" t="s">
        <v>274</v>
      </c>
      <c r="I168" s="147">
        <v>27.84</v>
      </c>
      <c r="J168" s="56">
        <f t="shared" si="122"/>
        <v>5.543E-10</v>
      </c>
      <c r="K168" s="56">
        <v>28.294</v>
      </c>
      <c r="L168" s="55">
        <v>0.036</v>
      </c>
      <c r="M168" s="56">
        <v>5.530500000000001E-10</v>
      </c>
      <c r="N168" s="57">
        <v>1.349518432626987E-12</v>
      </c>
      <c r="O168" s="54">
        <f t="shared" si="123"/>
        <v>75.27062443561341</v>
      </c>
      <c r="P168" s="100">
        <f t="shared" si="124"/>
        <v>0.015871057860497806</v>
      </c>
      <c r="Q168" s="53">
        <v>0.095</v>
      </c>
      <c r="R168" s="201"/>
      <c r="S168" s="156"/>
      <c r="T168" s="251">
        <f t="shared" si="125"/>
        <v>0.0965077504967473</v>
      </c>
      <c r="U168" s="51">
        <f t="shared" si="126"/>
      </c>
      <c r="V168" s="51">
        <f t="shared" si="127"/>
      </c>
      <c r="W168" s="23"/>
      <c r="X168" s="23"/>
      <c r="Y168" s="23"/>
      <c r="Z168" s="23"/>
      <c r="AA168" s="23"/>
      <c r="AB168" s="131" t="e">
        <f t="shared" si="128"/>
        <v>#DIV/0!</v>
      </c>
      <c r="AC168" s="131" t="e">
        <f t="shared" si="129"/>
        <v>#DIV/0!</v>
      </c>
      <c r="AD168" s="131" t="e">
        <f t="shared" si="130"/>
        <v>#DIV/0!</v>
      </c>
      <c r="AE168" s="131" t="e">
        <f t="shared" si="131"/>
        <v>#DIV/0!</v>
      </c>
      <c r="AF168" s="132" t="e">
        <f t="shared" si="132"/>
        <v>#DIV/0!</v>
      </c>
      <c r="AG168" s="131" t="e">
        <f t="shared" si="133"/>
        <v>#DIV/0!</v>
      </c>
      <c r="AH168" s="131" t="e">
        <f t="shared" si="134"/>
        <v>#DIV/0!</v>
      </c>
      <c r="AI168" s="132" t="e">
        <f t="shared" si="135"/>
        <v>#DIV/0!</v>
      </c>
      <c r="AJ168" s="131" t="e">
        <f t="shared" si="136"/>
        <v>#DIV/0!</v>
      </c>
      <c r="AK168" s="131" t="e">
        <f t="shared" si="137"/>
        <v>#DIV/0!</v>
      </c>
      <c r="AL168" s="133" t="e">
        <f t="shared" si="138"/>
        <v>#DIV/0!</v>
      </c>
      <c r="AM168" s="131" t="e">
        <f t="shared" si="139"/>
        <v>#DIV/0!</v>
      </c>
      <c r="AN168" s="131" t="e">
        <f t="shared" si="140"/>
        <v>#DIV/0!</v>
      </c>
      <c r="AO168" s="131" t="e">
        <f t="shared" si="141"/>
        <v>#DIV/0!</v>
      </c>
      <c r="AP168" s="134" t="e">
        <f t="shared" si="142"/>
        <v>#DIV/0!</v>
      </c>
    </row>
    <row r="169" spans="1:42" s="68" customFormat="1" ht="12.75">
      <c r="A169" s="262"/>
      <c r="B169" s="68" t="s">
        <v>90</v>
      </c>
      <c r="D169" s="68" t="s">
        <v>97</v>
      </c>
      <c r="E169" s="68" t="s">
        <v>78</v>
      </c>
      <c r="F169" s="129" t="s">
        <v>92</v>
      </c>
      <c r="G169" s="16">
        <v>75.376</v>
      </c>
      <c r="H169" s="69" t="s">
        <v>274</v>
      </c>
      <c r="I169" s="147">
        <v>27.84</v>
      </c>
      <c r="J169" s="56">
        <f t="shared" si="122"/>
        <v>5.543E-10</v>
      </c>
      <c r="K169" s="56">
        <v>28.294</v>
      </c>
      <c r="L169" s="55">
        <v>0.036</v>
      </c>
      <c r="M169" s="56">
        <v>5.530500000000001E-10</v>
      </c>
      <c r="N169" s="57">
        <v>1.349518432626987E-12</v>
      </c>
      <c r="O169" s="54">
        <f t="shared" si="123"/>
        <v>76.59121052711599</v>
      </c>
      <c r="P169" s="100">
        <f t="shared" si="124"/>
        <v>0.015866187761659156</v>
      </c>
      <c r="Q169" s="53">
        <v>0.384</v>
      </c>
      <c r="R169" s="201"/>
      <c r="S169" s="156"/>
      <c r="T169" s="251">
        <f t="shared" si="125"/>
        <v>0.3900926161004771</v>
      </c>
      <c r="U169" s="51">
        <f t="shared" si="126"/>
      </c>
      <c r="V169" s="51">
        <f t="shared" si="127"/>
      </c>
      <c r="W169" s="23"/>
      <c r="X169" s="23"/>
      <c r="Y169" s="23"/>
      <c r="Z169" s="23"/>
      <c r="AA169" s="23"/>
      <c r="AB169" s="131" t="e">
        <f t="shared" si="128"/>
        <v>#DIV/0!</v>
      </c>
      <c r="AC169" s="131" t="e">
        <f t="shared" si="129"/>
        <v>#DIV/0!</v>
      </c>
      <c r="AD169" s="131" t="e">
        <f t="shared" si="130"/>
        <v>#DIV/0!</v>
      </c>
      <c r="AE169" s="131" t="e">
        <f t="shared" si="131"/>
        <v>#DIV/0!</v>
      </c>
      <c r="AF169" s="132" t="e">
        <f t="shared" si="132"/>
        <v>#DIV/0!</v>
      </c>
      <c r="AG169" s="131" t="e">
        <f t="shared" si="133"/>
        <v>#DIV/0!</v>
      </c>
      <c r="AH169" s="131" t="e">
        <f t="shared" si="134"/>
        <v>#DIV/0!</v>
      </c>
      <c r="AI169" s="132" t="e">
        <f t="shared" si="135"/>
        <v>#DIV/0!</v>
      </c>
      <c r="AJ169" s="131" t="e">
        <f t="shared" si="136"/>
        <v>#DIV/0!</v>
      </c>
      <c r="AK169" s="131" t="e">
        <f t="shared" si="137"/>
        <v>#DIV/0!</v>
      </c>
      <c r="AL169" s="133" t="e">
        <f t="shared" si="138"/>
        <v>#DIV/0!</v>
      </c>
      <c r="AM169" s="131" t="e">
        <f t="shared" si="139"/>
        <v>#DIV/0!</v>
      </c>
      <c r="AN169" s="131" t="e">
        <f t="shared" si="140"/>
        <v>#DIV/0!</v>
      </c>
      <c r="AO169" s="131" t="e">
        <f t="shared" si="141"/>
        <v>#DIV/0!</v>
      </c>
      <c r="AP169" s="134" t="e">
        <f t="shared" si="142"/>
        <v>#DIV/0!</v>
      </c>
    </row>
    <row r="170" spans="1:42" s="68" customFormat="1" ht="13.5" thickBot="1">
      <c r="A170" s="262"/>
      <c r="B170" s="68" t="s">
        <v>90</v>
      </c>
      <c r="D170" s="68" t="s">
        <v>97</v>
      </c>
      <c r="E170" s="68" t="s">
        <v>78</v>
      </c>
      <c r="F170" s="129" t="s">
        <v>91</v>
      </c>
      <c r="G170" s="16">
        <v>76.586</v>
      </c>
      <c r="H170" s="69" t="s">
        <v>274</v>
      </c>
      <c r="I170" s="147">
        <v>27.84</v>
      </c>
      <c r="J170" s="56">
        <f t="shared" si="122"/>
        <v>5.543E-10</v>
      </c>
      <c r="K170" s="56">
        <v>28.294</v>
      </c>
      <c r="L170" s="55">
        <v>0.036</v>
      </c>
      <c r="M170" s="56">
        <v>5.530500000000001E-10</v>
      </c>
      <c r="N170" s="57">
        <v>1.349518432626987E-12</v>
      </c>
      <c r="O170" s="54">
        <f t="shared" si="123"/>
        <v>77.82035985024879</v>
      </c>
      <c r="P170" s="100">
        <f t="shared" si="124"/>
        <v>0.015861656931734802</v>
      </c>
      <c r="Q170" s="53">
        <v>2.966</v>
      </c>
      <c r="R170" s="201"/>
      <c r="S170" s="156"/>
      <c r="T170" s="251">
        <f t="shared" si="125"/>
        <v>3.013045674459526</v>
      </c>
      <c r="U170" s="51">
        <f t="shared" si="126"/>
      </c>
      <c r="V170" s="51">
        <f t="shared" si="127"/>
      </c>
      <c r="W170" s="23"/>
      <c r="X170" s="23"/>
      <c r="Y170" s="23"/>
      <c r="Z170" s="23"/>
      <c r="AA170" s="23"/>
      <c r="AB170" s="131" t="e">
        <f t="shared" si="128"/>
        <v>#DIV/0!</v>
      </c>
      <c r="AC170" s="131" t="e">
        <f t="shared" si="129"/>
        <v>#DIV/0!</v>
      </c>
      <c r="AD170" s="131" t="e">
        <f t="shared" si="130"/>
        <v>#DIV/0!</v>
      </c>
      <c r="AE170" s="131" t="e">
        <f t="shared" si="131"/>
        <v>#DIV/0!</v>
      </c>
      <c r="AF170" s="132" t="e">
        <f t="shared" si="132"/>
        <v>#DIV/0!</v>
      </c>
      <c r="AG170" s="131" t="e">
        <f t="shared" si="133"/>
        <v>#DIV/0!</v>
      </c>
      <c r="AH170" s="131" t="e">
        <f t="shared" si="134"/>
        <v>#DIV/0!</v>
      </c>
      <c r="AI170" s="132" t="e">
        <f t="shared" si="135"/>
        <v>#DIV/0!</v>
      </c>
      <c r="AJ170" s="131" t="e">
        <f t="shared" si="136"/>
        <v>#DIV/0!</v>
      </c>
      <c r="AK170" s="131" t="e">
        <f t="shared" si="137"/>
        <v>#DIV/0!</v>
      </c>
      <c r="AL170" s="133" t="e">
        <f t="shared" si="138"/>
        <v>#DIV/0!</v>
      </c>
      <c r="AM170" s="131" t="e">
        <f t="shared" si="139"/>
        <v>#DIV/0!</v>
      </c>
      <c r="AN170" s="131" t="e">
        <f t="shared" si="140"/>
        <v>#DIV/0!</v>
      </c>
      <c r="AO170" s="131" t="e">
        <f t="shared" si="141"/>
        <v>#DIV/0!</v>
      </c>
      <c r="AP170" s="134" t="e">
        <f t="shared" si="142"/>
        <v>#DIV/0!</v>
      </c>
    </row>
    <row r="171" spans="1:42" s="68" customFormat="1" ht="13.5" thickBot="1">
      <c r="A171" s="262"/>
      <c r="B171" s="68" t="s">
        <v>93</v>
      </c>
      <c r="D171" s="68" t="s">
        <v>97</v>
      </c>
      <c r="E171" s="68" t="s">
        <v>78</v>
      </c>
      <c r="F171" s="129" t="s">
        <v>73</v>
      </c>
      <c r="G171" s="110">
        <v>74.066</v>
      </c>
      <c r="H171" s="69" t="s">
        <v>274</v>
      </c>
      <c r="I171" s="147">
        <v>27.84</v>
      </c>
      <c r="J171" s="56">
        <f t="shared" si="122"/>
        <v>5.543E-10</v>
      </c>
      <c r="K171" s="56">
        <v>28.294</v>
      </c>
      <c r="L171" s="55">
        <v>0.036</v>
      </c>
      <c r="M171" s="56">
        <v>5.530500000000001E-10</v>
      </c>
      <c r="N171" s="57">
        <v>1.349518432626987E-12</v>
      </c>
      <c r="O171" s="76">
        <f t="shared" si="123"/>
        <v>75.26046603110198</v>
      </c>
      <c r="P171" s="100">
        <f t="shared" si="124"/>
        <v>0.015871095331888574</v>
      </c>
      <c r="Q171" s="53">
        <v>0.722</v>
      </c>
      <c r="R171" s="201"/>
      <c r="S171" s="156"/>
      <c r="T171" s="163">
        <f t="shared" si="125"/>
        <v>0.7334589308296235</v>
      </c>
      <c r="U171" s="51">
        <f t="shared" si="126"/>
      </c>
      <c r="V171" s="51">
        <f t="shared" si="127"/>
      </c>
      <c r="W171" s="23"/>
      <c r="X171" s="23"/>
      <c r="Y171" s="23"/>
      <c r="Z171" s="23"/>
      <c r="AA171" s="23"/>
      <c r="AB171" s="131" t="e">
        <f t="shared" si="128"/>
        <v>#DIV/0!</v>
      </c>
      <c r="AC171" s="131" t="e">
        <f t="shared" si="129"/>
        <v>#DIV/0!</v>
      </c>
      <c r="AD171" s="131" t="e">
        <f t="shared" si="130"/>
        <v>#DIV/0!</v>
      </c>
      <c r="AE171" s="131" t="e">
        <f t="shared" si="131"/>
        <v>#DIV/0!</v>
      </c>
      <c r="AF171" s="132" t="e">
        <f t="shared" si="132"/>
        <v>#DIV/0!</v>
      </c>
      <c r="AG171" s="131" t="e">
        <f t="shared" si="133"/>
        <v>#DIV/0!</v>
      </c>
      <c r="AH171" s="131" t="e">
        <f t="shared" si="134"/>
        <v>#DIV/0!</v>
      </c>
      <c r="AI171" s="132" t="e">
        <f t="shared" si="135"/>
        <v>#DIV/0!</v>
      </c>
      <c r="AJ171" s="131" t="e">
        <f t="shared" si="136"/>
        <v>#DIV/0!</v>
      </c>
      <c r="AK171" s="131" t="e">
        <f t="shared" si="137"/>
        <v>#DIV/0!</v>
      </c>
      <c r="AL171" s="133" t="e">
        <f t="shared" si="138"/>
        <v>#DIV/0!</v>
      </c>
      <c r="AM171" s="131" t="e">
        <f t="shared" si="139"/>
        <v>#DIV/0!</v>
      </c>
      <c r="AN171" s="131" t="e">
        <f t="shared" si="140"/>
        <v>#DIV/0!</v>
      </c>
      <c r="AO171" s="131" t="e">
        <f t="shared" si="141"/>
        <v>#DIV/0!</v>
      </c>
      <c r="AP171" s="134" t="e">
        <f t="shared" si="142"/>
        <v>#DIV/0!</v>
      </c>
    </row>
    <row r="172" spans="1:42" s="68" customFormat="1" ht="12.75">
      <c r="A172" s="262"/>
      <c r="B172" s="68" t="s">
        <v>93</v>
      </c>
      <c r="D172" s="68" t="s">
        <v>97</v>
      </c>
      <c r="E172" s="68" t="s">
        <v>78</v>
      </c>
      <c r="F172" s="129" t="s">
        <v>91</v>
      </c>
      <c r="G172" s="16">
        <v>74.27</v>
      </c>
      <c r="H172" s="69" t="s">
        <v>274</v>
      </c>
      <c r="I172" s="147">
        <v>27.84</v>
      </c>
      <c r="J172" s="56">
        <f t="shared" si="122"/>
        <v>5.543E-10</v>
      </c>
      <c r="K172" s="56">
        <v>28.294</v>
      </c>
      <c r="L172" s="55">
        <v>0.036</v>
      </c>
      <c r="M172" s="56">
        <v>5.530500000000001E-10</v>
      </c>
      <c r="N172" s="57">
        <v>1.349518432626987E-12</v>
      </c>
      <c r="O172" s="54">
        <f t="shared" si="123"/>
        <v>75.46769733216072</v>
      </c>
      <c r="P172" s="100">
        <f t="shared" si="124"/>
        <v>0.015870330942909683</v>
      </c>
      <c r="Q172" s="53">
        <v>0.157</v>
      </c>
      <c r="R172" s="201"/>
      <c r="S172" s="156"/>
      <c r="T172" s="251">
        <f t="shared" si="125"/>
        <v>0.1594916419580368</v>
      </c>
      <c r="U172" s="51">
        <f t="shared" si="126"/>
      </c>
      <c r="V172" s="51">
        <f t="shared" si="127"/>
      </c>
      <c r="W172" s="23"/>
      <c r="X172" s="23"/>
      <c r="Y172" s="23"/>
      <c r="Z172" s="23"/>
      <c r="AA172" s="23"/>
      <c r="AB172" s="131" t="e">
        <f t="shared" si="128"/>
        <v>#DIV/0!</v>
      </c>
      <c r="AC172" s="131" t="e">
        <f t="shared" si="129"/>
        <v>#DIV/0!</v>
      </c>
      <c r="AD172" s="131" t="e">
        <f t="shared" si="130"/>
        <v>#DIV/0!</v>
      </c>
      <c r="AE172" s="131" t="e">
        <f t="shared" si="131"/>
        <v>#DIV/0!</v>
      </c>
      <c r="AF172" s="132" t="e">
        <f t="shared" si="132"/>
        <v>#DIV/0!</v>
      </c>
      <c r="AG172" s="131" t="e">
        <f t="shared" si="133"/>
        <v>#DIV/0!</v>
      </c>
      <c r="AH172" s="131" t="e">
        <f t="shared" si="134"/>
        <v>#DIV/0!</v>
      </c>
      <c r="AI172" s="132" t="e">
        <f t="shared" si="135"/>
        <v>#DIV/0!</v>
      </c>
      <c r="AJ172" s="131" t="e">
        <f t="shared" si="136"/>
        <v>#DIV/0!</v>
      </c>
      <c r="AK172" s="131" t="e">
        <f t="shared" si="137"/>
        <v>#DIV/0!</v>
      </c>
      <c r="AL172" s="133" t="e">
        <f t="shared" si="138"/>
        <v>#DIV/0!</v>
      </c>
      <c r="AM172" s="131" t="e">
        <f t="shared" si="139"/>
        <v>#DIV/0!</v>
      </c>
      <c r="AN172" s="131" t="e">
        <f t="shared" si="140"/>
        <v>#DIV/0!</v>
      </c>
      <c r="AO172" s="131" t="e">
        <f t="shared" si="141"/>
        <v>#DIV/0!</v>
      </c>
      <c r="AP172" s="134" t="e">
        <f t="shared" si="142"/>
        <v>#DIV/0!</v>
      </c>
    </row>
    <row r="173" spans="1:42" s="68" customFormat="1" ht="12.75">
      <c r="A173" s="262"/>
      <c r="B173" s="68" t="s">
        <v>93</v>
      </c>
      <c r="D173" s="68" t="s">
        <v>97</v>
      </c>
      <c r="E173" s="68" t="s">
        <v>78</v>
      </c>
      <c r="F173" s="129" t="s">
        <v>91</v>
      </c>
      <c r="G173" s="16">
        <v>70.292</v>
      </c>
      <c r="H173" s="69" t="s">
        <v>274</v>
      </c>
      <c r="I173" s="147">
        <v>27.84</v>
      </c>
      <c r="J173" s="56">
        <f t="shared" si="122"/>
        <v>5.543E-10</v>
      </c>
      <c r="K173" s="56">
        <v>28.294</v>
      </c>
      <c r="L173" s="55">
        <v>0.036</v>
      </c>
      <c r="M173" s="56">
        <v>5.530500000000001E-10</v>
      </c>
      <c r="N173" s="57">
        <v>1.349518432626987E-12</v>
      </c>
      <c r="O173" s="54">
        <f t="shared" si="123"/>
        <v>71.42662965155601</v>
      </c>
      <c r="P173" s="100">
        <f t="shared" si="124"/>
        <v>0.015885246960288146</v>
      </c>
      <c r="Q173" s="53">
        <v>6.871</v>
      </c>
      <c r="R173" s="201"/>
      <c r="S173" s="156"/>
      <c r="T173" s="251">
        <f t="shared" si="125"/>
        <v>6.98014753186414</v>
      </c>
      <c r="U173" s="51">
        <f t="shared" si="126"/>
      </c>
      <c r="V173" s="51">
        <f t="shared" si="127"/>
      </c>
      <c r="W173" s="23"/>
      <c r="X173" s="23"/>
      <c r="Y173" s="23"/>
      <c r="Z173" s="23"/>
      <c r="AA173" s="23"/>
      <c r="AB173" s="131" t="e">
        <f t="shared" si="128"/>
        <v>#DIV/0!</v>
      </c>
      <c r="AC173" s="131" t="e">
        <f t="shared" si="129"/>
        <v>#DIV/0!</v>
      </c>
      <c r="AD173" s="131" t="e">
        <f t="shared" si="130"/>
        <v>#DIV/0!</v>
      </c>
      <c r="AE173" s="131" t="e">
        <f t="shared" si="131"/>
        <v>#DIV/0!</v>
      </c>
      <c r="AF173" s="132" t="e">
        <f t="shared" si="132"/>
        <v>#DIV/0!</v>
      </c>
      <c r="AG173" s="131" t="e">
        <f t="shared" si="133"/>
        <v>#DIV/0!</v>
      </c>
      <c r="AH173" s="131" t="e">
        <f t="shared" si="134"/>
        <v>#DIV/0!</v>
      </c>
      <c r="AI173" s="132" t="e">
        <f t="shared" si="135"/>
        <v>#DIV/0!</v>
      </c>
      <c r="AJ173" s="131" t="e">
        <f t="shared" si="136"/>
        <v>#DIV/0!</v>
      </c>
      <c r="AK173" s="131" t="e">
        <f t="shared" si="137"/>
        <v>#DIV/0!</v>
      </c>
      <c r="AL173" s="133" t="e">
        <f t="shared" si="138"/>
        <v>#DIV/0!</v>
      </c>
      <c r="AM173" s="131" t="e">
        <f t="shared" si="139"/>
        <v>#DIV/0!</v>
      </c>
      <c r="AN173" s="131" t="e">
        <f t="shared" si="140"/>
        <v>#DIV/0!</v>
      </c>
      <c r="AO173" s="131" t="e">
        <f t="shared" si="141"/>
        <v>#DIV/0!</v>
      </c>
      <c r="AP173" s="134" t="e">
        <f t="shared" si="142"/>
        <v>#DIV/0!</v>
      </c>
    </row>
    <row r="174" spans="1:42" s="68" customFormat="1" ht="12.75">
      <c r="A174" s="262"/>
      <c r="B174" s="68" t="s">
        <v>94</v>
      </c>
      <c r="D174" s="68" t="s">
        <v>97</v>
      </c>
      <c r="E174" s="68" t="s">
        <v>78</v>
      </c>
      <c r="F174" s="129" t="s">
        <v>91</v>
      </c>
      <c r="G174" s="16">
        <v>79.603</v>
      </c>
      <c r="H174" s="69" t="s">
        <v>274</v>
      </c>
      <c r="I174" s="147">
        <v>27.84</v>
      </c>
      <c r="J174" s="56">
        <f t="shared" si="122"/>
        <v>5.543E-10</v>
      </c>
      <c r="K174" s="56">
        <v>28.294</v>
      </c>
      <c r="L174" s="55">
        <v>0.036</v>
      </c>
      <c r="M174" s="56">
        <v>5.530500000000001E-10</v>
      </c>
      <c r="N174" s="57">
        <v>1.349518432626987E-12</v>
      </c>
      <c r="O174" s="54">
        <f t="shared" si="123"/>
        <v>80.88505798806779</v>
      </c>
      <c r="P174" s="100">
        <f t="shared" si="124"/>
        <v>0.015850368658410607</v>
      </c>
      <c r="Q174" s="53">
        <v>0.214</v>
      </c>
      <c r="R174" s="201"/>
      <c r="S174" s="156"/>
      <c r="T174" s="251">
        <f t="shared" si="125"/>
        <v>0.21739197889289988</v>
      </c>
      <c r="U174" s="51">
        <f t="shared" si="126"/>
      </c>
      <c r="V174" s="51">
        <f t="shared" si="127"/>
      </c>
      <c r="W174" s="23"/>
      <c r="X174" s="23"/>
      <c r="Y174" s="23"/>
      <c r="Z174" s="23"/>
      <c r="AA174" s="23"/>
      <c r="AB174" s="131" t="e">
        <f t="shared" si="128"/>
        <v>#DIV/0!</v>
      </c>
      <c r="AC174" s="131" t="e">
        <f t="shared" si="129"/>
        <v>#DIV/0!</v>
      </c>
      <c r="AD174" s="131" t="e">
        <f t="shared" si="130"/>
        <v>#DIV/0!</v>
      </c>
      <c r="AE174" s="131" t="e">
        <f t="shared" si="131"/>
        <v>#DIV/0!</v>
      </c>
      <c r="AF174" s="132" t="e">
        <f t="shared" si="132"/>
        <v>#DIV/0!</v>
      </c>
      <c r="AG174" s="131" t="e">
        <f t="shared" si="133"/>
        <v>#DIV/0!</v>
      </c>
      <c r="AH174" s="131" t="e">
        <f t="shared" si="134"/>
        <v>#DIV/0!</v>
      </c>
      <c r="AI174" s="132" t="e">
        <f t="shared" si="135"/>
        <v>#DIV/0!</v>
      </c>
      <c r="AJ174" s="131" t="e">
        <f t="shared" si="136"/>
        <v>#DIV/0!</v>
      </c>
      <c r="AK174" s="131" t="e">
        <f t="shared" si="137"/>
        <v>#DIV/0!</v>
      </c>
      <c r="AL174" s="133" t="e">
        <f t="shared" si="138"/>
        <v>#DIV/0!</v>
      </c>
      <c r="AM174" s="131" t="e">
        <f t="shared" si="139"/>
        <v>#DIV/0!</v>
      </c>
      <c r="AN174" s="131" t="e">
        <f t="shared" si="140"/>
        <v>#DIV/0!</v>
      </c>
      <c r="AO174" s="131" t="e">
        <f t="shared" si="141"/>
        <v>#DIV/0!</v>
      </c>
      <c r="AP174" s="134" t="e">
        <f t="shared" si="142"/>
        <v>#DIV/0!</v>
      </c>
    </row>
    <row r="175" spans="1:42" s="68" customFormat="1" ht="12.75">
      <c r="A175" s="262"/>
      <c r="B175" s="68" t="s">
        <v>94</v>
      </c>
      <c r="D175" s="68" t="s">
        <v>97</v>
      </c>
      <c r="E175" s="68" t="s">
        <v>78</v>
      </c>
      <c r="F175" s="129" t="s">
        <v>91</v>
      </c>
      <c r="G175" s="16">
        <v>72.025</v>
      </c>
      <c r="H175" s="69" t="s">
        <v>274</v>
      </c>
      <c r="I175" s="147">
        <v>27.84</v>
      </c>
      <c r="J175" s="56">
        <f t="shared" si="122"/>
        <v>5.543E-10</v>
      </c>
      <c r="K175" s="56">
        <v>28.294</v>
      </c>
      <c r="L175" s="55">
        <v>0.036</v>
      </c>
      <c r="M175" s="56">
        <v>5.530500000000001E-10</v>
      </c>
      <c r="N175" s="57">
        <v>1.349518432626987E-12</v>
      </c>
      <c r="O175" s="54">
        <f t="shared" si="123"/>
        <v>73.18711969522997</v>
      </c>
      <c r="P175" s="100">
        <f t="shared" si="124"/>
        <v>0.015878746151909318</v>
      </c>
      <c r="Q175" s="53">
        <v>5.3</v>
      </c>
      <c r="R175" s="201"/>
      <c r="S175" s="156"/>
      <c r="T175" s="251">
        <f t="shared" si="125"/>
        <v>5.38415735460512</v>
      </c>
      <c r="U175" s="51">
        <f t="shared" si="126"/>
      </c>
      <c r="V175" s="51">
        <f t="shared" si="127"/>
      </c>
      <c r="W175" s="23"/>
      <c r="X175" s="23"/>
      <c r="Y175" s="23"/>
      <c r="Z175" s="23"/>
      <c r="AA175" s="23"/>
      <c r="AB175" s="131" t="e">
        <f t="shared" si="128"/>
        <v>#DIV/0!</v>
      </c>
      <c r="AC175" s="131" t="e">
        <f t="shared" si="129"/>
        <v>#DIV/0!</v>
      </c>
      <c r="AD175" s="131" t="e">
        <f t="shared" si="130"/>
        <v>#DIV/0!</v>
      </c>
      <c r="AE175" s="131" t="e">
        <f t="shared" si="131"/>
        <v>#DIV/0!</v>
      </c>
      <c r="AF175" s="132" t="e">
        <f t="shared" si="132"/>
        <v>#DIV/0!</v>
      </c>
      <c r="AG175" s="131" t="e">
        <f t="shared" si="133"/>
        <v>#DIV/0!</v>
      </c>
      <c r="AH175" s="131" t="e">
        <f t="shared" si="134"/>
        <v>#DIV/0!</v>
      </c>
      <c r="AI175" s="132" t="e">
        <f t="shared" si="135"/>
        <v>#DIV/0!</v>
      </c>
      <c r="AJ175" s="131" t="e">
        <f t="shared" si="136"/>
        <v>#DIV/0!</v>
      </c>
      <c r="AK175" s="131" t="e">
        <f t="shared" si="137"/>
        <v>#DIV/0!</v>
      </c>
      <c r="AL175" s="133" t="e">
        <f t="shared" si="138"/>
        <v>#DIV/0!</v>
      </c>
      <c r="AM175" s="131" t="e">
        <f t="shared" si="139"/>
        <v>#DIV/0!</v>
      </c>
      <c r="AN175" s="131" t="e">
        <f t="shared" si="140"/>
        <v>#DIV/0!</v>
      </c>
      <c r="AO175" s="131" t="e">
        <f t="shared" si="141"/>
        <v>#DIV/0!</v>
      </c>
      <c r="AP175" s="134" t="e">
        <f t="shared" si="142"/>
        <v>#DIV/0!</v>
      </c>
    </row>
    <row r="176" spans="1:42" s="68" customFormat="1" ht="12.75">
      <c r="A176" s="262"/>
      <c r="B176" s="68" t="s">
        <v>94</v>
      </c>
      <c r="D176" s="68" t="s">
        <v>97</v>
      </c>
      <c r="E176" s="68" t="s">
        <v>78</v>
      </c>
      <c r="F176" s="129" t="s">
        <v>74</v>
      </c>
      <c r="G176" s="16">
        <v>79.862</v>
      </c>
      <c r="H176" s="69" t="s">
        <v>274</v>
      </c>
      <c r="I176" s="147">
        <v>27.84</v>
      </c>
      <c r="J176" s="56">
        <f t="shared" si="122"/>
        <v>5.543E-10</v>
      </c>
      <c r="K176" s="56">
        <v>28.294</v>
      </c>
      <c r="L176" s="55">
        <v>0.036</v>
      </c>
      <c r="M176" s="56">
        <v>5.530500000000001E-10</v>
      </c>
      <c r="N176" s="57">
        <v>1.349518432626987E-12</v>
      </c>
      <c r="O176" s="54">
        <f t="shared" si="123"/>
        <v>81.14814949551737</v>
      </c>
      <c r="P176" s="100">
        <f t="shared" si="124"/>
        <v>0.015849400183653328</v>
      </c>
      <c r="Q176" s="53">
        <v>0.302</v>
      </c>
      <c r="R176" s="201"/>
      <c r="S176" s="156"/>
      <c r="T176" s="251">
        <f t="shared" si="125"/>
        <v>0.3067865188554633</v>
      </c>
      <c r="U176" s="51">
        <f t="shared" si="126"/>
      </c>
      <c r="V176" s="51">
        <f t="shared" si="127"/>
      </c>
      <c r="W176" s="23"/>
      <c r="X176" s="23"/>
      <c r="Y176" s="23"/>
      <c r="Z176" s="23"/>
      <c r="AA176" s="23"/>
      <c r="AB176" s="131" t="e">
        <f t="shared" si="128"/>
        <v>#DIV/0!</v>
      </c>
      <c r="AC176" s="131" t="e">
        <f t="shared" si="129"/>
        <v>#DIV/0!</v>
      </c>
      <c r="AD176" s="131" t="e">
        <f t="shared" si="130"/>
        <v>#DIV/0!</v>
      </c>
      <c r="AE176" s="131" t="e">
        <f t="shared" si="131"/>
        <v>#DIV/0!</v>
      </c>
      <c r="AF176" s="132" t="e">
        <f t="shared" si="132"/>
        <v>#DIV/0!</v>
      </c>
      <c r="AG176" s="131" t="e">
        <f t="shared" si="133"/>
        <v>#DIV/0!</v>
      </c>
      <c r="AH176" s="131" t="e">
        <f t="shared" si="134"/>
        <v>#DIV/0!</v>
      </c>
      <c r="AI176" s="132" t="e">
        <f t="shared" si="135"/>
        <v>#DIV/0!</v>
      </c>
      <c r="AJ176" s="131" t="e">
        <f t="shared" si="136"/>
        <v>#DIV/0!</v>
      </c>
      <c r="AK176" s="131" t="e">
        <f t="shared" si="137"/>
        <v>#DIV/0!</v>
      </c>
      <c r="AL176" s="133" t="e">
        <f t="shared" si="138"/>
        <v>#DIV/0!</v>
      </c>
      <c r="AM176" s="131" t="e">
        <f t="shared" si="139"/>
        <v>#DIV/0!</v>
      </c>
      <c r="AN176" s="131" t="e">
        <f t="shared" si="140"/>
        <v>#DIV/0!</v>
      </c>
      <c r="AO176" s="131" t="e">
        <f t="shared" si="141"/>
        <v>#DIV/0!</v>
      </c>
      <c r="AP176" s="134" t="e">
        <f t="shared" si="142"/>
        <v>#DIV/0!</v>
      </c>
    </row>
    <row r="177" spans="1:42" s="68" customFormat="1" ht="12.75">
      <c r="A177" s="262"/>
      <c r="B177" s="68" t="s">
        <v>94</v>
      </c>
      <c r="D177" s="68" t="s">
        <v>97</v>
      </c>
      <c r="E177" s="68" t="s">
        <v>78</v>
      </c>
      <c r="F177" s="129" t="s">
        <v>74</v>
      </c>
      <c r="G177" s="16">
        <v>78.266</v>
      </c>
      <c r="H177" s="69" t="s">
        <v>274</v>
      </c>
      <c r="I177" s="147">
        <v>27.84</v>
      </c>
      <c r="J177" s="56">
        <f t="shared" si="122"/>
        <v>5.543E-10</v>
      </c>
      <c r="K177" s="56">
        <v>28.294</v>
      </c>
      <c r="L177" s="55">
        <v>0.036</v>
      </c>
      <c r="M177" s="56">
        <v>5.530500000000001E-10</v>
      </c>
      <c r="N177" s="57">
        <v>1.349518432626987E-12</v>
      </c>
      <c r="O177" s="54">
        <f t="shared" si="123"/>
        <v>79.52692884691504</v>
      </c>
      <c r="P177" s="100">
        <f t="shared" si="124"/>
        <v>0.015855369560947796</v>
      </c>
      <c r="Q177" s="53">
        <v>0.146</v>
      </c>
      <c r="R177" s="201"/>
      <c r="S177" s="156"/>
      <c r="T177" s="251">
        <f t="shared" si="125"/>
        <v>0.14831488395589837</v>
      </c>
      <c r="U177" s="51">
        <f t="shared" si="126"/>
      </c>
      <c r="V177" s="51">
        <f t="shared" si="127"/>
      </c>
      <c r="W177" s="23"/>
      <c r="X177" s="23"/>
      <c r="Y177" s="23"/>
      <c r="Z177" s="23"/>
      <c r="AA177" s="23"/>
      <c r="AB177" s="131" t="e">
        <f t="shared" si="128"/>
        <v>#DIV/0!</v>
      </c>
      <c r="AC177" s="131" t="e">
        <f t="shared" si="129"/>
        <v>#DIV/0!</v>
      </c>
      <c r="AD177" s="131" t="e">
        <f t="shared" si="130"/>
        <v>#DIV/0!</v>
      </c>
      <c r="AE177" s="131" t="e">
        <f t="shared" si="131"/>
        <v>#DIV/0!</v>
      </c>
      <c r="AF177" s="132" t="e">
        <f t="shared" si="132"/>
        <v>#DIV/0!</v>
      </c>
      <c r="AG177" s="131" t="e">
        <f t="shared" si="133"/>
        <v>#DIV/0!</v>
      </c>
      <c r="AH177" s="131" t="e">
        <f t="shared" si="134"/>
        <v>#DIV/0!</v>
      </c>
      <c r="AI177" s="132" t="e">
        <f t="shared" si="135"/>
        <v>#DIV/0!</v>
      </c>
      <c r="AJ177" s="131" t="e">
        <f t="shared" si="136"/>
        <v>#DIV/0!</v>
      </c>
      <c r="AK177" s="131" t="e">
        <f t="shared" si="137"/>
        <v>#DIV/0!</v>
      </c>
      <c r="AL177" s="133" t="e">
        <f t="shared" si="138"/>
        <v>#DIV/0!</v>
      </c>
      <c r="AM177" s="131" t="e">
        <f t="shared" si="139"/>
        <v>#DIV/0!</v>
      </c>
      <c r="AN177" s="131" t="e">
        <f t="shared" si="140"/>
        <v>#DIV/0!</v>
      </c>
      <c r="AO177" s="131" t="e">
        <f t="shared" si="141"/>
        <v>#DIV/0!</v>
      </c>
      <c r="AP177" s="134" t="e">
        <f t="shared" si="142"/>
        <v>#DIV/0!</v>
      </c>
    </row>
    <row r="178" spans="1:42" s="68" customFormat="1" ht="12.75">
      <c r="A178" s="262"/>
      <c r="B178" s="68" t="s">
        <v>94</v>
      </c>
      <c r="D178" s="68" t="s">
        <v>97</v>
      </c>
      <c r="E178" s="68" t="s">
        <v>78</v>
      </c>
      <c r="F178" s="129" t="s">
        <v>74</v>
      </c>
      <c r="G178" s="16">
        <v>76.426</v>
      </c>
      <c r="H178" s="69" t="s">
        <v>274</v>
      </c>
      <c r="I178" s="147">
        <v>27.84</v>
      </c>
      <c r="J178" s="56">
        <f t="shared" si="122"/>
        <v>5.543E-10</v>
      </c>
      <c r="K178" s="56">
        <v>28.294</v>
      </c>
      <c r="L178" s="55">
        <v>0.036</v>
      </c>
      <c r="M178" s="56">
        <v>5.530500000000001E-10</v>
      </c>
      <c r="N178" s="57">
        <v>1.349518432626987E-12</v>
      </c>
      <c r="O178" s="54">
        <f t="shared" si="123"/>
        <v>77.65782834847728</v>
      </c>
      <c r="P178" s="100">
        <f t="shared" si="124"/>
        <v>0.01586225593316415</v>
      </c>
      <c r="Q178" s="53">
        <v>0.447</v>
      </c>
      <c r="R178" s="201"/>
      <c r="S178" s="156"/>
      <c r="T178" s="251">
        <f t="shared" si="125"/>
        <v>0.45409042840212444</v>
      </c>
      <c r="U178" s="51">
        <f t="shared" si="126"/>
      </c>
      <c r="V178" s="51">
        <f t="shared" si="127"/>
      </c>
      <c r="W178" s="23"/>
      <c r="X178" s="23"/>
      <c r="Y178" s="23"/>
      <c r="Z178" s="23"/>
      <c r="AA178" s="23"/>
      <c r="AB178" s="131" t="e">
        <f t="shared" si="128"/>
        <v>#DIV/0!</v>
      </c>
      <c r="AC178" s="131" t="e">
        <f t="shared" si="129"/>
        <v>#DIV/0!</v>
      </c>
      <c r="AD178" s="131" t="e">
        <f t="shared" si="130"/>
        <v>#DIV/0!</v>
      </c>
      <c r="AE178" s="131" t="e">
        <f t="shared" si="131"/>
        <v>#DIV/0!</v>
      </c>
      <c r="AF178" s="132" t="e">
        <f t="shared" si="132"/>
        <v>#DIV/0!</v>
      </c>
      <c r="AG178" s="131" t="e">
        <f t="shared" si="133"/>
        <v>#DIV/0!</v>
      </c>
      <c r="AH178" s="131" t="e">
        <f t="shared" si="134"/>
        <v>#DIV/0!</v>
      </c>
      <c r="AI178" s="132" t="e">
        <f t="shared" si="135"/>
        <v>#DIV/0!</v>
      </c>
      <c r="AJ178" s="131" t="e">
        <f t="shared" si="136"/>
        <v>#DIV/0!</v>
      </c>
      <c r="AK178" s="131" t="e">
        <f t="shared" si="137"/>
        <v>#DIV/0!</v>
      </c>
      <c r="AL178" s="133" t="e">
        <f t="shared" si="138"/>
        <v>#DIV/0!</v>
      </c>
      <c r="AM178" s="131" t="e">
        <f t="shared" si="139"/>
        <v>#DIV/0!</v>
      </c>
      <c r="AN178" s="131" t="e">
        <f t="shared" si="140"/>
        <v>#DIV/0!</v>
      </c>
      <c r="AO178" s="131" t="e">
        <f t="shared" si="141"/>
        <v>#DIV/0!</v>
      </c>
      <c r="AP178" s="134" t="e">
        <f t="shared" si="142"/>
        <v>#DIV/0!</v>
      </c>
    </row>
    <row r="179" spans="1:42" s="68" customFormat="1" ht="12.75">
      <c r="A179" s="262"/>
      <c r="B179" s="68" t="s">
        <v>95</v>
      </c>
      <c r="D179" s="68" t="s">
        <v>97</v>
      </c>
      <c r="E179" s="68" t="s">
        <v>78</v>
      </c>
      <c r="F179" s="129" t="s">
        <v>74</v>
      </c>
      <c r="G179" s="16">
        <v>79.715</v>
      </c>
      <c r="H179" s="69" t="s">
        <v>274</v>
      </c>
      <c r="I179" s="147">
        <v>27.84</v>
      </c>
      <c r="J179" s="56">
        <f t="shared" si="122"/>
        <v>5.543E-10</v>
      </c>
      <c r="K179" s="56">
        <v>28.294</v>
      </c>
      <c r="L179" s="55">
        <v>0.036</v>
      </c>
      <c r="M179" s="56">
        <v>5.530500000000001E-10</v>
      </c>
      <c r="N179" s="57">
        <v>1.349518432626987E-12</v>
      </c>
      <c r="O179" s="54">
        <f t="shared" si="123"/>
        <v>80.99882735119111</v>
      </c>
      <c r="P179" s="100">
        <f t="shared" si="124"/>
        <v>0.01584994984711008</v>
      </c>
      <c r="Q179" s="53">
        <v>0.075</v>
      </c>
      <c r="R179" s="201"/>
      <c r="S179" s="156"/>
      <c r="T179" s="251">
        <f t="shared" si="125"/>
        <v>0.07618874623853325</v>
      </c>
      <c r="U179" s="51">
        <f t="shared" si="126"/>
      </c>
      <c r="V179" s="51">
        <f t="shared" si="127"/>
      </c>
      <c r="W179" s="23"/>
      <c r="X179" s="23"/>
      <c r="Y179" s="23"/>
      <c r="Z179" s="23"/>
      <c r="AA179" s="23"/>
      <c r="AB179" s="131" t="e">
        <f t="shared" si="128"/>
        <v>#DIV/0!</v>
      </c>
      <c r="AC179" s="131" t="e">
        <f t="shared" si="129"/>
        <v>#DIV/0!</v>
      </c>
      <c r="AD179" s="131" t="e">
        <f t="shared" si="130"/>
        <v>#DIV/0!</v>
      </c>
      <c r="AE179" s="131" t="e">
        <f t="shared" si="131"/>
        <v>#DIV/0!</v>
      </c>
      <c r="AF179" s="132" t="e">
        <f t="shared" si="132"/>
        <v>#DIV/0!</v>
      </c>
      <c r="AG179" s="131" t="e">
        <f t="shared" si="133"/>
        <v>#DIV/0!</v>
      </c>
      <c r="AH179" s="131" t="e">
        <f t="shared" si="134"/>
        <v>#DIV/0!</v>
      </c>
      <c r="AI179" s="132" t="e">
        <f t="shared" si="135"/>
        <v>#DIV/0!</v>
      </c>
      <c r="AJ179" s="131" t="e">
        <f t="shared" si="136"/>
        <v>#DIV/0!</v>
      </c>
      <c r="AK179" s="131" t="e">
        <f t="shared" si="137"/>
        <v>#DIV/0!</v>
      </c>
      <c r="AL179" s="133" t="e">
        <f t="shared" si="138"/>
        <v>#DIV/0!</v>
      </c>
      <c r="AM179" s="131" t="e">
        <f t="shared" si="139"/>
        <v>#DIV/0!</v>
      </c>
      <c r="AN179" s="131" t="e">
        <f t="shared" si="140"/>
        <v>#DIV/0!</v>
      </c>
      <c r="AO179" s="131" t="e">
        <f t="shared" si="141"/>
        <v>#DIV/0!</v>
      </c>
      <c r="AP179" s="134" t="e">
        <f t="shared" si="142"/>
        <v>#DIV/0!</v>
      </c>
    </row>
    <row r="180" spans="1:62" s="68" customFormat="1" ht="12.75">
      <c r="A180" s="262"/>
      <c r="B180" s="68" t="s">
        <v>95</v>
      </c>
      <c r="D180" s="68" t="s">
        <v>97</v>
      </c>
      <c r="E180" s="68" t="s">
        <v>78</v>
      </c>
      <c r="F180" s="129" t="s">
        <v>91</v>
      </c>
      <c r="G180" s="16">
        <v>79.771</v>
      </c>
      <c r="H180" s="69" t="s">
        <v>274</v>
      </c>
      <c r="I180" s="147">
        <v>27.84</v>
      </c>
      <c r="J180" s="56">
        <f t="shared" si="122"/>
        <v>5.543E-10</v>
      </c>
      <c r="K180" s="56">
        <v>28.294</v>
      </c>
      <c r="L180" s="55">
        <v>0.036</v>
      </c>
      <c r="M180" s="56">
        <v>5.530500000000001E-10</v>
      </c>
      <c r="N180" s="57">
        <v>1.349518432626987E-12</v>
      </c>
      <c r="O180" s="54">
        <f t="shared" si="123"/>
        <v>81.05571199697803</v>
      </c>
      <c r="P180" s="100">
        <f t="shared" si="124"/>
        <v>0.01584974044797649</v>
      </c>
      <c r="Q180" s="53">
        <v>0.275</v>
      </c>
      <c r="R180" s="201"/>
      <c r="S180" s="156"/>
      <c r="T180" s="251">
        <f t="shared" si="125"/>
        <v>0.2793586786231936</v>
      </c>
      <c r="U180" s="51">
        <f t="shared" si="126"/>
      </c>
      <c r="V180" s="51">
        <f t="shared" si="127"/>
      </c>
      <c r="W180" s="23"/>
      <c r="X180" s="23"/>
      <c r="Y180" s="23"/>
      <c r="Z180" s="23"/>
      <c r="AA180" s="23"/>
      <c r="AB180" s="131" t="e">
        <f t="shared" si="128"/>
        <v>#DIV/0!</v>
      </c>
      <c r="AC180" s="131" t="e">
        <f t="shared" si="129"/>
        <v>#DIV/0!</v>
      </c>
      <c r="AD180" s="131" t="e">
        <f t="shared" si="130"/>
        <v>#DIV/0!</v>
      </c>
      <c r="AE180" s="131" t="e">
        <f t="shared" si="131"/>
        <v>#DIV/0!</v>
      </c>
      <c r="AF180" s="132" t="e">
        <f t="shared" si="132"/>
        <v>#DIV/0!</v>
      </c>
      <c r="AG180" s="131" t="e">
        <f t="shared" si="133"/>
        <v>#DIV/0!</v>
      </c>
      <c r="AH180" s="131" t="e">
        <f t="shared" si="134"/>
        <v>#DIV/0!</v>
      </c>
      <c r="AI180" s="132" t="e">
        <f t="shared" si="135"/>
        <v>#DIV/0!</v>
      </c>
      <c r="AJ180" s="131" t="e">
        <f t="shared" si="136"/>
        <v>#DIV/0!</v>
      </c>
      <c r="AK180" s="131" t="e">
        <f t="shared" si="137"/>
        <v>#DIV/0!</v>
      </c>
      <c r="AL180" s="133" t="e">
        <f t="shared" si="138"/>
        <v>#DIV/0!</v>
      </c>
      <c r="AM180" s="131" t="e">
        <f t="shared" si="139"/>
        <v>#DIV/0!</v>
      </c>
      <c r="AN180" s="131" t="e">
        <f t="shared" si="140"/>
        <v>#DIV/0!</v>
      </c>
      <c r="AO180" s="131" t="e">
        <f t="shared" si="141"/>
        <v>#DIV/0!</v>
      </c>
      <c r="AP180" s="134" t="e">
        <f t="shared" si="142"/>
        <v>#DIV/0!</v>
      </c>
      <c r="AQ180" s="61"/>
      <c r="AR180" s="61"/>
      <c r="AS180" s="61"/>
      <c r="AT180" s="61"/>
      <c r="AU180" s="61"/>
      <c r="AV180" s="61"/>
      <c r="AW180" s="61"/>
      <c r="AX180" s="61"/>
      <c r="AY180" s="61"/>
      <c r="AZ180" s="61"/>
      <c r="BA180" s="61"/>
      <c r="BB180" s="61"/>
      <c r="BC180" s="61"/>
      <c r="BD180" s="61"/>
      <c r="BE180" s="61"/>
      <c r="BF180" s="61"/>
      <c r="BG180" s="61"/>
      <c r="BH180" s="61"/>
      <c r="BI180" s="61"/>
      <c r="BJ180" s="61"/>
    </row>
    <row r="181" spans="1:42" s="68" customFormat="1" ht="12.75">
      <c r="A181" s="262"/>
      <c r="B181" s="68" t="s">
        <v>96</v>
      </c>
      <c r="D181" s="68" t="s">
        <v>97</v>
      </c>
      <c r="E181" s="68" t="s">
        <v>78</v>
      </c>
      <c r="F181" s="129" t="s">
        <v>74</v>
      </c>
      <c r="G181" s="16">
        <v>80.044</v>
      </c>
      <c r="H181" s="69" t="s">
        <v>274</v>
      </c>
      <c r="I181" s="147">
        <v>27.84</v>
      </c>
      <c r="J181" s="56">
        <f t="shared" si="122"/>
        <v>5.543E-10</v>
      </c>
      <c r="K181" s="56">
        <v>28.294</v>
      </c>
      <c r="L181" s="55">
        <v>0.036</v>
      </c>
      <c r="M181" s="56">
        <v>5.530500000000001E-10</v>
      </c>
      <c r="N181" s="57">
        <v>1.349518432626987E-12</v>
      </c>
      <c r="O181" s="54">
        <f t="shared" si="123"/>
        <v>81.33302430368288</v>
      </c>
      <c r="P181" s="100">
        <f t="shared" si="124"/>
        <v>0.015848719689432578</v>
      </c>
      <c r="Q181" s="53">
        <v>0.19</v>
      </c>
      <c r="R181" s="201"/>
      <c r="S181" s="156"/>
      <c r="T181" s="251">
        <f t="shared" si="125"/>
        <v>0.1930112567409922</v>
      </c>
      <c r="U181" s="51">
        <f t="shared" si="126"/>
      </c>
      <c r="V181" s="51">
        <f t="shared" si="127"/>
      </c>
      <c r="W181" s="23"/>
      <c r="X181" s="23"/>
      <c r="Y181" s="23"/>
      <c r="Z181" s="23"/>
      <c r="AA181" s="23"/>
      <c r="AB181" s="131" t="e">
        <f t="shared" si="128"/>
        <v>#DIV/0!</v>
      </c>
      <c r="AC181" s="131" t="e">
        <f t="shared" si="129"/>
        <v>#DIV/0!</v>
      </c>
      <c r="AD181" s="131" t="e">
        <f t="shared" si="130"/>
        <v>#DIV/0!</v>
      </c>
      <c r="AE181" s="131" t="e">
        <f t="shared" si="131"/>
        <v>#DIV/0!</v>
      </c>
      <c r="AF181" s="132" t="e">
        <f t="shared" si="132"/>
        <v>#DIV/0!</v>
      </c>
      <c r="AG181" s="131" t="e">
        <f t="shared" si="133"/>
        <v>#DIV/0!</v>
      </c>
      <c r="AH181" s="131" t="e">
        <f t="shared" si="134"/>
        <v>#DIV/0!</v>
      </c>
      <c r="AI181" s="132" t="e">
        <f t="shared" si="135"/>
        <v>#DIV/0!</v>
      </c>
      <c r="AJ181" s="131" t="e">
        <f t="shared" si="136"/>
        <v>#DIV/0!</v>
      </c>
      <c r="AK181" s="131" t="e">
        <f t="shared" si="137"/>
        <v>#DIV/0!</v>
      </c>
      <c r="AL181" s="133" t="e">
        <f t="shared" si="138"/>
        <v>#DIV/0!</v>
      </c>
      <c r="AM181" s="131" t="e">
        <f t="shared" si="139"/>
        <v>#DIV/0!</v>
      </c>
      <c r="AN181" s="131" t="e">
        <f t="shared" si="140"/>
        <v>#DIV/0!</v>
      </c>
      <c r="AO181" s="131" t="e">
        <f t="shared" si="141"/>
        <v>#DIV/0!</v>
      </c>
      <c r="AP181" s="134" t="e">
        <f t="shared" si="142"/>
        <v>#DIV/0!</v>
      </c>
    </row>
    <row r="182" spans="1:42" s="34" customFormat="1" ht="12.75">
      <c r="A182" s="263"/>
      <c r="B182" s="34" t="s">
        <v>96</v>
      </c>
      <c r="D182" s="34" t="s">
        <v>97</v>
      </c>
      <c r="E182" s="34" t="s">
        <v>78</v>
      </c>
      <c r="F182" s="135" t="s">
        <v>91</v>
      </c>
      <c r="G182" s="158">
        <v>80.002</v>
      </c>
      <c r="H182" s="70" t="s">
        <v>274</v>
      </c>
      <c r="I182" s="150">
        <v>27.84</v>
      </c>
      <c r="J182" s="71">
        <f t="shared" si="122"/>
        <v>5.543E-10</v>
      </c>
      <c r="K182" s="71">
        <v>28.294</v>
      </c>
      <c r="L182" s="72">
        <v>0.036</v>
      </c>
      <c r="M182" s="71">
        <v>5.530500000000001E-10</v>
      </c>
      <c r="N182" s="73">
        <v>1.349518432626987E-12</v>
      </c>
      <c r="O182" s="212">
        <f t="shared" si="123"/>
        <v>81.29036090876957</v>
      </c>
      <c r="P182" s="103">
        <f t="shared" si="124"/>
        <v>0.015848876722487137</v>
      </c>
      <c r="Q182" s="74">
        <v>0.28</v>
      </c>
      <c r="R182" s="213"/>
      <c r="S182" s="160"/>
      <c r="T182" s="252">
        <f t="shared" si="125"/>
        <v>0.2844376854822964</v>
      </c>
      <c r="U182" s="75">
        <f t="shared" si="126"/>
      </c>
      <c r="V182" s="75">
        <f t="shared" si="127"/>
      </c>
      <c r="W182" s="139"/>
      <c r="X182" s="139"/>
      <c r="Y182" s="139"/>
      <c r="Z182" s="139"/>
      <c r="AA182" s="139"/>
      <c r="AB182" s="140" t="e">
        <f t="shared" si="128"/>
        <v>#DIV/0!</v>
      </c>
      <c r="AC182" s="140" t="e">
        <f t="shared" si="129"/>
        <v>#DIV/0!</v>
      </c>
      <c r="AD182" s="140" t="e">
        <f t="shared" si="130"/>
        <v>#DIV/0!</v>
      </c>
      <c r="AE182" s="140" t="e">
        <f t="shared" si="131"/>
        <v>#DIV/0!</v>
      </c>
      <c r="AF182" s="141" t="e">
        <f t="shared" si="132"/>
        <v>#DIV/0!</v>
      </c>
      <c r="AG182" s="140" t="e">
        <f t="shared" si="133"/>
        <v>#DIV/0!</v>
      </c>
      <c r="AH182" s="140" t="e">
        <f t="shared" si="134"/>
        <v>#DIV/0!</v>
      </c>
      <c r="AI182" s="141" t="e">
        <f t="shared" si="135"/>
        <v>#DIV/0!</v>
      </c>
      <c r="AJ182" s="140" t="e">
        <f t="shared" si="136"/>
        <v>#DIV/0!</v>
      </c>
      <c r="AK182" s="140" t="e">
        <f t="shared" si="137"/>
        <v>#DIV/0!</v>
      </c>
      <c r="AL182" s="142" t="e">
        <f t="shared" si="138"/>
        <v>#DIV/0!</v>
      </c>
      <c r="AM182" s="140" t="e">
        <f t="shared" si="139"/>
        <v>#DIV/0!</v>
      </c>
      <c r="AN182" s="140" t="e">
        <f t="shared" si="140"/>
        <v>#DIV/0!</v>
      </c>
      <c r="AO182" s="140" t="e">
        <f t="shared" si="141"/>
        <v>#DIV/0!</v>
      </c>
      <c r="AP182" s="143" t="e">
        <f t="shared" si="142"/>
        <v>#DIV/0!</v>
      </c>
    </row>
    <row r="183" spans="1:42" s="68" customFormat="1" ht="13.5" thickBot="1">
      <c r="A183" s="60"/>
      <c r="F183" s="129"/>
      <c r="G183" s="16"/>
      <c r="H183" s="69"/>
      <c r="I183" s="147"/>
      <c r="J183" s="56"/>
      <c r="K183" s="56"/>
      <c r="L183" s="55"/>
      <c r="M183" s="56"/>
      <c r="N183" s="57"/>
      <c r="O183" s="54"/>
      <c r="P183" s="100"/>
      <c r="Q183" s="53"/>
      <c r="R183" s="201"/>
      <c r="S183" s="156"/>
      <c r="T183" s="251"/>
      <c r="U183" s="51"/>
      <c r="V183" s="51"/>
      <c r="W183" s="23"/>
      <c r="X183" s="23"/>
      <c r="Y183" s="23"/>
      <c r="Z183" s="23"/>
      <c r="AA183" s="23"/>
      <c r="AB183" s="131"/>
      <c r="AC183" s="131"/>
      <c r="AD183" s="131"/>
      <c r="AE183" s="131"/>
      <c r="AF183" s="132"/>
      <c r="AG183" s="131"/>
      <c r="AH183" s="131"/>
      <c r="AI183" s="132"/>
      <c r="AJ183" s="131"/>
      <c r="AK183" s="131"/>
      <c r="AL183" s="133"/>
      <c r="AM183" s="131"/>
      <c r="AN183" s="131"/>
      <c r="AO183" s="131"/>
      <c r="AP183" s="134"/>
    </row>
    <row r="184" spans="1:42" s="68" customFormat="1" ht="12.75" customHeight="1">
      <c r="A184" s="293" t="s">
        <v>333</v>
      </c>
      <c r="B184" s="61" t="s">
        <v>334</v>
      </c>
      <c r="C184" s="61"/>
      <c r="D184" s="61" t="s">
        <v>56</v>
      </c>
      <c r="E184" s="61" t="s">
        <v>78</v>
      </c>
      <c r="F184" s="120" t="s">
        <v>73</v>
      </c>
      <c r="G184" s="81">
        <v>76.24</v>
      </c>
      <c r="H184" s="62" t="s">
        <v>276</v>
      </c>
      <c r="I184" s="63">
        <v>28.201</v>
      </c>
      <c r="J184" s="63">
        <f>5.463*10^-10</f>
        <v>5.463000000000001E-10</v>
      </c>
      <c r="K184" s="63">
        <v>28.294</v>
      </c>
      <c r="L184" s="64">
        <v>0.036</v>
      </c>
      <c r="M184" s="63">
        <v>5.530500000000001E-10</v>
      </c>
      <c r="N184" s="65">
        <v>1.349518432626987E-12</v>
      </c>
      <c r="O184" s="50">
        <f>IF(G184&gt;0,10^-6*(1/$M184)*LN(1+(EXP($J184*G184*10^6)-1)*((EXP($M184*$K184*10^6)-1)/(EXP($J184*$I184*10^6)-1))),"")</f>
        <v>76.47585058712653</v>
      </c>
      <c r="P184" s="102">
        <f>IF(G184&gt;0,1-(G184/O184),"")</f>
        <v>0.0030839877597417242</v>
      </c>
      <c r="Q184" s="66">
        <v>0.18</v>
      </c>
      <c r="R184" s="211"/>
      <c r="S184" s="155"/>
      <c r="T184" s="255">
        <f>Q184*(1+P184)</f>
        <v>0.1805551177967535</v>
      </c>
      <c r="U184" s="51">
        <f>IF(AND(Q184&gt;0,R184&gt;0),SQRT((T184*10^6)^2+AL184^2*($L184*10^6)^2)/10^6,"")</f>
      </c>
      <c r="V184" s="51">
        <f>IF(AND(Q184&gt;0,R184&gt;0),SQRT((U184*10^6)^2+AP184^2*$N184^2)/10^6,"")</f>
      </c>
      <c r="W184" s="23"/>
      <c r="X184" s="23"/>
      <c r="Y184" s="23"/>
      <c r="Z184" s="23"/>
      <c r="AA184" s="23"/>
      <c r="AB184" s="131" t="e">
        <f>(-1+EXP($J184*$I184*10^6))/R184</f>
        <v>#DIV/0!</v>
      </c>
      <c r="AC184" s="131" t="e">
        <f>(EXP($J184*G184*10^6)-1)/R184</f>
        <v>#DIV/0!</v>
      </c>
      <c r="AD184" s="131" t="e">
        <f>AC184/($J184+R184*$J184*AC184)</f>
        <v>#DIV/0!</v>
      </c>
      <c r="AE184" s="131" t="e">
        <f>R184/($J184+R184*$J184*AC184)</f>
        <v>#DIV/0!</v>
      </c>
      <c r="AF184" s="132" t="e">
        <f>SQRT(((Q184*10^6)^2-S184^2*AD184^2)/(AE184^2))</f>
        <v>#DIV/0!</v>
      </c>
      <c r="AG184" s="131" t="e">
        <f>(EXP($M184*$K184*10^6)-1)/AB184</f>
        <v>#DIV/0!</v>
      </c>
      <c r="AH184" s="131" t="e">
        <f>(1-EXP($J184*$I184*10^6))/(AB184^2)</f>
        <v>#DIV/0!</v>
      </c>
      <c r="AI184" s="132" t="e">
        <f>S184/ABS(AH184)</f>
        <v>#DIV/0!</v>
      </c>
      <c r="AJ184" s="131" t="e">
        <f>(1/$M184)*(-1/AB184+1/((EXP($M184*$K184*10^6)-1)*AC184+AB184))</f>
        <v>#DIV/0!</v>
      </c>
      <c r="AK184" s="131" t="e">
        <f>AG184/($M184*(1+AG184*AC184))</f>
        <v>#DIV/0!</v>
      </c>
      <c r="AL184" s="133" t="e">
        <f>EXP($M184*$K184*10^6)*AC184/((EXP($M184*$K184*10^6)-1)*AC184+AB184)</f>
        <v>#DIV/0!</v>
      </c>
      <c r="AM184" s="131" t="e">
        <f>(EXP($M184*$K184*10^6)*$M184*AC184*$K184*10^6)/((EXP($M184*$K184*10^6)-1)*AC184+AB184)</f>
        <v>#DIV/0!</v>
      </c>
      <c r="AN184" s="131" t="e">
        <f>LN(1+(EXP($M184*$K184*10^6)-1)*AC184/AB184)</f>
        <v>#DIV/0!</v>
      </c>
      <c r="AO184" s="131" t="e">
        <f>1/$M184^2*(AM184-AN184)</f>
        <v>#DIV/0!</v>
      </c>
      <c r="AP184" s="134" t="e">
        <f>-LN(1+AG184*AC184)/$M184^2</f>
        <v>#DIV/0!</v>
      </c>
    </row>
    <row r="185" spans="1:46" s="68" customFormat="1" ht="12.75">
      <c r="A185" s="294"/>
      <c r="B185" s="68" t="s">
        <v>335</v>
      </c>
      <c r="D185" s="68" t="s">
        <v>56</v>
      </c>
      <c r="E185" s="68" t="s">
        <v>78</v>
      </c>
      <c r="F185" s="129" t="s">
        <v>73</v>
      </c>
      <c r="G185" s="78">
        <v>76.17</v>
      </c>
      <c r="H185" s="69" t="s">
        <v>276</v>
      </c>
      <c r="I185" s="56">
        <v>28.201</v>
      </c>
      <c r="J185" s="56">
        <f>5.463*10^-10</f>
        <v>5.463000000000001E-10</v>
      </c>
      <c r="K185" s="56">
        <v>28.294</v>
      </c>
      <c r="L185" s="55">
        <v>0.036</v>
      </c>
      <c r="M185" s="56">
        <v>5.530500000000001E-10</v>
      </c>
      <c r="N185" s="57">
        <v>1.349518432626987E-12</v>
      </c>
      <c r="O185" s="29">
        <f>IF(G185&gt;0,10^-6*(1/$M185)*LN(1+(EXP($J185*G185*10^6)-1)*((EXP($M185*$K185*10^6)-1)/(EXP($J185*$I185*10^6)-1))),"")</f>
        <v>76.40565650462767</v>
      </c>
      <c r="P185" s="100">
        <f>IF(G185&gt;0,1-(G185/O185),"")</f>
        <v>0.0030842808688306134</v>
      </c>
      <c r="Q185" s="53">
        <v>0.07</v>
      </c>
      <c r="R185" s="201"/>
      <c r="S185" s="156"/>
      <c r="T185" s="256">
        <f>Q185*(1+P185)</f>
        <v>0.07021589966081816</v>
      </c>
      <c r="U185" s="51">
        <f>IF(AND(Q185&gt;0,R185&gt;0),SQRT((T185*10^6)^2+AL185^2*($L185*10^6)^2)/10^6,"")</f>
      </c>
      <c r="V185" s="51">
        <f>IF(AND(Q185&gt;0,R185&gt;0),SQRT((U185*10^6)^2+AP185^2*$N185^2)/10^6,"")</f>
      </c>
      <c r="W185" s="23"/>
      <c r="X185" s="23"/>
      <c r="Y185" s="23"/>
      <c r="Z185" s="23"/>
      <c r="AA185" s="23"/>
      <c r="AB185" s="131" t="e">
        <f>(-1+EXP($J185*$I185*10^6))/R185</f>
        <v>#DIV/0!</v>
      </c>
      <c r="AC185" s="131" t="e">
        <f>(EXP($J185*G185*10^6)-1)/R185</f>
        <v>#DIV/0!</v>
      </c>
      <c r="AD185" s="131" t="e">
        <f>AC185/($J185+R185*$J185*AC185)</f>
        <v>#DIV/0!</v>
      </c>
      <c r="AE185" s="131" t="e">
        <f>R185/($J185+R185*$J185*AC185)</f>
        <v>#DIV/0!</v>
      </c>
      <c r="AF185" s="132" t="e">
        <f>SQRT(((Q185*10^6)^2-S185^2*AD185^2)/(AE185^2))</f>
        <v>#DIV/0!</v>
      </c>
      <c r="AG185" s="131" t="e">
        <f>(EXP($M185*$K185*10^6)-1)/AB185</f>
        <v>#DIV/0!</v>
      </c>
      <c r="AH185" s="131" t="e">
        <f>(1-EXP($J185*$I185*10^6))/(AB185^2)</f>
        <v>#DIV/0!</v>
      </c>
      <c r="AI185" s="132" t="e">
        <f>S185/ABS(AH185)</f>
        <v>#DIV/0!</v>
      </c>
      <c r="AJ185" s="131" t="e">
        <f>(1/$M185)*(-1/AB185+1/((EXP($M185*$K185*10^6)-1)*AC185+AB185))</f>
        <v>#DIV/0!</v>
      </c>
      <c r="AK185" s="131" t="e">
        <f>AG185/($M185*(1+AG185*AC185))</f>
        <v>#DIV/0!</v>
      </c>
      <c r="AL185" s="133" t="e">
        <f>EXP($M185*$K185*10^6)*AC185/((EXP($M185*$K185*10^6)-1)*AC185+AB185)</f>
        <v>#DIV/0!</v>
      </c>
      <c r="AM185" s="131" t="e">
        <f>(EXP($M185*$K185*10^6)*$M185*AC185*$K185*10^6)/((EXP($M185*$K185*10^6)-1)*AC185+AB185)</f>
        <v>#DIV/0!</v>
      </c>
      <c r="AN185" s="131" t="e">
        <f>LN(1+(EXP($M185*$K185*10^6)-1)*AC185/AB185)</f>
        <v>#DIV/0!</v>
      </c>
      <c r="AO185" s="131" t="e">
        <f>1/$M185^2*(AM185-AN185)</f>
        <v>#DIV/0!</v>
      </c>
      <c r="AP185" s="134" t="e">
        <f>-LN(1+AG185*AC185)/$M185^2</f>
        <v>#DIV/0!</v>
      </c>
      <c r="AQ185" s="61"/>
      <c r="AR185" s="61"/>
      <c r="AS185" s="61"/>
      <c r="AT185" s="61"/>
    </row>
    <row r="186" spans="1:42" s="68" customFormat="1" ht="13.5" thickBot="1">
      <c r="A186" s="295"/>
      <c r="B186" s="34" t="s">
        <v>336</v>
      </c>
      <c r="C186" s="34"/>
      <c r="D186" s="34" t="s">
        <v>56</v>
      </c>
      <c r="E186" s="34" t="s">
        <v>78</v>
      </c>
      <c r="F186" s="135" t="s">
        <v>73</v>
      </c>
      <c r="G186" s="79">
        <v>75.21</v>
      </c>
      <c r="H186" s="70" t="s">
        <v>276</v>
      </c>
      <c r="I186" s="71">
        <v>28.201</v>
      </c>
      <c r="J186" s="71">
        <f>5.463*10^-10</f>
        <v>5.463000000000001E-10</v>
      </c>
      <c r="K186" s="71">
        <v>28.294</v>
      </c>
      <c r="L186" s="72">
        <v>0.036</v>
      </c>
      <c r="M186" s="71">
        <v>5.530500000000001E-10</v>
      </c>
      <c r="N186" s="73">
        <v>1.349518432626987E-12</v>
      </c>
      <c r="O186" s="30">
        <f>IF(G186&gt;0,10^-6*(1/$M186)*LN(1+(EXP($J186*G186*10^6)-1)*((EXP($M186*$K186*10^6)-1)/(EXP($J186*$I186*10^6)-1))),"")</f>
        <v>75.44299069436242</v>
      </c>
      <c r="P186" s="103">
        <f>IF(G186&gt;0,1-(G186/O186),"")</f>
        <v>0.003088301407699112</v>
      </c>
      <c r="Q186" s="74">
        <v>0.12</v>
      </c>
      <c r="R186" s="213"/>
      <c r="S186" s="160"/>
      <c r="T186" s="257">
        <f>Q186*(1+P186)</f>
        <v>0.1203705961689239</v>
      </c>
      <c r="U186" s="51">
        <f>IF(AND(Q186&gt;0,R186&gt;0),SQRT((T186*10^6)^2+AL186^2*($L186*10^6)^2)/10^6,"")</f>
      </c>
      <c r="V186" s="51">
        <f>IF(AND(Q186&gt;0,R186&gt;0),SQRT((U186*10^6)^2+AP186^2*$N186^2)/10^6,"")</f>
      </c>
      <c r="W186" s="23"/>
      <c r="X186" s="23"/>
      <c r="Y186" s="23"/>
      <c r="Z186" s="23"/>
      <c r="AA186" s="23"/>
      <c r="AB186" s="131" t="e">
        <f>(-1+EXP($J186*$I186*10^6))/R186</f>
        <v>#DIV/0!</v>
      </c>
      <c r="AC186" s="131" t="e">
        <f>(EXP($J186*G186*10^6)-1)/R186</f>
        <v>#DIV/0!</v>
      </c>
      <c r="AD186" s="131" t="e">
        <f>AC186/($J186+R186*$J186*AC186)</f>
        <v>#DIV/0!</v>
      </c>
      <c r="AE186" s="131" t="e">
        <f>R186/($J186+R186*$J186*AC186)</f>
        <v>#DIV/0!</v>
      </c>
      <c r="AF186" s="132" t="e">
        <f>SQRT(((Q186*10^6)^2-S186^2*AD186^2)/(AE186^2))</f>
        <v>#DIV/0!</v>
      </c>
      <c r="AG186" s="131" t="e">
        <f>(EXP($M186*$K186*10^6)-1)/AB186</f>
        <v>#DIV/0!</v>
      </c>
      <c r="AH186" s="131" t="e">
        <f>(1-EXP($J186*$I186*10^6))/(AB186^2)</f>
        <v>#DIV/0!</v>
      </c>
      <c r="AI186" s="132" t="e">
        <f>S186/ABS(AH186)</f>
        <v>#DIV/0!</v>
      </c>
      <c r="AJ186" s="131" t="e">
        <f>(1/$M186)*(-1/AB186+1/((EXP($M186*$K186*10^6)-1)*AC186+AB186))</f>
        <v>#DIV/0!</v>
      </c>
      <c r="AK186" s="131" t="e">
        <f>AG186/($M186*(1+AG186*AC186))</f>
        <v>#DIV/0!</v>
      </c>
      <c r="AL186" s="133" t="e">
        <f>EXP($M186*$K186*10^6)*AC186/((EXP($M186*$K186*10^6)-1)*AC186+AB186)</f>
        <v>#DIV/0!</v>
      </c>
      <c r="AM186" s="131" t="e">
        <f>(EXP($M186*$K186*10^6)*$M186*AC186*$K186*10^6)/((EXP($M186*$K186*10^6)-1)*AC186+AB186)</f>
        <v>#DIV/0!</v>
      </c>
      <c r="AN186" s="131" t="e">
        <f>LN(1+(EXP($M186*$K186*10^6)-1)*AC186/AB186)</f>
        <v>#DIV/0!</v>
      </c>
      <c r="AO186" s="131" t="e">
        <f>1/$M186^2*(AM186-AN186)</f>
        <v>#DIV/0!</v>
      </c>
      <c r="AP186" s="134" t="e">
        <f>-LN(1+AG186*AC186)/$M186^2</f>
        <v>#DIV/0!</v>
      </c>
    </row>
    <row r="187" spans="1:62" s="14" customFormat="1" ht="12.75">
      <c r="A187" s="60"/>
      <c r="B187" s="68"/>
      <c r="C187" s="68"/>
      <c r="D187" s="68"/>
      <c r="E187" s="68"/>
      <c r="F187" s="31"/>
      <c r="G187" s="16"/>
      <c r="H187" s="69"/>
      <c r="I187" s="94"/>
      <c r="J187" s="56"/>
      <c r="K187" s="56"/>
      <c r="L187" s="55"/>
      <c r="M187" s="56"/>
      <c r="N187" s="57"/>
      <c r="O187" s="212"/>
      <c r="P187" s="100"/>
      <c r="Q187" s="53"/>
      <c r="R187" s="96"/>
      <c r="S187" s="99"/>
      <c r="T187" s="214"/>
      <c r="U187" s="51"/>
      <c r="V187" s="51"/>
      <c r="W187" s="23"/>
      <c r="X187" s="23"/>
      <c r="Y187" s="23"/>
      <c r="Z187" s="23"/>
      <c r="AA187" s="23"/>
      <c r="AB187" s="24"/>
      <c r="AC187" s="24"/>
      <c r="AD187" s="24"/>
      <c r="AE187" s="24"/>
      <c r="AF187" s="25"/>
      <c r="AG187" s="24"/>
      <c r="AH187" s="24"/>
      <c r="AI187" s="25"/>
      <c r="AJ187" s="24"/>
      <c r="AK187" s="24"/>
      <c r="AL187" s="26"/>
      <c r="AM187" s="24"/>
      <c r="AN187" s="24"/>
      <c r="AO187" s="24"/>
      <c r="AP187" s="27"/>
      <c r="AQ187" s="68"/>
      <c r="AR187" s="68"/>
      <c r="AS187" s="68"/>
      <c r="AT187" s="68"/>
      <c r="AU187" s="68"/>
      <c r="AV187" s="68"/>
      <c r="AW187" s="68"/>
      <c r="AX187" s="68"/>
      <c r="AY187" s="68"/>
      <c r="AZ187" s="68"/>
      <c r="BA187" s="68"/>
      <c r="BB187" s="68"/>
      <c r="BC187" s="68"/>
      <c r="BD187" s="68"/>
      <c r="BE187" s="68"/>
      <c r="BF187" s="68"/>
      <c r="BG187" s="68"/>
      <c r="BH187" s="68"/>
      <c r="BI187" s="68"/>
      <c r="BJ187" s="68"/>
    </row>
    <row r="188" spans="1:42" s="61" customFormat="1" ht="12.75" customHeight="1">
      <c r="A188" s="261" t="s">
        <v>279</v>
      </c>
      <c r="B188" s="61" t="s">
        <v>280</v>
      </c>
      <c r="F188" s="120"/>
      <c r="G188" s="153"/>
      <c r="H188" s="62"/>
      <c r="I188" s="145"/>
      <c r="J188" s="63"/>
      <c r="K188" s="63"/>
      <c r="L188" s="64"/>
      <c r="M188" s="63"/>
      <c r="N188" s="65"/>
      <c r="O188" s="54"/>
      <c r="P188" s="102"/>
      <c r="Q188" s="66"/>
      <c r="R188" s="211"/>
      <c r="S188" s="155"/>
      <c r="T188" s="112"/>
      <c r="U188" s="67"/>
      <c r="V188" s="67"/>
      <c r="W188" s="124"/>
      <c r="X188" s="124"/>
      <c r="Y188" s="124"/>
      <c r="Z188" s="124"/>
      <c r="AA188" s="124"/>
      <c r="AB188" s="125" t="e">
        <f>(-1+EXP($J188*$I188*10^6))/R188</f>
        <v>#DIV/0!</v>
      </c>
      <c r="AC188" s="125" t="e">
        <f>(EXP($J188*G188*10^6)-1)/R188</f>
        <v>#DIV/0!</v>
      </c>
      <c r="AD188" s="125" t="e">
        <f>AC188/($J188+R188*$J188*AC188)</f>
        <v>#DIV/0!</v>
      </c>
      <c r="AE188" s="125" t="e">
        <f>R188/($J188+R188*$J188*AC188)</f>
        <v>#DIV/0!</v>
      </c>
      <c r="AF188" s="126" t="e">
        <f>SQRT(((Q188*10^6)^2-S188^2*AD188^2)/(AE188^2))</f>
        <v>#DIV/0!</v>
      </c>
      <c r="AG188" s="125" t="e">
        <f>(EXP($M188*$K188*10^6)-1)/AB188</f>
        <v>#DIV/0!</v>
      </c>
      <c r="AH188" s="125" t="e">
        <f>(1-EXP($J188*$I188*10^6))/(AB188^2)</f>
        <v>#DIV/0!</v>
      </c>
      <c r="AI188" s="126" t="e">
        <f>S188/ABS(AH188)</f>
        <v>#DIV/0!</v>
      </c>
      <c r="AJ188" s="125" t="e">
        <f>(1/$M188)*(-1/AB188+1/((EXP($M188*$K188*10^6)-1)*AC188+AB188))</f>
        <v>#DIV/0!</v>
      </c>
      <c r="AK188" s="125" t="e">
        <f>AG188/($M188*(1+AG188*AC188))</f>
        <v>#DIV/0!</v>
      </c>
      <c r="AL188" s="127" t="e">
        <f>EXP($M188*$K188*10^6)*AC188/((EXP($M188*$K188*10^6)-1)*AC188+AB188)</f>
        <v>#DIV/0!</v>
      </c>
      <c r="AM188" s="125" t="e">
        <f>(EXP($M188*$K188*10^6)*$M188*AC188*$K188*10^6)/((EXP($M188*$K188*10^6)-1)*AC188+AB188)</f>
        <v>#DIV/0!</v>
      </c>
      <c r="AN188" s="125" t="e">
        <f>LN(1+(EXP($M188*$K188*10^6)-1)*AC188/AB188)</f>
        <v>#DIV/0!</v>
      </c>
      <c r="AO188" s="125" t="e">
        <f>1/$M188^2*(AM188-AN188)</f>
        <v>#DIV/0!</v>
      </c>
      <c r="AP188" s="128" t="e">
        <f>-LN(1+AG188*AC188)/$M188^2</f>
        <v>#DIV/0!</v>
      </c>
    </row>
    <row r="189" spans="1:42" s="34" customFormat="1" ht="12.75">
      <c r="A189" s="263"/>
      <c r="F189" s="135"/>
      <c r="G189" s="158"/>
      <c r="H189" s="70"/>
      <c r="I189" s="150"/>
      <c r="J189" s="71"/>
      <c r="K189" s="71"/>
      <c r="L189" s="72"/>
      <c r="M189" s="71"/>
      <c r="N189" s="73"/>
      <c r="O189" s="212"/>
      <c r="P189" s="103"/>
      <c r="Q189" s="74"/>
      <c r="R189" s="213"/>
      <c r="S189" s="160"/>
      <c r="T189" s="214"/>
      <c r="U189" s="75"/>
      <c r="V189" s="75"/>
      <c r="W189" s="139"/>
      <c r="X189" s="139"/>
      <c r="Y189" s="139"/>
      <c r="Z189" s="139"/>
      <c r="AA189" s="139"/>
      <c r="AB189" s="140" t="e">
        <f>(-1+EXP($J189*$I189*10^6))/R189</f>
        <v>#DIV/0!</v>
      </c>
      <c r="AC189" s="140" t="e">
        <f>(EXP($J189*G189*10^6)-1)/R189</f>
        <v>#DIV/0!</v>
      </c>
      <c r="AD189" s="140" t="e">
        <f>AC189/($J189+R189*$J189*AC189)</f>
        <v>#DIV/0!</v>
      </c>
      <c r="AE189" s="140" t="e">
        <f>R189/($J189+R189*$J189*AC189)</f>
        <v>#DIV/0!</v>
      </c>
      <c r="AF189" s="141" t="e">
        <f>SQRT(((Q189*10^6)^2-S189^2*AD189^2)/(AE189^2))</f>
        <v>#DIV/0!</v>
      </c>
      <c r="AG189" s="140" t="e">
        <f>(EXP($M189*$K189*10^6)-1)/AB189</f>
        <v>#DIV/0!</v>
      </c>
      <c r="AH189" s="140" t="e">
        <f>(1-EXP($J189*$I189*10^6))/(AB189^2)</f>
        <v>#DIV/0!</v>
      </c>
      <c r="AI189" s="141" t="e">
        <f>S189/ABS(AH189)</f>
        <v>#DIV/0!</v>
      </c>
      <c r="AJ189" s="140" t="e">
        <f>(1/$M189)*(-1/AB189+1/((EXP($M189*$K189*10^6)-1)*AC189+AB189))</f>
        <v>#DIV/0!</v>
      </c>
      <c r="AK189" s="140" t="e">
        <f>AG189/($M189*(1+AG189*AC189))</f>
        <v>#DIV/0!</v>
      </c>
      <c r="AL189" s="142" t="e">
        <f>EXP($M189*$K189*10^6)*AC189/((EXP($M189*$K189*10^6)-1)*AC189+AB189)</f>
        <v>#DIV/0!</v>
      </c>
      <c r="AM189" s="140" t="e">
        <f>(EXP($M189*$K189*10^6)*$M189*AC189*$K189*10^6)/((EXP($M189*$K189*10^6)-1)*AC189+AB189)</f>
        <v>#DIV/0!</v>
      </c>
      <c r="AN189" s="140" t="e">
        <f>LN(1+(EXP($M189*$K189*10^6)-1)*AC189/AB189)</f>
        <v>#DIV/0!</v>
      </c>
      <c r="AO189" s="140" t="e">
        <f>1/$M189^2*(AM189-AN189)</f>
        <v>#DIV/0!</v>
      </c>
      <c r="AP189" s="143" t="e">
        <f>-LN(1+AG189*AC189)/$M189^2</f>
        <v>#DIV/0!</v>
      </c>
    </row>
    <row r="190" spans="1:62" s="14" customFormat="1" ht="13.5" thickBot="1">
      <c r="A190" s="60"/>
      <c r="B190" s="68"/>
      <c r="C190" s="68"/>
      <c r="D190" s="68"/>
      <c r="E190" s="68"/>
      <c r="F190" s="31"/>
      <c r="G190" s="16"/>
      <c r="H190" s="69"/>
      <c r="I190" s="94"/>
      <c r="J190" s="56"/>
      <c r="K190" s="56"/>
      <c r="L190" s="55"/>
      <c r="M190" s="56"/>
      <c r="N190" s="57"/>
      <c r="O190" s="54"/>
      <c r="P190" s="100"/>
      <c r="Q190" s="53"/>
      <c r="R190" s="96"/>
      <c r="S190" s="99"/>
      <c r="T190" s="112"/>
      <c r="U190" s="51"/>
      <c r="V190" s="51"/>
      <c r="W190" s="23"/>
      <c r="X190" s="23"/>
      <c r="Y190" s="23"/>
      <c r="Z190" s="23"/>
      <c r="AA190" s="23"/>
      <c r="AB190" s="24"/>
      <c r="AC190" s="24"/>
      <c r="AD190" s="24"/>
      <c r="AE190" s="24"/>
      <c r="AF190" s="25"/>
      <c r="AG190" s="24"/>
      <c r="AH190" s="24"/>
      <c r="AI190" s="25"/>
      <c r="AJ190" s="24"/>
      <c r="AK190" s="24"/>
      <c r="AL190" s="26"/>
      <c r="AM190" s="24"/>
      <c r="AN190" s="24"/>
      <c r="AO190" s="24"/>
      <c r="AP190" s="27"/>
      <c r="AQ190" s="68"/>
      <c r="AR190" s="68"/>
      <c r="AS190" s="68"/>
      <c r="AT190" s="68"/>
      <c r="AU190" s="68"/>
      <c r="AV190" s="68"/>
      <c r="AW190" s="68"/>
      <c r="AX190" s="68"/>
      <c r="AY190" s="68"/>
      <c r="AZ190" s="68"/>
      <c r="BA190" s="68"/>
      <c r="BB190" s="68"/>
      <c r="BC190" s="68"/>
      <c r="BD190" s="68"/>
      <c r="BE190" s="68"/>
      <c r="BF190" s="68"/>
      <c r="BG190" s="68"/>
      <c r="BH190" s="68"/>
      <c r="BI190" s="68"/>
      <c r="BJ190" s="68"/>
    </row>
    <row r="191" spans="1:42" s="61" customFormat="1" ht="12.75" customHeight="1">
      <c r="A191" s="261" t="s">
        <v>305</v>
      </c>
      <c r="C191" s="61" t="s">
        <v>310</v>
      </c>
      <c r="D191" s="61" t="s">
        <v>97</v>
      </c>
      <c r="E191" s="61" t="s">
        <v>78</v>
      </c>
      <c r="F191" s="226" t="s">
        <v>74</v>
      </c>
      <c r="G191" s="81">
        <v>76.9</v>
      </c>
      <c r="H191" s="62" t="s">
        <v>278</v>
      </c>
      <c r="I191" s="63">
        <v>28.03</v>
      </c>
      <c r="J191" s="63">
        <f>5.543*10^-10</f>
        <v>5.543E-10</v>
      </c>
      <c r="K191" s="63">
        <v>28.294</v>
      </c>
      <c r="L191" s="64">
        <v>0.036</v>
      </c>
      <c r="M191" s="63">
        <v>5.530500000000001E-10</v>
      </c>
      <c r="N191" s="65">
        <v>1.349518432626987E-12</v>
      </c>
      <c r="O191" s="50">
        <f>IF(G191&gt;0,10^-6*(1/$M191)*LN(1+(EXP($J191*G191*10^6)-1)*((EXP($M191*$K191*10^6)-1)/(EXP($J191*$I191*10^6)-1))),"")</f>
        <v>77.61685984894822</v>
      </c>
      <c r="P191" s="102">
        <f>IF(G191&gt;0,1-(G191/O191),"")</f>
        <v>0.009235878008248655</v>
      </c>
      <c r="Q191" s="66">
        <v>0.5</v>
      </c>
      <c r="R191" s="211"/>
      <c r="S191" s="155"/>
      <c r="T191" s="249">
        <f>Q191*(1+P191)</f>
        <v>0.5046179390041243</v>
      </c>
      <c r="U191" s="67">
        <f>IF(AND(Q191&gt;0,R191&gt;0),SQRT((T191*10^6)^2+AL191^2*($L191*10^6)^2)/10^6,"")</f>
      </c>
      <c r="V191" s="67">
        <f>IF(AND(Q191&gt;0,R191&gt;0),SQRT((U191*10^6)^2+AP191^2*$N191^2)/10^6,"")</f>
      </c>
      <c r="W191" s="124"/>
      <c r="X191" s="124"/>
      <c r="Y191" s="124"/>
      <c r="Z191" s="124"/>
      <c r="AA191" s="124"/>
      <c r="AB191" s="125" t="e">
        <f>(-1+EXP($J191*$I191*10^6))/R191</f>
        <v>#DIV/0!</v>
      </c>
      <c r="AC191" s="125" t="e">
        <f>(EXP($J191*G191*10^6)-1)/R191</f>
        <v>#DIV/0!</v>
      </c>
      <c r="AD191" s="125" t="e">
        <f>AC191/($J191+R191*$J191*AC191)</f>
        <v>#DIV/0!</v>
      </c>
      <c r="AE191" s="125" t="e">
        <f>R191/($J191+R191*$J191*AC191)</f>
        <v>#DIV/0!</v>
      </c>
      <c r="AF191" s="126" t="e">
        <f>SQRT(((Q191*10^6)^2-S191^2*AD191^2)/(AE191^2))</f>
        <v>#DIV/0!</v>
      </c>
      <c r="AG191" s="125" t="e">
        <f>(EXP($M191*$K191*10^6)-1)/AB191</f>
        <v>#DIV/0!</v>
      </c>
      <c r="AH191" s="125" t="e">
        <f>(1-EXP($J191*$I191*10^6))/(AB191^2)</f>
        <v>#DIV/0!</v>
      </c>
      <c r="AI191" s="126" t="e">
        <f>S191/ABS(AH191)</f>
        <v>#DIV/0!</v>
      </c>
      <c r="AJ191" s="125" t="e">
        <f>(1/$M191)*(-1/AB191+1/((EXP($M191*$K191*10^6)-1)*AC191+AB191))</f>
        <v>#DIV/0!</v>
      </c>
      <c r="AK191" s="125" t="e">
        <f>AG191/($M191*(1+AG191*AC191))</f>
        <v>#DIV/0!</v>
      </c>
      <c r="AL191" s="127" t="e">
        <f>EXP($M191*$K191*10^6)*AC191/((EXP($M191*$K191*10^6)-1)*AC191+AB191)</f>
        <v>#DIV/0!</v>
      </c>
      <c r="AM191" s="125" t="e">
        <f>(EXP($M191*$K191*10^6)*$M191*AC191*$K191*10^6)/((EXP($M191*$K191*10^6)-1)*AC191+AB191)</f>
        <v>#DIV/0!</v>
      </c>
      <c r="AN191" s="125" t="e">
        <f>LN(1+(EXP($M191*$K191*10^6)-1)*AC191/AB191)</f>
        <v>#DIV/0!</v>
      </c>
      <c r="AO191" s="125" t="e">
        <f>1/$M191^2*(AM191-AN191)</f>
        <v>#DIV/0!</v>
      </c>
      <c r="AP191" s="128" t="e">
        <f>-LN(1+AG191*AC191)/$M191^2</f>
        <v>#DIV/0!</v>
      </c>
    </row>
    <row r="192" spans="1:42" s="68" customFormat="1" ht="12" customHeight="1">
      <c r="A192" s="262"/>
      <c r="B192" s="68" t="s">
        <v>311</v>
      </c>
      <c r="D192" s="68" t="s">
        <v>97</v>
      </c>
      <c r="E192" s="68" t="s">
        <v>78</v>
      </c>
      <c r="F192" s="227" t="s">
        <v>74</v>
      </c>
      <c r="G192" s="236">
        <v>76</v>
      </c>
      <c r="H192" s="69" t="s">
        <v>278</v>
      </c>
      <c r="I192" s="56">
        <v>28.03</v>
      </c>
      <c r="J192" s="56">
        <f>5.543*10^-10</f>
        <v>5.543E-10</v>
      </c>
      <c r="K192" s="56">
        <v>28.294</v>
      </c>
      <c r="L192" s="55">
        <v>0.036</v>
      </c>
      <c r="M192" s="56">
        <v>5.530500000000001E-10</v>
      </c>
      <c r="N192" s="57">
        <v>1.349518432626987E-12</v>
      </c>
      <c r="O192" s="29">
        <f>IF(G192&gt;0,10^-6*(1/$M192)*LN(1+(EXP($J192*G192*10^6)-1)*((EXP($M192*$K192*10^6)-1)/(EXP($J192*$I192*10^6)-1))),"")</f>
        <v>76.70860393703528</v>
      </c>
      <c r="P192" s="100">
        <f>IF(G192&gt;0,1-(G192/O192),"")</f>
        <v>0.00923760700451437</v>
      </c>
      <c r="Q192" s="53">
        <v>0.6</v>
      </c>
      <c r="R192" s="201"/>
      <c r="S192" s="156"/>
      <c r="T192" s="250">
        <f>Q192*(1+P192)</f>
        <v>0.6055425642027086</v>
      </c>
      <c r="U192" s="51">
        <f>IF(AND(Q192&gt;0,R192&gt;0),SQRT((T192*10^6)^2+AL192^2*($L192*10^6)^2)/10^6,"")</f>
      </c>
      <c r="V192" s="51">
        <f>IF(AND(Q192&gt;0,R192&gt;0),SQRT((U192*10^6)^2+AP192^2*$N192^2)/10^6,"")</f>
      </c>
      <c r="W192" s="23"/>
      <c r="X192" s="23"/>
      <c r="Y192" s="23"/>
      <c r="Z192" s="23"/>
      <c r="AA192" s="23"/>
      <c r="AB192" s="131" t="e">
        <f>(-1+EXP($J192*$I192*10^6))/R192</f>
        <v>#DIV/0!</v>
      </c>
      <c r="AC192" s="131" t="e">
        <f>(EXP($J192*G192*10^6)-1)/R192</f>
        <v>#DIV/0!</v>
      </c>
      <c r="AD192" s="131" t="e">
        <f>AC192/($J192+R192*$J192*AC192)</f>
        <v>#DIV/0!</v>
      </c>
      <c r="AE192" s="131" t="e">
        <f>R192/($J192+R192*$J192*AC192)</f>
        <v>#DIV/0!</v>
      </c>
      <c r="AF192" s="132" t="e">
        <f>SQRT(((Q192*10^6)^2-S192^2*AD192^2)/(AE192^2))</f>
        <v>#DIV/0!</v>
      </c>
      <c r="AG192" s="131" t="e">
        <f>(EXP($M192*$K192*10^6)-1)/AB192</f>
        <v>#DIV/0!</v>
      </c>
      <c r="AH192" s="131" t="e">
        <f>(1-EXP($J192*$I192*10^6))/(AB192^2)</f>
        <v>#DIV/0!</v>
      </c>
      <c r="AI192" s="132" t="e">
        <f>S192/ABS(AH192)</f>
        <v>#DIV/0!</v>
      </c>
      <c r="AJ192" s="131" t="e">
        <f>(1/$M192)*(-1/AB192+1/((EXP($M192*$K192*10^6)-1)*AC192+AB192))</f>
        <v>#DIV/0!</v>
      </c>
      <c r="AK192" s="131" t="e">
        <f>AG192/($M192*(1+AG192*AC192))</f>
        <v>#DIV/0!</v>
      </c>
      <c r="AL192" s="133" t="e">
        <f>EXP($M192*$K192*10^6)*AC192/((EXP($M192*$K192*10^6)-1)*AC192+AB192)</f>
        <v>#DIV/0!</v>
      </c>
      <c r="AM192" s="131" t="e">
        <f>(EXP($M192*$K192*10^6)*$M192*AC192*$K192*10^6)/((EXP($M192*$K192*10^6)-1)*AC192+AB192)</f>
        <v>#DIV/0!</v>
      </c>
      <c r="AN192" s="131" t="e">
        <f>LN(1+(EXP($M192*$K192*10^6)-1)*AC192/AB192)</f>
        <v>#DIV/0!</v>
      </c>
      <c r="AO192" s="131" t="e">
        <f>1/$M192^2*(AM192-AN192)</f>
        <v>#DIV/0!</v>
      </c>
      <c r="AP192" s="134" t="e">
        <f>-LN(1+AG192*AC192)/$M192^2</f>
        <v>#DIV/0!</v>
      </c>
    </row>
    <row r="193" spans="1:42" s="34" customFormat="1" ht="13.5" thickBot="1">
      <c r="A193" s="263"/>
      <c r="B193" s="34" t="s">
        <v>312</v>
      </c>
      <c r="D193" s="34" t="s">
        <v>97</v>
      </c>
      <c r="E193" s="34" t="s">
        <v>78</v>
      </c>
      <c r="F193" s="228" t="s">
        <v>74</v>
      </c>
      <c r="G193" s="237">
        <v>77</v>
      </c>
      <c r="H193" s="70" t="s">
        <v>278</v>
      </c>
      <c r="I193" s="71">
        <v>28.03</v>
      </c>
      <c r="J193" s="71">
        <f>5.543*10^-10</f>
        <v>5.543E-10</v>
      </c>
      <c r="K193" s="71">
        <v>28.294</v>
      </c>
      <c r="L193" s="72">
        <v>0.036</v>
      </c>
      <c r="M193" s="71">
        <v>5.530500000000001E-10</v>
      </c>
      <c r="N193" s="73">
        <v>1.349518432626987E-12</v>
      </c>
      <c r="O193" s="30">
        <f>IF(G193&gt;0,10^-6*(1/$M193)*LN(1+(EXP($J193*G193*10^6)-1)*((EXP($M193*$K193*10^6)-1)/(EXP($J193*$I193*10^6)-1))),"")</f>
        <v>77.71777697959774</v>
      </c>
      <c r="P193" s="103">
        <f>IF(G193&gt;0,1-(G193/O193),"")</f>
        <v>0.009235685933041693</v>
      </c>
      <c r="Q193" s="74">
        <v>0.7</v>
      </c>
      <c r="R193" s="213"/>
      <c r="S193" s="160"/>
      <c r="T193" s="247">
        <f>Q193*(1+P193)</f>
        <v>0.7064649801531292</v>
      </c>
      <c r="U193" s="75">
        <f>IF(AND(Q193&gt;0,R193&gt;0),SQRT((T193*10^6)^2+AL193^2*($L193*10^6)^2)/10^6,"")</f>
      </c>
      <c r="V193" s="75">
        <f>IF(AND(Q193&gt;0,R193&gt;0),SQRT((U193*10^6)^2+AP193^2*$N193^2)/10^6,"")</f>
      </c>
      <c r="W193" s="139"/>
      <c r="X193" s="139"/>
      <c r="Y193" s="139"/>
      <c r="Z193" s="139"/>
      <c r="AA193" s="139"/>
      <c r="AB193" s="140" t="e">
        <f>(-1+EXP($J193*$I193*10^6))/R193</f>
        <v>#DIV/0!</v>
      </c>
      <c r="AC193" s="140" t="e">
        <f>(EXP($J193*G193*10^6)-1)/R193</f>
        <v>#DIV/0!</v>
      </c>
      <c r="AD193" s="140" t="e">
        <f>AC193/($J193+R193*$J193*AC193)</f>
        <v>#DIV/0!</v>
      </c>
      <c r="AE193" s="140" t="e">
        <f>R193/($J193+R193*$J193*AC193)</f>
        <v>#DIV/0!</v>
      </c>
      <c r="AF193" s="141" t="e">
        <f>SQRT(((Q193*10^6)^2-S193^2*AD193^2)/(AE193^2))</f>
        <v>#DIV/0!</v>
      </c>
      <c r="AG193" s="140" t="e">
        <f>(EXP($M193*$K193*10^6)-1)/AB193</f>
        <v>#DIV/0!</v>
      </c>
      <c r="AH193" s="140" t="e">
        <f>(1-EXP($J193*$I193*10^6))/(AB193^2)</f>
        <v>#DIV/0!</v>
      </c>
      <c r="AI193" s="141" t="e">
        <f>S193/ABS(AH193)</f>
        <v>#DIV/0!</v>
      </c>
      <c r="AJ193" s="140" t="e">
        <f>(1/$M193)*(-1/AB193+1/((EXP($M193*$K193*10^6)-1)*AC193+AB193))</f>
        <v>#DIV/0!</v>
      </c>
      <c r="AK193" s="140" t="e">
        <f>AG193/($M193*(1+AG193*AC193))</f>
        <v>#DIV/0!</v>
      </c>
      <c r="AL193" s="142" t="e">
        <f>EXP($M193*$K193*10^6)*AC193/((EXP($M193*$K193*10^6)-1)*AC193+AB193)</f>
        <v>#DIV/0!</v>
      </c>
      <c r="AM193" s="140" t="e">
        <f>(EXP($M193*$K193*10^6)*$M193*AC193*$K193*10^6)/((EXP($M193*$K193*10^6)-1)*AC193+AB193)</f>
        <v>#DIV/0!</v>
      </c>
      <c r="AN193" s="140" t="e">
        <f>LN(1+(EXP($M193*$K193*10^6)-1)*AC193/AB193)</f>
        <v>#DIV/0!</v>
      </c>
      <c r="AO193" s="140" t="e">
        <f>1/$M193^2*(AM193-AN193)</f>
        <v>#DIV/0!</v>
      </c>
      <c r="AP193" s="143" t="e">
        <f>-LN(1+AG193*AC193)/$M193^2</f>
        <v>#DIV/0!</v>
      </c>
    </row>
    <row r="194" spans="1:62" s="14" customFormat="1" ht="13.5" thickBot="1">
      <c r="A194" s="60"/>
      <c r="B194" s="68"/>
      <c r="C194" s="68"/>
      <c r="D194" s="68"/>
      <c r="E194" s="68"/>
      <c r="F194" s="31"/>
      <c r="G194" s="16"/>
      <c r="H194" s="69"/>
      <c r="I194" s="94"/>
      <c r="J194" s="56"/>
      <c r="K194" s="56"/>
      <c r="L194" s="55"/>
      <c r="M194" s="56"/>
      <c r="N194" s="57"/>
      <c r="O194" s="54"/>
      <c r="P194" s="100"/>
      <c r="Q194" s="53"/>
      <c r="R194" s="96"/>
      <c r="S194" s="99"/>
      <c r="T194" s="112"/>
      <c r="U194" s="51"/>
      <c r="V194" s="51"/>
      <c r="W194" s="23"/>
      <c r="X194" s="23"/>
      <c r="Y194" s="23"/>
      <c r="Z194" s="23"/>
      <c r="AA194" s="23"/>
      <c r="AB194" s="24"/>
      <c r="AC194" s="24"/>
      <c r="AD194" s="24"/>
      <c r="AE194" s="24"/>
      <c r="AF194" s="25"/>
      <c r="AG194" s="24"/>
      <c r="AH194" s="24"/>
      <c r="AI194" s="25"/>
      <c r="AJ194" s="24"/>
      <c r="AK194" s="24"/>
      <c r="AL194" s="26"/>
      <c r="AM194" s="24"/>
      <c r="AN194" s="24"/>
      <c r="AO194" s="24"/>
      <c r="AP194" s="27"/>
      <c r="AQ194" s="68"/>
      <c r="AR194" s="68"/>
      <c r="AS194" s="68"/>
      <c r="AT194" s="68"/>
      <c r="AU194" s="68"/>
      <c r="AV194" s="68"/>
      <c r="AW194" s="68"/>
      <c r="AX194" s="68"/>
      <c r="AY194" s="68"/>
      <c r="AZ194" s="68"/>
      <c r="BA194" s="68"/>
      <c r="BB194" s="68"/>
      <c r="BC194" s="68"/>
      <c r="BD194" s="68"/>
      <c r="BE194" s="68"/>
      <c r="BF194" s="68"/>
      <c r="BG194" s="68"/>
      <c r="BH194" s="68"/>
      <c r="BI194" s="68"/>
      <c r="BJ194" s="68"/>
    </row>
    <row r="195" spans="1:42" s="61" customFormat="1" ht="12.75" customHeight="1">
      <c r="A195" s="261" t="s">
        <v>48</v>
      </c>
      <c r="B195" s="61" t="s">
        <v>239</v>
      </c>
      <c r="D195" s="61" t="s">
        <v>86</v>
      </c>
      <c r="E195" s="61" t="s">
        <v>78</v>
      </c>
      <c r="F195" s="120" t="s">
        <v>73</v>
      </c>
      <c r="G195" s="81">
        <v>64.866</v>
      </c>
      <c r="H195" s="153" t="s">
        <v>277</v>
      </c>
      <c r="I195" s="153">
        <v>28.294</v>
      </c>
      <c r="J195" s="63">
        <v>5.530500000000001E-10</v>
      </c>
      <c r="K195" s="63">
        <v>28.294</v>
      </c>
      <c r="L195" s="168">
        <v>0.036</v>
      </c>
      <c r="M195" s="153">
        <v>5.530500000000001E-10</v>
      </c>
      <c r="N195" s="169">
        <v>1.349518432626987E-12</v>
      </c>
      <c r="O195" s="50">
        <f aca="true" t="shared" si="143" ref="O195:O215">IF(G195&gt;0,10^-6*(1/$M195)*LN(1+(EXP($J195*G195*10^6)-1)*((EXP($M195*$K195*10^6)-1)/(EXP($J195*$I195*10^6)-1))),"")</f>
        <v>64.86600000000017</v>
      </c>
      <c r="P195" s="102">
        <f aca="true" t="shared" si="144" ref="P195:P215">IF(G195&gt;0,1-(G195/O195),"")</f>
        <v>2.6645352591003757E-15</v>
      </c>
      <c r="Q195" s="66">
        <v>0.023</v>
      </c>
      <c r="R195" s="211"/>
      <c r="S195" s="155"/>
      <c r="T195" s="249">
        <f aca="true" t="shared" si="145" ref="T195:T215">Q195*(1+P195)</f>
        <v>0.023000000000000062</v>
      </c>
      <c r="U195" s="67"/>
      <c r="V195" s="67"/>
      <c r="W195" s="124"/>
      <c r="X195" s="124"/>
      <c r="Y195" s="124"/>
      <c r="Z195" s="124"/>
      <c r="AA195" s="124"/>
      <c r="AB195" s="125" t="e">
        <f aca="true" t="shared" si="146" ref="AB195:AB225">(-1+EXP($J195*$I195*10^6))/R195</f>
        <v>#DIV/0!</v>
      </c>
      <c r="AC195" s="125" t="e">
        <f aca="true" t="shared" si="147" ref="AC195:AC225">(EXP($J195*G195*10^6)-1)/R195</f>
        <v>#DIV/0!</v>
      </c>
      <c r="AD195" s="125" t="e">
        <f aca="true" t="shared" si="148" ref="AD195:AD225">AC195/($J195+R195*$J195*AC195)</f>
        <v>#DIV/0!</v>
      </c>
      <c r="AE195" s="125" t="e">
        <f aca="true" t="shared" si="149" ref="AE195:AE225">R195/($J195+R195*$J195*AC195)</f>
        <v>#DIV/0!</v>
      </c>
      <c r="AF195" s="126" t="e">
        <f aca="true" t="shared" si="150" ref="AF195:AF225">SQRT(((Q195*10^6)^2-S195^2*AD195^2)/(AE195^2))</f>
        <v>#DIV/0!</v>
      </c>
      <c r="AG195" s="125" t="e">
        <f aca="true" t="shared" si="151" ref="AG195:AG225">(EXP($M195*$K195*10^6)-1)/AB195</f>
        <v>#DIV/0!</v>
      </c>
      <c r="AH195" s="125" t="e">
        <f aca="true" t="shared" si="152" ref="AH195:AH225">(1-EXP($J195*$I195*10^6))/(AB195^2)</f>
        <v>#DIV/0!</v>
      </c>
      <c r="AI195" s="126" t="e">
        <f aca="true" t="shared" si="153" ref="AI195:AI225">S195/ABS(AH195)</f>
        <v>#DIV/0!</v>
      </c>
      <c r="AJ195" s="125" t="e">
        <f aca="true" t="shared" si="154" ref="AJ195:AJ225">(1/$M195)*(-1/AB195+1/((EXP($M195*$K195*10^6)-1)*AC195+AB195))</f>
        <v>#DIV/0!</v>
      </c>
      <c r="AK195" s="125" t="e">
        <f aca="true" t="shared" si="155" ref="AK195:AK225">AG195/($M195*(1+AG195*AC195))</f>
        <v>#DIV/0!</v>
      </c>
      <c r="AL195" s="127" t="e">
        <f aca="true" t="shared" si="156" ref="AL195:AL225">EXP($M195*$K195*10^6)*AC195/((EXP($M195*$K195*10^6)-1)*AC195+AB195)</f>
        <v>#DIV/0!</v>
      </c>
      <c r="AM195" s="125" t="e">
        <f aca="true" t="shared" si="157" ref="AM195:AM225">(EXP($M195*$K195*10^6)*$M195*AC195*$K195*10^6)/((EXP($M195*$K195*10^6)-1)*AC195+AB195)</f>
        <v>#DIV/0!</v>
      </c>
      <c r="AN195" s="125" t="e">
        <f aca="true" t="shared" si="158" ref="AN195:AN225">LN(1+(EXP($M195*$K195*10^6)-1)*AC195/AB195)</f>
        <v>#DIV/0!</v>
      </c>
      <c r="AO195" s="125" t="e">
        <f aca="true" t="shared" si="159" ref="AO195:AO225">1/$M195^2*(AM195-AN195)</f>
        <v>#DIV/0!</v>
      </c>
      <c r="AP195" s="128" t="e">
        <f aca="true" t="shared" si="160" ref="AP195:AP225">-LN(1+AG195*AC195)/$M195^2</f>
        <v>#DIV/0!</v>
      </c>
    </row>
    <row r="196" spans="1:42" s="68" customFormat="1" ht="12.75" customHeight="1">
      <c r="A196" s="262"/>
      <c r="B196" s="68" t="s">
        <v>252</v>
      </c>
      <c r="D196" s="68" t="s">
        <v>86</v>
      </c>
      <c r="E196" s="68" t="s">
        <v>78</v>
      </c>
      <c r="F196" s="129" t="s">
        <v>73</v>
      </c>
      <c r="G196" s="78">
        <v>64.904</v>
      </c>
      <c r="H196" s="16" t="s">
        <v>277</v>
      </c>
      <c r="I196" s="16">
        <v>28.294</v>
      </c>
      <c r="J196" s="56">
        <v>5.530500000000001E-10</v>
      </c>
      <c r="K196" s="56">
        <v>28.294</v>
      </c>
      <c r="L196" s="17">
        <v>0.036</v>
      </c>
      <c r="M196" s="16">
        <v>5.530500000000001E-10</v>
      </c>
      <c r="N196" s="18">
        <v>1.349518432626987E-12</v>
      </c>
      <c r="O196" s="29">
        <f t="shared" si="143"/>
        <v>64.90399999999998</v>
      </c>
      <c r="P196" s="100">
        <f t="shared" si="144"/>
        <v>-2.220446049250313E-16</v>
      </c>
      <c r="Q196" s="53">
        <v>0.026</v>
      </c>
      <c r="R196" s="201"/>
      <c r="S196" s="156"/>
      <c r="T196" s="250">
        <f t="shared" si="145"/>
        <v>0.025999999999999992</v>
      </c>
      <c r="U196" s="51"/>
      <c r="V196" s="51"/>
      <c r="W196" s="23"/>
      <c r="X196" s="23"/>
      <c r="Y196" s="23"/>
      <c r="Z196" s="23"/>
      <c r="AA196" s="23"/>
      <c r="AB196" s="131" t="e">
        <f t="shared" si="146"/>
        <v>#DIV/0!</v>
      </c>
      <c r="AC196" s="131" t="e">
        <f t="shared" si="147"/>
        <v>#DIV/0!</v>
      </c>
      <c r="AD196" s="131" t="e">
        <f t="shared" si="148"/>
        <v>#DIV/0!</v>
      </c>
      <c r="AE196" s="131" t="e">
        <f t="shared" si="149"/>
        <v>#DIV/0!</v>
      </c>
      <c r="AF196" s="132" t="e">
        <f t="shared" si="150"/>
        <v>#DIV/0!</v>
      </c>
      <c r="AG196" s="131" t="e">
        <f t="shared" si="151"/>
        <v>#DIV/0!</v>
      </c>
      <c r="AH196" s="131" t="e">
        <f t="shared" si="152"/>
        <v>#DIV/0!</v>
      </c>
      <c r="AI196" s="132" t="e">
        <f t="shared" si="153"/>
        <v>#DIV/0!</v>
      </c>
      <c r="AJ196" s="131" t="e">
        <f t="shared" si="154"/>
        <v>#DIV/0!</v>
      </c>
      <c r="AK196" s="131" t="e">
        <f t="shared" si="155"/>
        <v>#DIV/0!</v>
      </c>
      <c r="AL196" s="133" t="e">
        <f t="shared" si="156"/>
        <v>#DIV/0!</v>
      </c>
      <c r="AM196" s="131" t="e">
        <f t="shared" si="157"/>
        <v>#DIV/0!</v>
      </c>
      <c r="AN196" s="131" t="e">
        <f t="shared" si="158"/>
        <v>#DIV/0!</v>
      </c>
      <c r="AO196" s="131" t="e">
        <f t="shared" si="159"/>
        <v>#DIV/0!</v>
      </c>
      <c r="AP196" s="134" t="e">
        <f t="shared" si="160"/>
        <v>#DIV/0!</v>
      </c>
    </row>
    <row r="197" spans="1:42" s="68" customFormat="1" ht="12.75">
      <c r="A197" s="262"/>
      <c r="B197" s="68" t="s">
        <v>251</v>
      </c>
      <c r="D197" s="68" t="s">
        <v>86</v>
      </c>
      <c r="E197" s="68" t="s">
        <v>78</v>
      </c>
      <c r="F197" s="129" t="s">
        <v>73</v>
      </c>
      <c r="G197" s="78">
        <v>65.041</v>
      </c>
      <c r="H197" s="16" t="s">
        <v>277</v>
      </c>
      <c r="I197" s="16">
        <v>28.294</v>
      </c>
      <c r="J197" s="56">
        <v>5.530500000000001E-10</v>
      </c>
      <c r="K197" s="56">
        <v>28.294</v>
      </c>
      <c r="L197" s="17">
        <v>0.036</v>
      </c>
      <c r="M197" s="16">
        <v>5.530500000000001E-10</v>
      </c>
      <c r="N197" s="18">
        <v>1.349518432626987E-12</v>
      </c>
      <c r="O197" s="29">
        <f t="shared" si="143"/>
        <v>65.04100000000008</v>
      </c>
      <c r="P197" s="100">
        <f t="shared" si="144"/>
        <v>1.3322676295501878E-15</v>
      </c>
      <c r="Q197" s="53">
        <v>0.023</v>
      </c>
      <c r="R197" s="201"/>
      <c r="S197" s="156"/>
      <c r="T197" s="250">
        <f t="shared" si="145"/>
        <v>0.02300000000000003</v>
      </c>
      <c r="U197" s="51"/>
      <c r="V197" s="51"/>
      <c r="W197" s="23"/>
      <c r="X197" s="23"/>
      <c r="Y197" s="23"/>
      <c r="Z197" s="23"/>
      <c r="AA197" s="23"/>
      <c r="AB197" s="131" t="e">
        <f t="shared" si="146"/>
        <v>#DIV/0!</v>
      </c>
      <c r="AC197" s="131" t="e">
        <f t="shared" si="147"/>
        <v>#DIV/0!</v>
      </c>
      <c r="AD197" s="131" t="e">
        <f t="shared" si="148"/>
        <v>#DIV/0!</v>
      </c>
      <c r="AE197" s="131" t="e">
        <f t="shared" si="149"/>
        <v>#DIV/0!</v>
      </c>
      <c r="AF197" s="132" t="e">
        <f t="shared" si="150"/>
        <v>#DIV/0!</v>
      </c>
      <c r="AG197" s="131" t="e">
        <f t="shared" si="151"/>
        <v>#DIV/0!</v>
      </c>
      <c r="AH197" s="131" t="e">
        <f t="shared" si="152"/>
        <v>#DIV/0!</v>
      </c>
      <c r="AI197" s="132" t="e">
        <f t="shared" si="153"/>
        <v>#DIV/0!</v>
      </c>
      <c r="AJ197" s="131" t="e">
        <f t="shared" si="154"/>
        <v>#DIV/0!</v>
      </c>
      <c r="AK197" s="131" t="e">
        <f t="shared" si="155"/>
        <v>#DIV/0!</v>
      </c>
      <c r="AL197" s="133" t="e">
        <f t="shared" si="156"/>
        <v>#DIV/0!</v>
      </c>
      <c r="AM197" s="131" t="e">
        <f t="shared" si="157"/>
        <v>#DIV/0!</v>
      </c>
      <c r="AN197" s="131" t="e">
        <f t="shared" si="158"/>
        <v>#DIV/0!</v>
      </c>
      <c r="AO197" s="131" t="e">
        <f t="shared" si="159"/>
        <v>#DIV/0!</v>
      </c>
      <c r="AP197" s="134" t="e">
        <f t="shared" si="160"/>
        <v>#DIV/0!</v>
      </c>
    </row>
    <row r="198" spans="1:42" s="68" customFormat="1" ht="12.75">
      <c r="A198" s="262"/>
      <c r="B198" s="68" t="s">
        <v>240</v>
      </c>
      <c r="D198" s="68" t="s">
        <v>86</v>
      </c>
      <c r="E198" s="68" t="s">
        <v>78</v>
      </c>
      <c r="F198" s="129" t="s">
        <v>73</v>
      </c>
      <c r="G198" s="78">
        <v>65.197</v>
      </c>
      <c r="H198" s="16" t="s">
        <v>277</v>
      </c>
      <c r="I198" s="16">
        <v>28.294</v>
      </c>
      <c r="J198" s="56">
        <v>5.530500000000001E-10</v>
      </c>
      <c r="K198" s="56">
        <v>28.294</v>
      </c>
      <c r="L198" s="17">
        <v>0.036</v>
      </c>
      <c r="M198" s="16">
        <v>5.530500000000001E-10</v>
      </c>
      <c r="N198" s="18">
        <v>1.349518432626987E-12</v>
      </c>
      <c r="O198" s="29">
        <f t="shared" si="143"/>
        <v>65.19700000000002</v>
      </c>
      <c r="P198" s="100">
        <f t="shared" si="144"/>
        <v>2.220446049250313E-16</v>
      </c>
      <c r="Q198" s="53">
        <v>0.024</v>
      </c>
      <c r="R198" s="201"/>
      <c r="S198" s="156"/>
      <c r="T198" s="250">
        <f t="shared" si="145"/>
        <v>0.024000000000000007</v>
      </c>
      <c r="U198" s="51"/>
      <c r="V198" s="51"/>
      <c r="W198" s="23"/>
      <c r="X198" s="23"/>
      <c r="Y198" s="23"/>
      <c r="Z198" s="23"/>
      <c r="AA198" s="23"/>
      <c r="AB198" s="131" t="e">
        <f t="shared" si="146"/>
        <v>#DIV/0!</v>
      </c>
      <c r="AC198" s="131" t="e">
        <f t="shared" si="147"/>
        <v>#DIV/0!</v>
      </c>
      <c r="AD198" s="131" t="e">
        <f t="shared" si="148"/>
        <v>#DIV/0!</v>
      </c>
      <c r="AE198" s="131" t="e">
        <f t="shared" si="149"/>
        <v>#DIV/0!</v>
      </c>
      <c r="AF198" s="132" t="e">
        <f t="shared" si="150"/>
        <v>#DIV/0!</v>
      </c>
      <c r="AG198" s="131" t="e">
        <f t="shared" si="151"/>
        <v>#DIV/0!</v>
      </c>
      <c r="AH198" s="131" t="e">
        <f t="shared" si="152"/>
        <v>#DIV/0!</v>
      </c>
      <c r="AI198" s="132" t="e">
        <f t="shared" si="153"/>
        <v>#DIV/0!</v>
      </c>
      <c r="AJ198" s="131" t="e">
        <f t="shared" si="154"/>
        <v>#DIV/0!</v>
      </c>
      <c r="AK198" s="131" t="e">
        <f t="shared" si="155"/>
        <v>#DIV/0!</v>
      </c>
      <c r="AL198" s="133" t="e">
        <f t="shared" si="156"/>
        <v>#DIV/0!</v>
      </c>
      <c r="AM198" s="131" t="e">
        <f t="shared" si="157"/>
        <v>#DIV/0!</v>
      </c>
      <c r="AN198" s="131" t="e">
        <f t="shared" si="158"/>
        <v>#DIV/0!</v>
      </c>
      <c r="AO198" s="131" t="e">
        <f t="shared" si="159"/>
        <v>#DIV/0!</v>
      </c>
      <c r="AP198" s="134" t="e">
        <f t="shared" si="160"/>
        <v>#DIV/0!</v>
      </c>
    </row>
    <row r="199" spans="1:42" s="68" customFormat="1" ht="12.75">
      <c r="A199" s="262"/>
      <c r="B199" s="68" t="s">
        <v>240</v>
      </c>
      <c r="D199" s="68" t="s">
        <v>86</v>
      </c>
      <c r="E199" s="68" t="s">
        <v>78</v>
      </c>
      <c r="F199" s="129" t="s">
        <v>73</v>
      </c>
      <c r="G199" s="78">
        <v>65.118</v>
      </c>
      <c r="H199" s="16" t="s">
        <v>277</v>
      </c>
      <c r="I199" s="16">
        <v>28.294</v>
      </c>
      <c r="J199" s="56">
        <v>5.530500000000001E-10</v>
      </c>
      <c r="K199" s="56">
        <v>28.294</v>
      </c>
      <c r="L199" s="17">
        <v>0.036</v>
      </c>
      <c r="M199" s="16">
        <v>5.530500000000001E-10</v>
      </c>
      <c r="N199" s="18">
        <v>1.349518432626987E-12</v>
      </c>
      <c r="O199" s="29">
        <f t="shared" si="143"/>
        <v>65.11799999999992</v>
      </c>
      <c r="P199" s="100">
        <f t="shared" si="144"/>
        <v>-1.1102230246251565E-15</v>
      </c>
      <c r="Q199" s="53">
        <v>0.024</v>
      </c>
      <c r="R199" s="201"/>
      <c r="S199" s="156"/>
      <c r="T199" s="250">
        <f t="shared" si="145"/>
        <v>0.023999999999999973</v>
      </c>
      <c r="U199" s="51"/>
      <c r="V199" s="51"/>
      <c r="W199" s="23"/>
      <c r="X199" s="23"/>
      <c r="Y199" s="23"/>
      <c r="Z199" s="23"/>
      <c r="AA199" s="23"/>
      <c r="AB199" s="131" t="e">
        <f t="shared" si="146"/>
        <v>#DIV/0!</v>
      </c>
      <c r="AC199" s="131" t="e">
        <f t="shared" si="147"/>
        <v>#DIV/0!</v>
      </c>
      <c r="AD199" s="131" t="e">
        <f t="shared" si="148"/>
        <v>#DIV/0!</v>
      </c>
      <c r="AE199" s="131" t="e">
        <f t="shared" si="149"/>
        <v>#DIV/0!</v>
      </c>
      <c r="AF199" s="132" t="e">
        <f t="shared" si="150"/>
        <v>#DIV/0!</v>
      </c>
      <c r="AG199" s="131" t="e">
        <f t="shared" si="151"/>
        <v>#DIV/0!</v>
      </c>
      <c r="AH199" s="131" t="e">
        <f t="shared" si="152"/>
        <v>#DIV/0!</v>
      </c>
      <c r="AI199" s="132" t="e">
        <f t="shared" si="153"/>
        <v>#DIV/0!</v>
      </c>
      <c r="AJ199" s="131" t="e">
        <f t="shared" si="154"/>
        <v>#DIV/0!</v>
      </c>
      <c r="AK199" s="131" t="e">
        <f t="shared" si="155"/>
        <v>#DIV/0!</v>
      </c>
      <c r="AL199" s="133" t="e">
        <f t="shared" si="156"/>
        <v>#DIV/0!</v>
      </c>
      <c r="AM199" s="131" t="e">
        <f t="shared" si="157"/>
        <v>#DIV/0!</v>
      </c>
      <c r="AN199" s="131" t="e">
        <f t="shared" si="158"/>
        <v>#DIV/0!</v>
      </c>
      <c r="AO199" s="131" t="e">
        <f t="shared" si="159"/>
        <v>#DIV/0!</v>
      </c>
      <c r="AP199" s="134" t="e">
        <f t="shared" si="160"/>
        <v>#DIV/0!</v>
      </c>
    </row>
    <row r="200" spans="1:42" s="68" customFormat="1" ht="12.75">
      <c r="A200" s="262"/>
      <c r="B200" s="68" t="s">
        <v>250</v>
      </c>
      <c r="D200" s="68" t="s">
        <v>86</v>
      </c>
      <c r="E200" s="68" t="s">
        <v>78</v>
      </c>
      <c r="F200" s="129" t="s">
        <v>73</v>
      </c>
      <c r="G200" s="78">
        <v>65.491</v>
      </c>
      <c r="H200" s="16" t="s">
        <v>277</v>
      </c>
      <c r="I200" s="16">
        <v>28.294</v>
      </c>
      <c r="J200" s="56">
        <v>5.530500000000001E-10</v>
      </c>
      <c r="K200" s="56">
        <v>28.294</v>
      </c>
      <c r="L200" s="17">
        <v>0.036</v>
      </c>
      <c r="M200" s="16">
        <v>5.530500000000001E-10</v>
      </c>
      <c r="N200" s="18">
        <v>1.349518432626987E-12</v>
      </c>
      <c r="O200" s="29">
        <f t="shared" si="143"/>
        <v>65.49099999999989</v>
      </c>
      <c r="P200" s="100">
        <f t="shared" si="144"/>
        <v>-1.7763568394002505E-15</v>
      </c>
      <c r="Q200" s="53">
        <v>0.032</v>
      </c>
      <c r="R200" s="201"/>
      <c r="S200" s="156"/>
      <c r="T200" s="250">
        <f t="shared" si="145"/>
        <v>0.031999999999999945</v>
      </c>
      <c r="U200" s="51"/>
      <c r="V200" s="51"/>
      <c r="W200" s="23"/>
      <c r="X200" s="23"/>
      <c r="Y200" s="23"/>
      <c r="Z200" s="23"/>
      <c r="AA200" s="23"/>
      <c r="AB200" s="131" t="e">
        <f t="shared" si="146"/>
        <v>#DIV/0!</v>
      </c>
      <c r="AC200" s="131" t="e">
        <f t="shared" si="147"/>
        <v>#DIV/0!</v>
      </c>
      <c r="AD200" s="131" t="e">
        <f t="shared" si="148"/>
        <v>#DIV/0!</v>
      </c>
      <c r="AE200" s="131" t="e">
        <f t="shared" si="149"/>
        <v>#DIV/0!</v>
      </c>
      <c r="AF200" s="132" t="e">
        <f t="shared" si="150"/>
        <v>#DIV/0!</v>
      </c>
      <c r="AG200" s="131" t="e">
        <f t="shared" si="151"/>
        <v>#DIV/0!</v>
      </c>
      <c r="AH200" s="131" t="e">
        <f t="shared" si="152"/>
        <v>#DIV/0!</v>
      </c>
      <c r="AI200" s="132" t="e">
        <f t="shared" si="153"/>
        <v>#DIV/0!</v>
      </c>
      <c r="AJ200" s="131" t="e">
        <f t="shared" si="154"/>
        <v>#DIV/0!</v>
      </c>
      <c r="AK200" s="131" t="e">
        <f t="shared" si="155"/>
        <v>#DIV/0!</v>
      </c>
      <c r="AL200" s="133" t="e">
        <f t="shared" si="156"/>
        <v>#DIV/0!</v>
      </c>
      <c r="AM200" s="131" t="e">
        <f t="shared" si="157"/>
        <v>#DIV/0!</v>
      </c>
      <c r="AN200" s="131" t="e">
        <f t="shared" si="158"/>
        <v>#DIV/0!</v>
      </c>
      <c r="AO200" s="131" t="e">
        <f t="shared" si="159"/>
        <v>#DIV/0!</v>
      </c>
      <c r="AP200" s="134" t="e">
        <f t="shared" si="160"/>
        <v>#DIV/0!</v>
      </c>
    </row>
    <row r="201" spans="1:42" s="68" customFormat="1" ht="12.75">
      <c r="A201" s="262"/>
      <c r="B201" s="68" t="s">
        <v>249</v>
      </c>
      <c r="D201" s="68" t="s">
        <v>86</v>
      </c>
      <c r="E201" s="68" t="s">
        <v>78</v>
      </c>
      <c r="F201" s="129" t="s">
        <v>73</v>
      </c>
      <c r="G201" s="78">
        <v>65.677</v>
      </c>
      <c r="H201" s="16" t="s">
        <v>277</v>
      </c>
      <c r="I201" s="16">
        <v>28.294</v>
      </c>
      <c r="J201" s="56">
        <v>5.530500000000001E-10</v>
      </c>
      <c r="K201" s="56">
        <v>28.294</v>
      </c>
      <c r="L201" s="17">
        <v>0.036</v>
      </c>
      <c r="M201" s="16">
        <v>5.530500000000001E-10</v>
      </c>
      <c r="N201" s="18">
        <v>1.349518432626987E-12</v>
      </c>
      <c r="O201" s="29">
        <f t="shared" si="143"/>
        <v>65.67699999999982</v>
      </c>
      <c r="P201" s="100">
        <f t="shared" si="144"/>
        <v>-2.886579864025407E-15</v>
      </c>
      <c r="Q201" s="53">
        <v>0.041</v>
      </c>
      <c r="R201" s="201"/>
      <c r="S201" s="156"/>
      <c r="T201" s="250">
        <f t="shared" si="145"/>
        <v>0.040999999999999884</v>
      </c>
      <c r="U201" s="51"/>
      <c r="V201" s="51"/>
      <c r="W201" s="23"/>
      <c r="X201" s="23"/>
      <c r="Y201" s="23"/>
      <c r="Z201" s="23"/>
      <c r="AA201" s="23"/>
      <c r="AB201" s="131" t="e">
        <f t="shared" si="146"/>
        <v>#DIV/0!</v>
      </c>
      <c r="AC201" s="131" t="e">
        <f t="shared" si="147"/>
        <v>#DIV/0!</v>
      </c>
      <c r="AD201" s="131" t="e">
        <f t="shared" si="148"/>
        <v>#DIV/0!</v>
      </c>
      <c r="AE201" s="131" t="e">
        <f t="shared" si="149"/>
        <v>#DIV/0!</v>
      </c>
      <c r="AF201" s="132" t="e">
        <f t="shared" si="150"/>
        <v>#DIV/0!</v>
      </c>
      <c r="AG201" s="131" t="e">
        <f t="shared" si="151"/>
        <v>#DIV/0!</v>
      </c>
      <c r="AH201" s="131" t="e">
        <f t="shared" si="152"/>
        <v>#DIV/0!</v>
      </c>
      <c r="AI201" s="132" t="e">
        <f t="shared" si="153"/>
        <v>#DIV/0!</v>
      </c>
      <c r="AJ201" s="131" t="e">
        <f t="shared" si="154"/>
        <v>#DIV/0!</v>
      </c>
      <c r="AK201" s="131" t="e">
        <f t="shared" si="155"/>
        <v>#DIV/0!</v>
      </c>
      <c r="AL201" s="133" t="e">
        <f t="shared" si="156"/>
        <v>#DIV/0!</v>
      </c>
      <c r="AM201" s="131" t="e">
        <f t="shared" si="157"/>
        <v>#DIV/0!</v>
      </c>
      <c r="AN201" s="131" t="e">
        <f t="shared" si="158"/>
        <v>#DIV/0!</v>
      </c>
      <c r="AO201" s="131" t="e">
        <f t="shared" si="159"/>
        <v>#DIV/0!</v>
      </c>
      <c r="AP201" s="134" t="e">
        <f t="shared" si="160"/>
        <v>#DIV/0!</v>
      </c>
    </row>
    <row r="202" spans="1:42" s="68" customFormat="1" ht="12.75">
      <c r="A202" s="262"/>
      <c r="B202" s="68" t="s">
        <v>249</v>
      </c>
      <c r="D202" s="68" t="s">
        <v>86</v>
      </c>
      <c r="E202" s="68" t="s">
        <v>78</v>
      </c>
      <c r="F202" s="129" t="s">
        <v>73</v>
      </c>
      <c r="G202" s="78">
        <v>65.741</v>
      </c>
      <c r="H202" s="16" t="s">
        <v>277</v>
      </c>
      <c r="I202" s="16">
        <v>28.294</v>
      </c>
      <c r="J202" s="56">
        <v>5.530500000000001E-10</v>
      </c>
      <c r="K202" s="56">
        <v>28.294</v>
      </c>
      <c r="L202" s="17">
        <v>0.036</v>
      </c>
      <c r="M202" s="16">
        <v>5.530500000000001E-10</v>
      </c>
      <c r="N202" s="18">
        <v>1.349518432626987E-12</v>
      </c>
      <c r="O202" s="29">
        <f t="shared" si="143"/>
        <v>65.74100000000001</v>
      </c>
      <c r="P202" s="100">
        <f t="shared" si="144"/>
        <v>2.220446049250313E-16</v>
      </c>
      <c r="Q202" s="53">
        <v>0.022</v>
      </c>
      <c r="R202" s="59"/>
      <c r="S202" s="130"/>
      <c r="T202" s="250">
        <f t="shared" si="145"/>
        <v>0.022000000000000002</v>
      </c>
      <c r="U202" s="51"/>
      <c r="V202" s="51"/>
      <c r="W202" s="23"/>
      <c r="X202" s="23"/>
      <c r="Y202" s="23"/>
      <c r="Z202" s="23"/>
      <c r="AA202" s="23"/>
      <c r="AB202" s="131" t="e">
        <f t="shared" si="146"/>
        <v>#DIV/0!</v>
      </c>
      <c r="AC202" s="131" t="e">
        <f t="shared" si="147"/>
        <v>#DIV/0!</v>
      </c>
      <c r="AD202" s="131" t="e">
        <f t="shared" si="148"/>
        <v>#DIV/0!</v>
      </c>
      <c r="AE202" s="131" t="e">
        <f t="shared" si="149"/>
        <v>#DIV/0!</v>
      </c>
      <c r="AF202" s="132" t="e">
        <f t="shared" si="150"/>
        <v>#DIV/0!</v>
      </c>
      <c r="AG202" s="131" t="e">
        <f t="shared" si="151"/>
        <v>#DIV/0!</v>
      </c>
      <c r="AH202" s="131" t="e">
        <f t="shared" si="152"/>
        <v>#DIV/0!</v>
      </c>
      <c r="AI202" s="132" t="e">
        <f t="shared" si="153"/>
        <v>#DIV/0!</v>
      </c>
      <c r="AJ202" s="131" t="e">
        <f t="shared" si="154"/>
        <v>#DIV/0!</v>
      </c>
      <c r="AK202" s="131" t="e">
        <f t="shared" si="155"/>
        <v>#DIV/0!</v>
      </c>
      <c r="AL202" s="133" t="e">
        <f t="shared" si="156"/>
        <v>#DIV/0!</v>
      </c>
      <c r="AM202" s="131" t="e">
        <f t="shared" si="157"/>
        <v>#DIV/0!</v>
      </c>
      <c r="AN202" s="131" t="e">
        <f t="shared" si="158"/>
        <v>#DIV/0!</v>
      </c>
      <c r="AO202" s="131" t="e">
        <f t="shared" si="159"/>
        <v>#DIV/0!</v>
      </c>
      <c r="AP202" s="134" t="e">
        <f t="shared" si="160"/>
        <v>#DIV/0!</v>
      </c>
    </row>
    <row r="203" spans="1:42" s="68" customFormat="1" ht="12.75">
      <c r="A203" s="262"/>
      <c r="B203" s="68" t="s">
        <v>257</v>
      </c>
      <c r="D203" s="68" t="s">
        <v>86</v>
      </c>
      <c r="E203" s="68" t="s">
        <v>78</v>
      </c>
      <c r="F203" s="129" t="s">
        <v>73</v>
      </c>
      <c r="G203" s="78">
        <v>65.962</v>
      </c>
      <c r="H203" s="16" t="s">
        <v>277</v>
      </c>
      <c r="I203" s="16">
        <v>28.294</v>
      </c>
      <c r="J203" s="56">
        <v>5.530500000000001E-10</v>
      </c>
      <c r="K203" s="56">
        <v>28.294</v>
      </c>
      <c r="L203" s="17">
        <v>0.036</v>
      </c>
      <c r="M203" s="16">
        <v>5.530500000000001E-10</v>
      </c>
      <c r="N203" s="18">
        <v>1.349518432626987E-12</v>
      </c>
      <c r="O203" s="29">
        <f t="shared" si="143"/>
        <v>65.96199999999993</v>
      </c>
      <c r="P203" s="100">
        <f t="shared" si="144"/>
        <v>-1.1102230246251565E-15</v>
      </c>
      <c r="Q203" s="53">
        <v>0.026</v>
      </c>
      <c r="R203" s="59"/>
      <c r="S203" s="130"/>
      <c r="T203" s="250">
        <f t="shared" si="145"/>
        <v>0.02599999999999997</v>
      </c>
      <c r="U203" s="51"/>
      <c r="V203" s="51"/>
      <c r="W203" s="23"/>
      <c r="X203" s="23"/>
      <c r="Y203" s="23"/>
      <c r="Z203" s="23"/>
      <c r="AA203" s="23"/>
      <c r="AB203" s="131" t="e">
        <f t="shared" si="146"/>
        <v>#DIV/0!</v>
      </c>
      <c r="AC203" s="131" t="e">
        <f t="shared" si="147"/>
        <v>#DIV/0!</v>
      </c>
      <c r="AD203" s="131" t="e">
        <f t="shared" si="148"/>
        <v>#DIV/0!</v>
      </c>
      <c r="AE203" s="131" t="e">
        <f t="shared" si="149"/>
        <v>#DIV/0!</v>
      </c>
      <c r="AF203" s="132" t="e">
        <f t="shared" si="150"/>
        <v>#DIV/0!</v>
      </c>
      <c r="AG203" s="131" t="e">
        <f t="shared" si="151"/>
        <v>#DIV/0!</v>
      </c>
      <c r="AH203" s="131" t="e">
        <f t="shared" si="152"/>
        <v>#DIV/0!</v>
      </c>
      <c r="AI203" s="132" t="e">
        <f t="shared" si="153"/>
        <v>#DIV/0!</v>
      </c>
      <c r="AJ203" s="131" t="e">
        <f t="shared" si="154"/>
        <v>#DIV/0!</v>
      </c>
      <c r="AK203" s="131" t="e">
        <f t="shared" si="155"/>
        <v>#DIV/0!</v>
      </c>
      <c r="AL203" s="133" t="e">
        <f t="shared" si="156"/>
        <v>#DIV/0!</v>
      </c>
      <c r="AM203" s="131" t="e">
        <f t="shared" si="157"/>
        <v>#DIV/0!</v>
      </c>
      <c r="AN203" s="131" t="e">
        <f t="shared" si="158"/>
        <v>#DIV/0!</v>
      </c>
      <c r="AO203" s="131" t="e">
        <f t="shared" si="159"/>
        <v>#DIV/0!</v>
      </c>
      <c r="AP203" s="134" t="e">
        <f t="shared" si="160"/>
        <v>#DIV/0!</v>
      </c>
    </row>
    <row r="204" spans="1:42" s="68" customFormat="1" ht="12.75">
      <c r="A204" s="262"/>
      <c r="B204" s="68" t="s">
        <v>258</v>
      </c>
      <c r="D204" s="68" t="s">
        <v>86</v>
      </c>
      <c r="E204" s="68" t="s">
        <v>78</v>
      </c>
      <c r="F204" s="129" t="s">
        <v>73</v>
      </c>
      <c r="G204" s="78">
        <v>65.99</v>
      </c>
      <c r="H204" s="16" t="s">
        <v>277</v>
      </c>
      <c r="I204" s="16">
        <v>28.294</v>
      </c>
      <c r="J204" s="56">
        <v>5.530500000000001E-10</v>
      </c>
      <c r="K204" s="56">
        <v>28.294</v>
      </c>
      <c r="L204" s="17">
        <v>0.036</v>
      </c>
      <c r="M204" s="16">
        <v>5.530500000000001E-10</v>
      </c>
      <c r="N204" s="18">
        <v>1.349518432626987E-12</v>
      </c>
      <c r="O204" s="29">
        <f t="shared" si="143"/>
        <v>65.99000000000017</v>
      </c>
      <c r="P204" s="100">
        <f t="shared" si="144"/>
        <v>2.55351295663786E-15</v>
      </c>
      <c r="Q204" s="53">
        <v>0.032</v>
      </c>
      <c r="R204" s="59"/>
      <c r="S204" s="130"/>
      <c r="T204" s="250">
        <f t="shared" si="145"/>
        <v>0.032000000000000084</v>
      </c>
      <c r="U204" s="51"/>
      <c r="V204" s="51"/>
      <c r="W204" s="23"/>
      <c r="X204" s="23"/>
      <c r="Y204" s="23"/>
      <c r="Z204" s="23"/>
      <c r="AA204" s="23"/>
      <c r="AB204" s="131" t="e">
        <f t="shared" si="146"/>
        <v>#DIV/0!</v>
      </c>
      <c r="AC204" s="131" t="e">
        <f t="shared" si="147"/>
        <v>#DIV/0!</v>
      </c>
      <c r="AD204" s="131" t="e">
        <f t="shared" si="148"/>
        <v>#DIV/0!</v>
      </c>
      <c r="AE204" s="131" t="e">
        <f t="shared" si="149"/>
        <v>#DIV/0!</v>
      </c>
      <c r="AF204" s="132" t="e">
        <f t="shared" si="150"/>
        <v>#DIV/0!</v>
      </c>
      <c r="AG204" s="131" t="e">
        <f t="shared" si="151"/>
        <v>#DIV/0!</v>
      </c>
      <c r="AH204" s="131" t="e">
        <f t="shared" si="152"/>
        <v>#DIV/0!</v>
      </c>
      <c r="AI204" s="132" t="e">
        <f t="shared" si="153"/>
        <v>#DIV/0!</v>
      </c>
      <c r="AJ204" s="131" t="e">
        <f t="shared" si="154"/>
        <v>#DIV/0!</v>
      </c>
      <c r="AK204" s="131" t="e">
        <f t="shared" si="155"/>
        <v>#DIV/0!</v>
      </c>
      <c r="AL204" s="133" t="e">
        <f t="shared" si="156"/>
        <v>#DIV/0!</v>
      </c>
      <c r="AM204" s="131" t="e">
        <f t="shared" si="157"/>
        <v>#DIV/0!</v>
      </c>
      <c r="AN204" s="131" t="e">
        <f t="shared" si="158"/>
        <v>#DIV/0!</v>
      </c>
      <c r="AO204" s="131" t="e">
        <f t="shared" si="159"/>
        <v>#DIV/0!</v>
      </c>
      <c r="AP204" s="134" t="e">
        <f t="shared" si="160"/>
        <v>#DIV/0!</v>
      </c>
    </row>
    <row r="205" spans="1:42" s="68" customFormat="1" ht="12.75">
      <c r="A205" s="262"/>
      <c r="B205" s="68" t="s">
        <v>260</v>
      </c>
      <c r="D205" s="68" t="s">
        <v>86</v>
      </c>
      <c r="E205" s="68" t="s">
        <v>78</v>
      </c>
      <c r="F205" s="129" t="s">
        <v>73</v>
      </c>
      <c r="G205" s="78">
        <v>65.973</v>
      </c>
      <c r="H205" s="16" t="s">
        <v>277</v>
      </c>
      <c r="I205" s="16">
        <v>28.294</v>
      </c>
      <c r="J205" s="56">
        <v>5.530500000000001E-10</v>
      </c>
      <c r="K205" s="56">
        <v>28.294</v>
      </c>
      <c r="L205" s="17">
        <v>0.036</v>
      </c>
      <c r="M205" s="16">
        <v>5.530500000000001E-10</v>
      </c>
      <c r="N205" s="18">
        <v>1.349518432626987E-12</v>
      </c>
      <c r="O205" s="29">
        <f t="shared" si="143"/>
        <v>65.97300000000016</v>
      </c>
      <c r="P205" s="100">
        <f t="shared" si="144"/>
        <v>2.3314683517128287E-15</v>
      </c>
      <c r="Q205" s="53">
        <v>0.02</v>
      </c>
      <c r="R205" s="59"/>
      <c r="S205" s="130"/>
      <c r="T205" s="250">
        <f t="shared" si="145"/>
        <v>0.020000000000000046</v>
      </c>
      <c r="U205" s="51"/>
      <c r="V205" s="51"/>
      <c r="W205" s="23"/>
      <c r="X205" s="23"/>
      <c r="Y205" s="23"/>
      <c r="Z205" s="23"/>
      <c r="AA205" s="23"/>
      <c r="AB205" s="131" t="e">
        <f t="shared" si="146"/>
        <v>#DIV/0!</v>
      </c>
      <c r="AC205" s="131" t="e">
        <f t="shared" si="147"/>
        <v>#DIV/0!</v>
      </c>
      <c r="AD205" s="131" t="e">
        <f t="shared" si="148"/>
        <v>#DIV/0!</v>
      </c>
      <c r="AE205" s="131" t="e">
        <f t="shared" si="149"/>
        <v>#DIV/0!</v>
      </c>
      <c r="AF205" s="132" t="e">
        <f t="shared" si="150"/>
        <v>#DIV/0!</v>
      </c>
      <c r="AG205" s="131" t="e">
        <f t="shared" si="151"/>
        <v>#DIV/0!</v>
      </c>
      <c r="AH205" s="131" t="e">
        <f t="shared" si="152"/>
        <v>#DIV/0!</v>
      </c>
      <c r="AI205" s="132" t="e">
        <f t="shared" si="153"/>
        <v>#DIV/0!</v>
      </c>
      <c r="AJ205" s="131" t="e">
        <f t="shared" si="154"/>
        <v>#DIV/0!</v>
      </c>
      <c r="AK205" s="131" t="e">
        <f t="shared" si="155"/>
        <v>#DIV/0!</v>
      </c>
      <c r="AL205" s="133" t="e">
        <f t="shared" si="156"/>
        <v>#DIV/0!</v>
      </c>
      <c r="AM205" s="131" t="e">
        <f t="shared" si="157"/>
        <v>#DIV/0!</v>
      </c>
      <c r="AN205" s="131" t="e">
        <f t="shared" si="158"/>
        <v>#DIV/0!</v>
      </c>
      <c r="AO205" s="131" t="e">
        <f t="shared" si="159"/>
        <v>#DIV/0!</v>
      </c>
      <c r="AP205" s="134" t="e">
        <f t="shared" si="160"/>
        <v>#DIV/0!</v>
      </c>
    </row>
    <row r="206" spans="1:42" s="68" customFormat="1" ht="12.75">
      <c r="A206" s="262"/>
      <c r="B206" s="68" t="s">
        <v>253</v>
      </c>
      <c r="D206" s="68" t="s">
        <v>86</v>
      </c>
      <c r="E206" s="68" t="s">
        <v>78</v>
      </c>
      <c r="F206" s="129" t="s">
        <v>73</v>
      </c>
      <c r="G206" s="78">
        <v>66.022</v>
      </c>
      <c r="H206" s="16" t="s">
        <v>277</v>
      </c>
      <c r="I206" s="16">
        <v>28.294</v>
      </c>
      <c r="J206" s="56">
        <v>5.530500000000001E-10</v>
      </c>
      <c r="K206" s="56">
        <v>28.294</v>
      </c>
      <c r="L206" s="17">
        <v>0.036</v>
      </c>
      <c r="M206" s="16">
        <v>5.530500000000001E-10</v>
      </c>
      <c r="N206" s="18">
        <v>1.349518432626987E-12</v>
      </c>
      <c r="O206" s="29">
        <f t="shared" si="143"/>
        <v>66.02199999999992</v>
      </c>
      <c r="P206" s="100">
        <f t="shared" si="144"/>
        <v>-1.3322676295501878E-15</v>
      </c>
      <c r="Q206" s="53">
        <v>0.038</v>
      </c>
      <c r="R206" s="215"/>
      <c r="S206" s="216"/>
      <c r="T206" s="250">
        <f t="shared" si="145"/>
        <v>0.03799999999999995</v>
      </c>
      <c r="U206" s="51"/>
      <c r="V206" s="51"/>
      <c r="W206" s="23"/>
      <c r="X206" s="23"/>
      <c r="Y206" s="23"/>
      <c r="Z206" s="23"/>
      <c r="AA206" s="23"/>
      <c r="AB206" s="131" t="e">
        <f t="shared" si="146"/>
        <v>#DIV/0!</v>
      </c>
      <c r="AC206" s="131" t="e">
        <f t="shared" si="147"/>
        <v>#DIV/0!</v>
      </c>
      <c r="AD206" s="131" t="e">
        <f t="shared" si="148"/>
        <v>#DIV/0!</v>
      </c>
      <c r="AE206" s="131" t="e">
        <f t="shared" si="149"/>
        <v>#DIV/0!</v>
      </c>
      <c r="AF206" s="132" t="e">
        <f t="shared" si="150"/>
        <v>#DIV/0!</v>
      </c>
      <c r="AG206" s="131" t="e">
        <f t="shared" si="151"/>
        <v>#DIV/0!</v>
      </c>
      <c r="AH206" s="131" t="e">
        <f t="shared" si="152"/>
        <v>#DIV/0!</v>
      </c>
      <c r="AI206" s="132" t="e">
        <f t="shared" si="153"/>
        <v>#DIV/0!</v>
      </c>
      <c r="AJ206" s="131" t="e">
        <f t="shared" si="154"/>
        <v>#DIV/0!</v>
      </c>
      <c r="AK206" s="131" t="e">
        <f t="shared" si="155"/>
        <v>#DIV/0!</v>
      </c>
      <c r="AL206" s="133" t="e">
        <f t="shared" si="156"/>
        <v>#DIV/0!</v>
      </c>
      <c r="AM206" s="131" t="e">
        <f t="shared" si="157"/>
        <v>#DIV/0!</v>
      </c>
      <c r="AN206" s="131" t="e">
        <f t="shared" si="158"/>
        <v>#DIV/0!</v>
      </c>
      <c r="AO206" s="131" t="e">
        <f t="shared" si="159"/>
        <v>#DIV/0!</v>
      </c>
      <c r="AP206" s="134" t="e">
        <f t="shared" si="160"/>
        <v>#DIV/0!</v>
      </c>
    </row>
    <row r="207" spans="1:42" s="68" customFormat="1" ht="12.75">
      <c r="A207" s="262"/>
      <c r="B207" s="68" t="s">
        <v>254</v>
      </c>
      <c r="D207" s="68" t="s">
        <v>86</v>
      </c>
      <c r="E207" s="68" t="s">
        <v>78</v>
      </c>
      <c r="F207" s="129" t="s">
        <v>73</v>
      </c>
      <c r="G207" s="78">
        <v>65.998</v>
      </c>
      <c r="H207" s="16" t="s">
        <v>277</v>
      </c>
      <c r="I207" s="16">
        <v>28.294</v>
      </c>
      <c r="J207" s="56">
        <v>5.530500000000001E-10</v>
      </c>
      <c r="K207" s="56">
        <v>28.294</v>
      </c>
      <c r="L207" s="17">
        <v>0.036</v>
      </c>
      <c r="M207" s="16">
        <v>5.530500000000001E-10</v>
      </c>
      <c r="N207" s="18">
        <v>1.349518432626987E-12</v>
      </c>
      <c r="O207" s="29">
        <f t="shared" si="143"/>
        <v>65.99799999999996</v>
      </c>
      <c r="P207" s="100">
        <f t="shared" si="144"/>
        <v>-6.661338147750939E-16</v>
      </c>
      <c r="Q207" s="53">
        <v>0.044</v>
      </c>
      <c r="R207" s="215"/>
      <c r="S207" s="216"/>
      <c r="T207" s="250">
        <f t="shared" si="145"/>
        <v>0.04399999999999997</v>
      </c>
      <c r="U207" s="51"/>
      <c r="V207" s="51"/>
      <c r="W207" s="23"/>
      <c r="X207" s="23"/>
      <c r="Y207" s="23"/>
      <c r="Z207" s="23"/>
      <c r="AA207" s="23"/>
      <c r="AB207" s="131" t="e">
        <f t="shared" si="146"/>
        <v>#DIV/0!</v>
      </c>
      <c r="AC207" s="131" t="e">
        <f t="shared" si="147"/>
        <v>#DIV/0!</v>
      </c>
      <c r="AD207" s="131" t="e">
        <f t="shared" si="148"/>
        <v>#DIV/0!</v>
      </c>
      <c r="AE207" s="131" t="e">
        <f t="shared" si="149"/>
        <v>#DIV/0!</v>
      </c>
      <c r="AF207" s="132" t="e">
        <f t="shared" si="150"/>
        <v>#DIV/0!</v>
      </c>
      <c r="AG207" s="131" t="e">
        <f t="shared" si="151"/>
        <v>#DIV/0!</v>
      </c>
      <c r="AH207" s="131" t="e">
        <f t="shared" si="152"/>
        <v>#DIV/0!</v>
      </c>
      <c r="AI207" s="132" t="e">
        <f t="shared" si="153"/>
        <v>#DIV/0!</v>
      </c>
      <c r="AJ207" s="131" t="e">
        <f t="shared" si="154"/>
        <v>#DIV/0!</v>
      </c>
      <c r="AK207" s="131" t="e">
        <f t="shared" si="155"/>
        <v>#DIV/0!</v>
      </c>
      <c r="AL207" s="133" t="e">
        <f t="shared" si="156"/>
        <v>#DIV/0!</v>
      </c>
      <c r="AM207" s="131" t="e">
        <f t="shared" si="157"/>
        <v>#DIV/0!</v>
      </c>
      <c r="AN207" s="131" t="e">
        <f t="shared" si="158"/>
        <v>#DIV/0!</v>
      </c>
      <c r="AO207" s="131" t="e">
        <f t="shared" si="159"/>
        <v>#DIV/0!</v>
      </c>
      <c r="AP207" s="134" t="e">
        <f t="shared" si="160"/>
        <v>#DIV/0!</v>
      </c>
    </row>
    <row r="208" spans="1:42" s="68" customFormat="1" ht="12.75">
      <c r="A208" s="262"/>
      <c r="B208" s="68" t="s">
        <v>256</v>
      </c>
      <c r="D208" s="68" t="s">
        <v>86</v>
      </c>
      <c r="E208" s="68" t="s">
        <v>78</v>
      </c>
      <c r="F208" s="129" t="s">
        <v>73</v>
      </c>
      <c r="G208" s="78">
        <v>66.019</v>
      </c>
      <c r="H208" s="16" t="s">
        <v>277</v>
      </c>
      <c r="I208" s="16">
        <v>28.294</v>
      </c>
      <c r="J208" s="56">
        <v>5.530500000000001E-10</v>
      </c>
      <c r="K208" s="56">
        <v>28.294</v>
      </c>
      <c r="L208" s="17">
        <v>0.036</v>
      </c>
      <c r="M208" s="16">
        <v>5.530500000000001E-10</v>
      </c>
      <c r="N208" s="18">
        <v>1.349518432626987E-12</v>
      </c>
      <c r="O208" s="29">
        <f t="shared" si="143"/>
        <v>66.01900000000006</v>
      </c>
      <c r="P208" s="100">
        <f t="shared" si="144"/>
        <v>8.881784197001252E-16</v>
      </c>
      <c r="Q208" s="53">
        <v>0.046</v>
      </c>
      <c r="R208" s="215"/>
      <c r="S208" s="216"/>
      <c r="T208" s="250">
        <f t="shared" si="145"/>
        <v>0.04600000000000004</v>
      </c>
      <c r="U208" s="51"/>
      <c r="V208" s="51"/>
      <c r="W208" s="23"/>
      <c r="X208" s="23"/>
      <c r="Y208" s="23"/>
      <c r="Z208" s="23"/>
      <c r="AA208" s="23"/>
      <c r="AB208" s="131" t="e">
        <f t="shared" si="146"/>
        <v>#DIV/0!</v>
      </c>
      <c r="AC208" s="131" t="e">
        <f t="shared" si="147"/>
        <v>#DIV/0!</v>
      </c>
      <c r="AD208" s="131" t="e">
        <f t="shared" si="148"/>
        <v>#DIV/0!</v>
      </c>
      <c r="AE208" s="131" t="e">
        <f t="shared" si="149"/>
        <v>#DIV/0!</v>
      </c>
      <c r="AF208" s="132" t="e">
        <f t="shared" si="150"/>
        <v>#DIV/0!</v>
      </c>
      <c r="AG208" s="131" t="e">
        <f t="shared" si="151"/>
        <v>#DIV/0!</v>
      </c>
      <c r="AH208" s="131" t="e">
        <f t="shared" si="152"/>
        <v>#DIV/0!</v>
      </c>
      <c r="AI208" s="132" t="e">
        <f t="shared" si="153"/>
        <v>#DIV/0!</v>
      </c>
      <c r="AJ208" s="131" t="e">
        <f t="shared" si="154"/>
        <v>#DIV/0!</v>
      </c>
      <c r="AK208" s="131" t="e">
        <f t="shared" si="155"/>
        <v>#DIV/0!</v>
      </c>
      <c r="AL208" s="133" t="e">
        <f t="shared" si="156"/>
        <v>#DIV/0!</v>
      </c>
      <c r="AM208" s="131" t="e">
        <f t="shared" si="157"/>
        <v>#DIV/0!</v>
      </c>
      <c r="AN208" s="131" t="e">
        <f t="shared" si="158"/>
        <v>#DIV/0!</v>
      </c>
      <c r="AO208" s="131" t="e">
        <f t="shared" si="159"/>
        <v>#DIV/0!</v>
      </c>
      <c r="AP208" s="134" t="e">
        <f t="shared" si="160"/>
        <v>#DIV/0!</v>
      </c>
    </row>
    <row r="209" spans="1:42" s="68" customFormat="1" ht="12.75">
      <c r="A209" s="262"/>
      <c r="B209" s="68" t="s">
        <v>255</v>
      </c>
      <c r="D209" s="68" t="s">
        <v>86</v>
      </c>
      <c r="E209" s="68" t="s">
        <v>78</v>
      </c>
      <c r="F209" s="129" t="s">
        <v>73</v>
      </c>
      <c r="G209" s="78">
        <v>66.002</v>
      </c>
      <c r="H209" s="16" t="s">
        <v>277</v>
      </c>
      <c r="I209" s="16">
        <v>28.294</v>
      </c>
      <c r="J209" s="56">
        <v>5.530500000000001E-10</v>
      </c>
      <c r="K209" s="56">
        <v>28.294</v>
      </c>
      <c r="L209" s="17">
        <v>0.036</v>
      </c>
      <c r="M209" s="16">
        <v>5.530500000000001E-10</v>
      </c>
      <c r="N209" s="18">
        <v>1.349518432626987E-12</v>
      </c>
      <c r="O209" s="29">
        <f t="shared" si="143"/>
        <v>66.00200000000017</v>
      </c>
      <c r="P209" s="100">
        <f t="shared" si="144"/>
        <v>2.55351295663786E-15</v>
      </c>
      <c r="Q209" s="53">
        <v>0.033</v>
      </c>
      <c r="R209" s="215"/>
      <c r="S209" s="216"/>
      <c r="T209" s="250">
        <f t="shared" si="145"/>
        <v>0.03300000000000009</v>
      </c>
      <c r="U209" s="51"/>
      <c r="V209" s="51"/>
      <c r="W209" s="23"/>
      <c r="X209" s="23"/>
      <c r="Y209" s="23"/>
      <c r="Z209" s="23"/>
      <c r="AA209" s="23"/>
      <c r="AB209" s="131" t="e">
        <f t="shared" si="146"/>
        <v>#DIV/0!</v>
      </c>
      <c r="AC209" s="131" t="e">
        <f t="shared" si="147"/>
        <v>#DIV/0!</v>
      </c>
      <c r="AD209" s="131" t="e">
        <f t="shared" si="148"/>
        <v>#DIV/0!</v>
      </c>
      <c r="AE209" s="131" t="e">
        <f t="shared" si="149"/>
        <v>#DIV/0!</v>
      </c>
      <c r="AF209" s="132" t="e">
        <f t="shared" si="150"/>
        <v>#DIV/0!</v>
      </c>
      <c r="AG209" s="131" t="e">
        <f t="shared" si="151"/>
        <v>#DIV/0!</v>
      </c>
      <c r="AH209" s="131" t="e">
        <f t="shared" si="152"/>
        <v>#DIV/0!</v>
      </c>
      <c r="AI209" s="132" t="e">
        <f t="shared" si="153"/>
        <v>#DIV/0!</v>
      </c>
      <c r="AJ209" s="131" t="e">
        <f t="shared" si="154"/>
        <v>#DIV/0!</v>
      </c>
      <c r="AK209" s="131" t="e">
        <f t="shared" si="155"/>
        <v>#DIV/0!</v>
      </c>
      <c r="AL209" s="133" t="e">
        <f t="shared" si="156"/>
        <v>#DIV/0!</v>
      </c>
      <c r="AM209" s="131" t="e">
        <f t="shared" si="157"/>
        <v>#DIV/0!</v>
      </c>
      <c r="AN209" s="131" t="e">
        <f t="shared" si="158"/>
        <v>#DIV/0!</v>
      </c>
      <c r="AO209" s="131" t="e">
        <f t="shared" si="159"/>
        <v>#DIV/0!</v>
      </c>
      <c r="AP209" s="134" t="e">
        <f t="shared" si="160"/>
        <v>#DIV/0!</v>
      </c>
    </row>
    <row r="210" spans="1:42" s="68" customFormat="1" ht="12.75">
      <c r="A210" s="262"/>
      <c r="B210" s="68" t="s">
        <v>259</v>
      </c>
      <c r="D210" s="68" t="s">
        <v>86</v>
      </c>
      <c r="E210" s="68" t="s">
        <v>78</v>
      </c>
      <c r="F210" s="129" t="s">
        <v>73</v>
      </c>
      <c r="G210" s="78">
        <v>66.013</v>
      </c>
      <c r="H210" s="16" t="s">
        <v>277</v>
      </c>
      <c r="I210" s="16">
        <v>28.294</v>
      </c>
      <c r="J210" s="56">
        <v>5.530500000000001E-10</v>
      </c>
      <c r="K210" s="56">
        <v>28.294</v>
      </c>
      <c r="L210" s="17">
        <v>0.036</v>
      </c>
      <c r="M210" s="16">
        <v>5.530500000000001E-10</v>
      </c>
      <c r="N210" s="18">
        <v>1.349518432626987E-12</v>
      </c>
      <c r="O210" s="29">
        <f t="shared" si="143"/>
        <v>66.01299999999986</v>
      </c>
      <c r="P210" s="100">
        <f t="shared" si="144"/>
        <v>-2.220446049250313E-15</v>
      </c>
      <c r="Q210" s="53">
        <v>0.015</v>
      </c>
      <c r="R210" s="215"/>
      <c r="S210" s="216"/>
      <c r="T210" s="250">
        <f t="shared" si="145"/>
        <v>0.014999999999999966</v>
      </c>
      <c r="U210" s="51"/>
      <c r="V210" s="51"/>
      <c r="W210" s="23"/>
      <c r="X210" s="23"/>
      <c r="Y210" s="23"/>
      <c r="Z210" s="23"/>
      <c r="AA210" s="23"/>
      <c r="AB210" s="131" t="e">
        <f t="shared" si="146"/>
        <v>#DIV/0!</v>
      </c>
      <c r="AC210" s="131" t="e">
        <f t="shared" si="147"/>
        <v>#DIV/0!</v>
      </c>
      <c r="AD210" s="131" t="e">
        <f t="shared" si="148"/>
        <v>#DIV/0!</v>
      </c>
      <c r="AE210" s="131" t="e">
        <f t="shared" si="149"/>
        <v>#DIV/0!</v>
      </c>
      <c r="AF210" s="132" t="e">
        <f t="shared" si="150"/>
        <v>#DIV/0!</v>
      </c>
      <c r="AG210" s="131" t="e">
        <f t="shared" si="151"/>
        <v>#DIV/0!</v>
      </c>
      <c r="AH210" s="131" t="e">
        <f t="shared" si="152"/>
        <v>#DIV/0!</v>
      </c>
      <c r="AI210" s="132" t="e">
        <f t="shared" si="153"/>
        <v>#DIV/0!</v>
      </c>
      <c r="AJ210" s="131" t="e">
        <f t="shared" si="154"/>
        <v>#DIV/0!</v>
      </c>
      <c r="AK210" s="131" t="e">
        <f t="shared" si="155"/>
        <v>#DIV/0!</v>
      </c>
      <c r="AL210" s="133" t="e">
        <f t="shared" si="156"/>
        <v>#DIV/0!</v>
      </c>
      <c r="AM210" s="131" t="e">
        <f t="shared" si="157"/>
        <v>#DIV/0!</v>
      </c>
      <c r="AN210" s="131" t="e">
        <f t="shared" si="158"/>
        <v>#DIV/0!</v>
      </c>
      <c r="AO210" s="131" t="e">
        <f t="shared" si="159"/>
        <v>#DIV/0!</v>
      </c>
      <c r="AP210" s="134" t="e">
        <f t="shared" si="160"/>
        <v>#DIV/0!</v>
      </c>
    </row>
    <row r="211" spans="1:42" s="68" customFormat="1" ht="12.75">
      <c r="A211" s="262"/>
      <c r="B211" s="68" t="s">
        <v>261</v>
      </c>
      <c r="D211" s="68" t="s">
        <v>86</v>
      </c>
      <c r="E211" s="68" t="s">
        <v>78</v>
      </c>
      <c r="F211" s="129" t="s">
        <v>73</v>
      </c>
      <c r="G211" s="78">
        <v>66.061</v>
      </c>
      <c r="H211" s="16" t="s">
        <v>277</v>
      </c>
      <c r="I211" s="16">
        <v>28.294</v>
      </c>
      <c r="J211" s="56">
        <v>5.530500000000001E-10</v>
      </c>
      <c r="K211" s="56">
        <v>28.294</v>
      </c>
      <c r="L211" s="17">
        <v>0.036</v>
      </c>
      <c r="M211" s="16">
        <v>5.530500000000001E-10</v>
      </c>
      <c r="N211" s="18">
        <v>1.349518432626987E-12</v>
      </c>
      <c r="O211" s="29">
        <f t="shared" si="143"/>
        <v>66.06100000000002</v>
      </c>
      <c r="P211" s="100">
        <f t="shared" si="144"/>
        <v>2.220446049250313E-16</v>
      </c>
      <c r="Q211" s="53">
        <v>0.039</v>
      </c>
      <c r="R211" s="215"/>
      <c r="S211" s="216"/>
      <c r="T211" s="250">
        <f t="shared" si="145"/>
        <v>0.03900000000000001</v>
      </c>
      <c r="U211" s="51"/>
      <c r="V211" s="51"/>
      <c r="W211" s="23"/>
      <c r="X211" s="23"/>
      <c r="Y211" s="23"/>
      <c r="Z211" s="23"/>
      <c r="AA211" s="23"/>
      <c r="AB211" s="131" t="e">
        <f t="shared" si="146"/>
        <v>#DIV/0!</v>
      </c>
      <c r="AC211" s="131" t="e">
        <f t="shared" si="147"/>
        <v>#DIV/0!</v>
      </c>
      <c r="AD211" s="131" t="e">
        <f t="shared" si="148"/>
        <v>#DIV/0!</v>
      </c>
      <c r="AE211" s="131" t="e">
        <f t="shared" si="149"/>
        <v>#DIV/0!</v>
      </c>
      <c r="AF211" s="132" t="e">
        <f t="shared" si="150"/>
        <v>#DIV/0!</v>
      </c>
      <c r="AG211" s="131" t="e">
        <f t="shared" si="151"/>
        <v>#DIV/0!</v>
      </c>
      <c r="AH211" s="131" t="e">
        <f t="shared" si="152"/>
        <v>#DIV/0!</v>
      </c>
      <c r="AI211" s="132" t="e">
        <f t="shared" si="153"/>
        <v>#DIV/0!</v>
      </c>
      <c r="AJ211" s="131" t="e">
        <f t="shared" si="154"/>
        <v>#DIV/0!</v>
      </c>
      <c r="AK211" s="131" t="e">
        <f t="shared" si="155"/>
        <v>#DIV/0!</v>
      </c>
      <c r="AL211" s="133" t="e">
        <f t="shared" si="156"/>
        <v>#DIV/0!</v>
      </c>
      <c r="AM211" s="131" t="e">
        <f t="shared" si="157"/>
        <v>#DIV/0!</v>
      </c>
      <c r="AN211" s="131" t="e">
        <f t="shared" si="158"/>
        <v>#DIV/0!</v>
      </c>
      <c r="AO211" s="131" t="e">
        <f t="shared" si="159"/>
        <v>#DIV/0!</v>
      </c>
      <c r="AP211" s="134" t="e">
        <f t="shared" si="160"/>
        <v>#DIV/0!</v>
      </c>
    </row>
    <row r="212" spans="1:42" s="68" customFormat="1" ht="12.75" customHeight="1">
      <c r="A212" s="262"/>
      <c r="B212" s="68" t="s">
        <v>262</v>
      </c>
      <c r="D212" s="68" t="s">
        <v>86</v>
      </c>
      <c r="E212" s="68" t="s">
        <v>78</v>
      </c>
      <c r="F212" s="129" t="s">
        <v>73</v>
      </c>
      <c r="G212" s="78">
        <v>66.035</v>
      </c>
      <c r="H212" s="16" t="s">
        <v>277</v>
      </c>
      <c r="I212" s="16">
        <v>28.294</v>
      </c>
      <c r="J212" s="56">
        <v>5.530500000000001E-10</v>
      </c>
      <c r="K212" s="56">
        <v>28.294</v>
      </c>
      <c r="L212" s="17">
        <v>0.036</v>
      </c>
      <c r="M212" s="16">
        <v>5.530500000000001E-10</v>
      </c>
      <c r="N212" s="18">
        <v>1.349518432626987E-12</v>
      </c>
      <c r="O212" s="29">
        <f t="shared" si="143"/>
        <v>66.03500000000012</v>
      </c>
      <c r="P212" s="100">
        <f t="shared" si="144"/>
        <v>1.887379141862766E-15</v>
      </c>
      <c r="Q212" s="66">
        <v>0.033</v>
      </c>
      <c r="R212" s="90"/>
      <c r="S212" s="156"/>
      <c r="T212" s="250">
        <f t="shared" si="145"/>
        <v>0.03300000000000006</v>
      </c>
      <c r="U212" s="51">
        <f>IF(AND(Q212&gt;0,R212&gt;0),SQRT((T212*10^6)^2+AL212^2*($L212*10^6)^2)/10^6,"")</f>
      </c>
      <c r="V212" s="51">
        <f>IF(AND(Q212&gt;0,R212&gt;0),SQRT((U212*10^6)^2+AP212^2*$N212^2)/10^6,"")</f>
      </c>
      <c r="W212" s="23"/>
      <c r="X212" s="23"/>
      <c r="Y212" s="23"/>
      <c r="Z212" s="23"/>
      <c r="AA212" s="23"/>
      <c r="AB212" s="131" t="e">
        <f t="shared" si="146"/>
        <v>#DIV/0!</v>
      </c>
      <c r="AC212" s="131" t="e">
        <f t="shared" si="147"/>
        <v>#DIV/0!</v>
      </c>
      <c r="AD212" s="131" t="e">
        <f t="shared" si="148"/>
        <v>#DIV/0!</v>
      </c>
      <c r="AE212" s="131" t="e">
        <f t="shared" si="149"/>
        <v>#DIV/0!</v>
      </c>
      <c r="AF212" s="132" t="e">
        <f t="shared" si="150"/>
        <v>#DIV/0!</v>
      </c>
      <c r="AG212" s="131" t="e">
        <f t="shared" si="151"/>
        <v>#DIV/0!</v>
      </c>
      <c r="AH212" s="131" t="e">
        <f t="shared" si="152"/>
        <v>#DIV/0!</v>
      </c>
      <c r="AI212" s="132" t="e">
        <f t="shared" si="153"/>
        <v>#DIV/0!</v>
      </c>
      <c r="AJ212" s="131" t="e">
        <f t="shared" si="154"/>
        <v>#DIV/0!</v>
      </c>
      <c r="AK212" s="131" t="e">
        <f t="shared" si="155"/>
        <v>#DIV/0!</v>
      </c>
      <c r="AL212" s="133" t="e">
        <f t="shared" si="156"/>
        <v>#DIV/0!</v>
      </c>
      <c r="AM212" s="131" t="e">
        <f t="shared" si="157"/>
        <v>#DIV/0!</v>
      </c>
      <c r="AN212" s="131" t="e">
        <f t="shared" si="158"/>
        <v>#DIV/0!</v>
      </c>
      <c r="AO212" s="131" t="e">
        <f t="shared" si="159"/>
        <v>#DIV/0!</v>
      </c>
      <c r="AP212" s="134" t="e">
        <f t="shared" si="160"/>
        <v>#DIV/0!</v>
      </c>
    </row>
    <row r="213" spans="1:42" s="68" customFormat="1" ht="12.75" customHeight="1">
      <c r="A213" s="262"/>
      <c r="B213" s="68" t="s">
        <v>263</v>
      </c>
      <c r="D213" s="68" t="s">
        <v>86</v>
      </c>
      <c r="E213" s="68" t="s">
        <v>78</v>
      </c>
      <c r="F213" s="129" t="s">
        <v>73</v>
      </c>
      <c r="G213" s="78">
        <v>66.043</v>
      </c>
      <c r="H213" s="16" t="s">
        <v>277</v>
      </c>
      <c r="I213" s="16">
        <v>28.294</v>
      </c>
      <c r="J213" s="56">
        <v>5.530500000000001E-10</v>
      </c>
      <c r="K213" s="56">
        <v>28.294</v>
      </c>
      <c r="L213" s="17">
        <v>0.036</v>
      </c>
      <c r="M213" s="16">
        <v>5.530500000000001E-10</v>
      </c>
      <c r="N213" s="18">
        <v>1.349518432626987E-12</v>
      </c>
      <c r="O213" s="29">
        <f t="shared" si="143"/>
        <v>66.04300000000012</v>
      </c>
      <c r="P213" s="100">
        <f t="shared" si="144"/>
        <v>1.7763568394002505E-15</v>
      </c>
      <c r="Q213" s="66">
        <v>0.011</v>
      </c>
      <c r="R213" s="90"/>
      <c r="S213" s="156"/>
      <c r="T213" s="250">
        <f t="shared" si="145"/>
        <v>0.011000000000000018</v>
      </c>
      <c r="U213" s="51"/>
      <c r="V213" s="51"/>
      <c r="W213" s="23"/>
      <c r="X213" s="23"/>
      <c r="Y213" s="23"/>
      <c r="Z213" s="23"/>
      <c r="AA213" s="23"/>
      <c r="AB213" s="131" t="e">
        <f t="shared" si="146"/>
        <v>#DIV/0!</v>
      </c>
      <c r="AC213" s="131" t="e">
        <f t="shared" si="147"/>
        <v>#DIV/0!</v>
      </c>
      <c r="AD213" s="131" t="e">
        <f t="shared" si="148"/>
        <v>#DIV/0!</v>
      </c>
      <c r="AE213" s="131" t="e">
        <f t="shared" si="149"/>
        <v>#DIV/0!</v>
      </c>
      <c r="AF213" s="132" t="e">
        <f t="shared" si="150"/>
        <v>#DIV/0!</v>
      </c>
      <c r="AG213" s="131" t="e">
        <f t="shared" si="151"/>
        <v>#DIV/0!</v>
      </c>
      <c r="AH213" s="131" t="e">
        <f t="shared" si="152"/>
        <v>#DIV/0!</v>
      </c>
      <c r="AI213" s="132" t="e">
        <f t="shared" si="153"/>
        <v>#DIV/0!</v>
      </c>
      <c r="AJ213" s="131" t="e">
        <f t="shared" si="154"/>
        <v>#DIV/0!</v>
      </c>
      <c r="AK213" s="131" t="e">
        <f t="shared" si="155"/>
        <v>#DIV/0!</v>
      </c>
      <c r="AL213" s="133" t="e">
        <f t="shared" si="156"/>
        <v>#DIV/0!</v>
      </c>
      <c r="AM213" s="131" t="e">
        <f t="shared" si="157"/>
        <v>#DIV/0!</v>
      </c>
      <c r="AN213" s="131" t="e">
        <f t="shared" si="158"/>
        <v>#DIV/0!</v>
      </c>
      <c r="AO213" s="131" t="e">
        <f t="shared" si="159"/>
        <v>#DIV/0!</v>
      </c>
      <c r="AP213" s="134" t="e">
        <f t="shared" si="160"/>
        <v>#DIV/0!</v>
      </c>
    </row>
    <row r="214" spans="1:42" s="68" customFormat="1" ht="12.75" customHeight="1">
      <c r="A214" s="262"/>
      <c r="B214" s="68" t="s">
        <v>264</v>
      </c>
      <c r="D214" s="68" t="s">
        <v>86</v>
      </c>
      <c r="E214" s="68" t="s">
        <v>78</v>
      </c>
      <c r="F214" s="129" t="s">
        <v>73</v>
      </c>
      <c r="G214" s="78">
        <v>66.043</v>
      </c>
      <c r="H214" s="16" t="s">
        <v>277</v>
      </c>
      <c r="I214" s="16">
        <v>28.294</v>
      </c>
      <c r="J214" s="56">
        <v>5.530500000000001E-10</v>
      </c>
      <c r="K214" s="56">
        <v>28.294</v>
      </c>
      <c r="L214" s="17">
        <v>0.036</v>
      </c>
      <c r="M214" s="16">
        <v>5.530500000000001E-10</v>
      </c>
      <c r="N214" s="18">
        <v>1.349518432626987E-12</v>
      </c>
      <c r="O214" s="29">
        <f t="shared" si="143"/>
        <v>66.04300000000012</v>
      </c>
      <c r="P214" s="100">
        <f t="shared" si="144"/>
        <v>1.7763568394002505E-15</v>
      </c>
      <c r="Q214" s="66">
        <v>0.01</v>
      </c>
      <c r="R214" s="90"/>
      <c r="S214" s="156"/>
      <c r="T214" s="250">
        <f t="shared" si="145"/>
        <v>0.010000000000000018</v>
      </c>
      <c r="U214" s="51"/>
      <c r="V214" s="51"/>
      <c r="W214" s="23"/>
      <c r="X214" s="23"/>
      <c r="Y214" s="23"/>
      <c r="Z214" s="23"/>
      <c r="AA214" s="23"/>
      <c r="AB214" s="131" t="e">
        <f t="shared" si="146"/>
        <v>#DIV/0!</v>
      </c>
      <c r="AC214" s="131" t="e">
        <f t="shared" si="147"/>
        <v>#DIV/0!</v>
      </c>
      <c r="AD214" s="131" t="e">
        <f t="shared" si="148"/>
        <v>#DIV/0!</v>
      </c>
      <c r="AE214" s="131" t="e">
        <f t="shared" si="149"/>
        <v>#DIV/0!</v>
      </c>
      <c r="AF214" s="132" t="e">
        <f t="shared" si="150"/>
        <v>#DIV/0!</v>
      </c>
      <c r="AG214" s="131" t="e">
        <f t="shared" si="151"/>
        <v>#DIV/0!</v>
      </c>
      <c r="AH214" s="131" t="e">
        <f t="shared" si="152"/>
        <v>#DIV/0!</v>
      </c>
      <c r="AI214" s="132" t="e">
        <f t="shared" si="153"/>
        <v>#DIV/0!</v>
      </c>
      <c r="AJ214" s="131" t="e">
        <f t="shared" si="154"/>
        <v>#DIV/0!</v>
      </c>
      <c r="AK214" s="131" t="e">
        <f t="shared" si="155"/>
        <v>#DIV/0!</v>
      </c>
      <c r="AL214" s="133" t="e">
        <f t="shared" si="156"/>
        <v>#DIV/0!</v>
      </c>
      <c r="AM214" s="131" t="e">
        <f t="shared" si="157"/>
        <v>#DIV/0!</v>
      </c>
      <c r="AN214" s="131" t="e">
        <f t="shared" si="158"/>
        <v>#DIV/0!</v>
      </c>
      <c r="AO214" s="131" t="e">
        <f t="shared" si="159"/>
        <v>#DIV/0!</v>
      </c>
      <c r="AP214" s="134" t="e">
        <f t="shared" si="160"/>
        <v>#DIV/0!</v>
      </c>
    </row>
    <row r="215" spans="1:42" s="34" customFormat="1" ht="13.5" thickBot="1">
      <c r="A215" s="263"/>
      <c r="B215" s="34" t="s">
        <v>49</v>
      </c>
      <c r="D215" s="34" t="s">
        <v>87</v>
      </c>
      <c r="E215" s="34" t="s">
        <v>78</v>
      </c>
      <c r="F215" s="34" t="s">
        <v>73</v>
      </c>
      <c r="G215" s="79">
        <v>66.289</v>
      </c>
      <c r="H215" s="158" t="s">
        <v>277</v>
      </c>
      <c r="I215" s="158">
        <v>28.294</v>
      </c>
      <c r="J215" s="71">
        <v>5.530500000000001E-10</v>
      </c>
      <c r="K215" s="71">
        <v>28.294</v>
      </c>
      <c r="L215" s="209">
        <v>0.036</v>
      </c>
      <c r="M215" s="158">
        <v>5.530500000000001E-10</v>
      </c>
      <c r="N215" s="210">
        <v>1.349518432626987E-12</v>
      </c>
      <c r="O215" s="30">
        <f t="shared" si="143"/>
        <v>66.28900000000019</v>
      </c>
      <c r="P215" s="103">
        <f t="shared" si="144"/>
        <v>2.7755575615628914E-15</v>
      </c>
      <c r="Q215" s="179">
        <v>0.051</v>
      </c>
      <c r="R215" s="159"/>
      <c r="S215" s="160"/>
      <c r="T215" s="247">
        <f t="shared" si="145"/>
        <v>0.051000000000000136</v>
      </c>
      <c r="U215" s="75">
        <f>IF(AND(Q215&gt;0,R215&gt;0),SQRT((T215*10^6)^2+AL215^2*($L215*10^6)^2)/10^6,"")</f>
      </c>
      <c r="V215" s="75">
        <f>IF(AND(Q215&gt;0,R215&gt;0),SQRT((U215*10^6)^2+AP215^2*$N215^2)/10^6,"")</f>
      </c>
      <c r="W215" s="139"/>
      <c r="X215" s="139"/>
      <c r="Y215" s="139"/>
      <c r="Z215" s="139"/>
      <c r="AA215" s="139"/>
      <c r="AB215" s="140" t="e">
        <f t="shared" si="146"/>
        <v>#DIV/0!</v>
      </c>
      <c r="AC215" s="140" t="e">
        <f t="shared" si="147"/>
        <v>#DIV/0!</v>
      </c>
      <c r="AD215" s="140" t="e">
        <f t="shared" si="148"/>
        <v>#DIV/0!</v>
      </c>
      <c r="AE215" s="140" t="e">
        <f t="shared" si="149"/>
        <v>#DIV/0!</v>
      </c>
      <c r="AF215" s="141" t="e">
        <f t="shared" si="150"/>
        <v>#DIV/0!</v>
      </c>
      <c r="AG215" s="140" t="e">
        <f t="shared" si="151"/>
        <v>#DIV/0!</v>
      </c>
      <c r="AH215" s="140" t="e">
        <f t="shared" si="152"/>
        <v>#DIV/0!</v>
      </c>
      <c r="AI215" s="141" t="e">
        <f t="shared" si="153"/>
        <v>#DIV/0!</v>
      </c>
      <c r="AJ215" s="140" t="e">
        <f t="shared" si="154"/>
        <v>#DIV/0!</v>
      </c>
      <c r="AK215" s="140" t="e">
        <f t="shared" si="155"/>
        <v>#DIV/0!</v>
      </c>
      <c r="AL215" s="142" t="e">
        <f t="shared" si="156"/>
        <v>#DIV/0!</v>
      </c>
      <c r="AM215" s="140" t="e">
        <f t="shared" si="157"/>
        <v>#DIV/0!</v>
      </c>
      <c r="AN215" s="140" t="e">
        <f t="shared" si="158"/>
        <v>#DIV/0!</v>
      </c>
      <c r="AO215" s="140" t="e">
        <f t="shared" si="159"/>
        <v>#DIV/0!</v>
      </c>
      <c r="AP215" s="143" t="e">
        <f t="shared" si="160"/>
        <v>#DIV/0!</v>
      </c>
    </row>
    <row r="216" spans="1:62" s="14" customFormat="1" ht="13.5" thickBot="1">
      <c r="A216" s="60"/>
      <c r="G216" s="16"/>
      <c r="H216" s="16"/>
      <c r="I216" s="16"/>
      <c r="J216" s="56"/>
      <c r="K216" s="56"/>
      <c r="L216" s="17"/>
      <c r="M216" s="56"/>
      <c r="N216" s="18"/>
      <c r="O216" s="52"/>
      <c r="P216" s="100"/>
      <c r="Q216" s="53"/>
      <c r="R216" s="90"/>
      <c r="S216" s="99"/>
      <c r="T216" s="116"/>
      <c r="U216" s="51"/>
      <c r="V216" s="51"/>
      <c r="W216" s="23"/>
      <c r="X216" s="23"/>
      <c r="Y216" s="23"/>
      <c r="Z216" s="23"/>
      <c r="AA216" s="23"/>
      <c r="AB216" s="24" t="e">
        <f t="shared" si="146"/>
        <v>#DIV/0!</v>
      </c>
      <c r="AC216" s="24" t="e">
        <f t="shared" si="147"/>
        <v>#DIV/0!</v>
      </c>
      <c r="AD216" s="24" t="e">
        <f t="shared" si="148"/>
        <v>#DIV/0!</v>
      </c>
      <c r="AE216" s="24" t="e">
        <f t="shared" si="149"/>
        <v>#DIV/0!</v>
      </c>
      <c r="AF216" s="25" t="e">
        <f t="shared" si="150"/>
        <v>#DIV/0!</v>
      </c>
      <c r="AG216" s="24" t="e">
        <f t="shared" si="151"/>
        <v>#DIV/0!</v>
      </c>
      <c r="AH216" s="24" t="e">
        <f t="shared" si="152"/>
        <v>#DIV/0!</v>
      </c>
      <c r="AI216" s="25" t="e">
        <f t="shared" si="153"/>
        <v>#DIV/0!</v>
      </c>
      <c r="AJ216" s="24" t="e">
        <f t="shared" si="154"/>
        <v>#DIV/0!</v>
      </c>
      <c r="AK216" s="24" t="e">
        <f t="shared" si="155"/>
        <v>#DIV/0!</v>
      </c>
      <c r="AL216" s="26" t="e">
        <f t="shared" si="156"/>
        <v>#DIV/0!</v>
      </c>
      <c r="AM216" s="24" t="e">
        <f t="shared" si="157"/>
        <v>#DIV/0!</v>
      </c>
      <c r="AN216" s="24" t="e">
        <f t="shared" si="158"/>
        <v>#DIV/0!</v>
      </c>
      <c r="AO216" s="24" t="e">
        <f t="shared" si="159"/>
        <v>#DIV/0!</v>
      </c>
      <c r="AP216" s="27" t="e">
        <f t="shared" si="160"/>
        <v>#DIV/0!</v>
      </c>
      <c r="AQ216" s="68"/>
      <c r="AR216" s="68"/>
      <c r="AS216" s="68"/>
      <c r="AT216" s="68"/>
      <c r="AU216" s="68"/>
      <c r="AV216" s="68"/>
      <c r="AW216" s="68"/>
      <c r="AX216" s="68"/>
      <c r="AY216" s="68"/>
      <c r="AZ216" s="68"/>
      <c r="BA216" s="68"/>
      <c r="BB216" s="68"/>
      <c r="BC216" s="68"/>
      <c r="BD216" s="68"/>
      <c r="BE216" s="68"/>
      <c r="BF216" s="68"/>
      <c r="BG216" s="68"/>
      <c r="BH216" s="68"/>
      <c r="BI216" s="68"/>
      <c r="BJ216" s="68"/>
    </row>
    <row r="217" spans="1:42" s="61" customFormat="1" ht="12.75" customHeight="1">
      <c r="A217" s="261" t="s">
        <v>238</v>
      </c>
      <c r="B217" s="61" t="s">
        <v>239</v>
      </c>
      <c r="D217" s="61" t="s">
        <v>86</v>
      </c>
      <c r="E217" s="61" t="s">
        <v>78</v>
      </c>
      <c r="F217" s="61" t="s">
        <v>73</v>
      </c>
      <c r="G217" s="81">
        <v>63.9</v>
      </c>
      <c r="H217" s="62" t="s">
        <v>98</v>
      </c>
      <c r="I217" s="145">
        <v>27.84</v>
      </c>
      <c r="J217" s="63">
        <f aca="true" t="shared" si="161" ref="J217:J225">5.543*10^-10</f>
        <v>5.543E-10</v>
      </c>
      <c r="K217" s="63">
        <v>28.294</v>
      </c>
      <c r="L217" s="64">
        <v>0.036</v>
      </c>
      <c r="M217" s="63">
        <v>5.530500000000001E-10</v>
      </c>
      <c r="N217" s="65">
        <v>1.349518432626987E-12</v>
      </c>
      <c r="O217" s="50">
        <f aca="true" t="shared" si="162" ref="O217:O225">IF(G217&gt;0,10^-6*(1/$M217)*LN(1+(EXP($J217*G217*10^6)-1)*((EXP($M217*$K217*10^6)-1)/(EXP($J217*$I217*10^6)-1))),"")</f>
        <v>64.9330366077222</v>
      </c>
      <c r="P217" s="102">
        <f aca="true" t="shared" si="163" ref="P217:P225">IF(G217&gt;0,1-(G217/O217),"")</f>
        <v>0.015909260704424666</v>
      </c>
      <c r="Q217" s="66">
        <v>0.04</v>
      </c>
      <c r="R217" s="122">
        <v>0.0107301</v>
      </c>
      <c r="S217" s="123">
        <v>5.3E-06</v>
      </c>
      <c r="T217" s="113">
        <f>IF(AND(Q217&gt;0,R217&gt;0),SQRT(AI217^2*AJ217^2+AF217^2*AK217^2)/10^6,"")</f>
        <v>0.040636731047979706</v>
      </c>
      <c r="U217" s="67">
        <f>IF(AND(Q217&gt;0,R217&gt;0),SQRT((T217*10^6)^2+AL217^2*($L217*10^6)^2)/10^6,"")</f>
        <v>0.0913275189758881</v>
      </c>
      <c r="V217" s="67">
        <f>IF(AND(Q217&gt;0,R217&gt;0),SQRT((U217*10^6)^2+AP217^2*$N217^2)/10^6,"")</f>
        <v>0.18288170646012417</v>
      </c>
      <c r="W217" s="124"/>
      <c r="X217" s="124"/>
      <c r="Y217" s="124"/>
      <c r="Z217" s="124"/>
      <c r="AA217" s="124"/>
      <c r="AB217" s="125">
        <f t="shared" si="146"/>
        <v>1.4493243974110814</v>
      </c>
      <c r="AC217" s="125">
        <f t="shared" si="147"/>
        <v>3.360129182318806</v>
      </c>
      <c r="AD217" s="125">
        <f t="shared" si="148"/>
        <v>5850978270.04078</v>
      </c>
      <c r="AE217" s="125">
        <f t="shared" si="149"/>
        <v>18684276.267033093</v>
      </c>
      <c r="AF217" s="126">
        <f t="shared" si="150"/>
        <v>0.0013522575743304644</v>
      </c>
      <c r="AG217" s="125">
        <f t="shared" si="151"/>
        <v>0.010881668540719898</v>
      </c>
      <c r="AH217" s="125">
        <f t="shared" si="152"/>
        <v>-0.007403518507773073</v>
      </c>
      <c r="AI217" s="126">
        <f t="shared" si="153"/>
        <v>0.0007158758358522971</v>
      </c>
      <c r="AJ217" s="125">
        <f t="shared" si="154"/>
        <v>-44007371.02803504</v>
      </c>
      <c r="AK217" s="125">
        <f t="shared" si="155"/>
        <v>18981697.737239357</v>
      </c>
      <c r="AL217" s="127">
        <f t="shared" si="156"/>
        <v>2.2719049989147093</v>
      </c>
      <c r="AM217" s="125">
        <f t="shared" si="157"/>
        <v>0.03555076192573089</v>
      </c>
      <c r="AN217" s="125">
        <f t="shared" si="158"/>
        <v>0.03591121589590077</v>
      </c>
      <c r="AO217" s="125">
        <f t="shared" si="159"/>
        <v>-1178476753330436.5</v>
      </c>
      <c r="AP217" s="128">
        <f t="shared" si="160"/>
        <v>-1.1740898039548357E+17</v>
      </c>
    </row>
    <row r="218" spans="1:42" s="68" customFormat="1" ht="12.75">
      <c r="A218" s="262"/>
      <c r="B218" s="68" t="s">
        <v>240</v>
      </c>
      <c r="D218" s="68" t="s">
        <v>86</v>
      </c>
      <c r="E218" s="68" t="s">
        <v>78</v>
      </c>
      <c r="F218" s="68" t="s">
        <v>73</v>
      </c>
      <c r="G218" s="78">
        <v>64.11</v>
      </c>
      <c r="H218" s="69" t="s">
        <v>98</v>
      </c>
      <c r="I218" s="147">
        <v>27.84</v>
      </c>
      <c r="J218" s="56">
        <f t="shared" si="161"/>
        <v>5.543E-10</v>
      </c>
      <c r="K218" s="56">
        <v>28.294</v>
      </c>
      <c r="L218" s="55">
        <v>0.036</v>
      </c>
      <c r="M218" s="56">
        <v>5.530500000000001E-10</v>
      </c>
      <c r="N218" s="57">
        <v>1.349518432626987E-12</v>
      </c>
      <c r="O218" s="29">
        <f t="shared" si="162"/>
        <v>65.14637927652284</v>
      </c>
      <c r="P218" s="100">
        <f t="shared" si="163"/>
        <v>0.015908470862575186</v>
      </c>
      <c r="Q218" s="53">
        <v>0.02</v>
      </c>
      <c r="R218" s="59">
        <v>0.0107454</v>
      </c>
      <c r="S218" s="149">
        <v>3.8E-06</v>
      </c>
      <c r="T218" s="250">
        <f>Q218*(1+P218)</f>
        <v>0.020318169417251505</v>
      </c>
      <c r="U218" s="51"/>
      <c r="V218" s="51"/>
      <c r="W218" s="23"/>
      <c r="X218" s="23"/>
      <c r="Y218" s="23"/>
      <c r="Z218" s="23"/>
      <c r="AA218" s="23"/>
      <c r="AB218" s="131">
        <f t="shared" si="146"/>
        <v>1.4472607549891714</v>
      </c>
      <c r="AC218" s="131">
        <f t="shared" si="147"/>
        <v>3.3665688585910702</v>
      </c>
      <c r="AD218" s="131">
        <f t="shared" si="148"/>
        <v>5861509313.227982</v>
      </c>
      <c r="AE218" s="131">
        <f t="shared" si="149"/>
        <v>18708740.209971305</v>
      </c>
      <c r="AF218" s="132" t="e">
        <f t="shared" si="150"/>
        <v>#NUM!</v>
      </c>
      <c r="AG218" s="131">
        <f t="shared" si="151"/>
        <v>0.010897184661601627</v>
      </c>
      <c r="AH218" s="131">
        <f t="shared" si="152"/>
        <v>-0.007424646846089873</v>
      </c>
      <c r="AI218" s="132">
        <f t="shared" si="153"/>
        <v>0.000511808854854994</v>
      </c>
      <c r="AJ218" s="131">
        <f t="shared" si="154"/>
        <v>-44212324.103847116</v>
      </c>
      <c r="AK218" s="131">
        <f t="shared" si="155"/>
        <v>19006520.95651436</v>
      </c>
      <c r="AL218" s="133">
        <f t="shared" si="156"/>
        <v>2.2792358635302374</v>
      </c>
      <c r="AM218" s="131">
        <f t="shared" si="157"/>
        <v>0.03566547527104281</v>
      </c>
      <c r="AN218" s="131">
        <f t="shared" si="158"/>
        <v>0.03602920505888096</v>
      </c>
      <c r="AO218" s="131">
        <f t="shared" si="159"/>
        <v>-1189186789256483.8</v>
      </c>
      <c r="AP218" s="134">
        <f t="shared" si="160"/>
        <v>-1.1779473696143715E+17</v>
      </c>
    </row>
    <row r="219" spans="1:42" s="68" customFormat="1" ht="12.75">
      <c r="A219" s="262"/>
      <c r="B219" s="68" t="s">
        <v>241</v>
      </c>
      <c r="D219" s="68" t="s">
        <v>86</v>
      </c>
      <c r="E219" s="68" t="s">
        <v>78</v>
      </c>
      <c r="F219" s="68" t="s">
        <v>73</v>
      </c>
      <c r="G219" s="78">
        <v>64.77</v>
      </c>
      <c r="H219" s="69" t="s">
        <v>98</v>
      </c>
      <c r="I219" s="147">
        <v>27.84</v>
      </c>
      <c r="J219" s="56">
        <f t="shared" si="161"/>
        <v>5.543E-10</v>
      </c>
      <c r="K219" s="56">
        <v>28.294</v>
      </c>
      <c r="L219" s="55">
        <v>0.036</v>
      </c>
      <c r="M219" s="56">
        <v>5.530500000000001E-10</v>
      </c>
      <c r="N219" s="57">
        <v>1.349518432626987E-12</v>
      </c>
      <c r="O219" s="29">
        <f t="shared" si="162"/>
        <v>65.81688260432979</v>
      </c>
      <c r="P219" s="100">
        <f t="shared" si="163"/>
        <v>0.01590598890292816</v>
      </c>
      <c r="Q219" s="53">
        <v>0.06</v>
      </c>
      <c r="R219" s="59">
        <v>0.0107454</v>
      </c>
      <c r="S219" s="149">
        <v>3.8E-06</v>
      </c>
      <c r="T219" s="117">
        <f aca="true" t="shared" si="164" ref="T219:T225">IF(AND(Q219&gt;0,R219&gt;0),SQRT(AI219^2*AJ219^2+AF219^2*AK219^2)/10^6,"")</f>
        <v>0.060954696096568124</v>
      </c>
      <c r="U219" s="51">
        <f aca="true" t="shared" si="165" ref="U219:U225">IF(AND(Q219&gt;0,R219&gt;0),SQRT((T219*10^6)^2+AL219^2*($L219*10^6)^2)/10^6,"")</f>
        <v>0.1028827225179654</v>
      </c>
      <c r="V219" s="51">
        <f aca="true" t="shared" si="166" ref="V219:V225">IF(AND(Q219&gt;0,R219&gt;0),SQRT((U219*10^6)^2+AP219^2*$N219^2)/10^6,"")</f>
        <v>0.19073004485728526</v>
      </c>
      <c r="W219" s="23"/>
      <c r="X219" s="23"/>
      <c r="Y219" s="23"/>
      <c r="Z219" s="23"/>
      <c r="AA219" s="23"/>
      <c r="AB219" s="131">
        <f t="shared" si="146"/>
        <v>1.4472607549891714</v>
      </c>
      <c r="AC219" s="131">
        <f t="shared" si="147"/>
        <v>3.4018529415306435</v>
      </c>
      <c r="AD219" s="131">
        <f t="shared" si="148"/>
        <v>5920775740.349155</v>
      </c>
      <c r="AE219" s="131">
        <f t="shared" si="149"/>
        <v>18701897.093682677</v>
      </c>
      <c r="AF219" s="132">
        <f t="shared" si="150"/>
        <v>0.0029741321959734102</v>
      </c>
      <c r="AG219" s="131">
        <f t="shared" si="151"/>
        <v>0.010897184661601627</v>
      </c>
      <c r="AH219" s="131">
        <f t="shared" si="152"/>
        <v>-0.007424646846089873</v>
      </c>
      <c r="AI219" s="132">
        <f t="shared" si="153"/>
        <v>0.000511808854854994</v>
      </c>
      <c r="AJ219" s="131">
        <f t="shared" si="154"/>
        <v>-44659137.66583927</v>
      </c>
      <c r="AK219" s="131">
        <f t="shared" si="155"/>
        <v>18999474.22957863</v>
      </c>
      <c r="AL219" s="133">
        <f t="shared" si="156"/>
        <v>2.3022700178174405</v>
      </c>
      <c r="AM219" s="131">
        <f t="shared" si="157"/>
        <v>0.03602591364131626</v>
      </c>
      <c r="AN219" s="131">
        <f t="shared" si="158"/>
        <v>0.0364000269243246</v>
      </c>
      <c r="AO219" s="131">
        <f t="shared" si="159"/>
        <v>-1223134834469090</v>
      </c>
      <c r="AP219" s="134">
        <f t="shared" si="160"/>
        <v>-1.1900711075730907E+17</v>
      </c>
    </row>
    <row r="220" spans="1:42" s="68" customFormat="1" ht="12.75">
      <c r="A220" s="262"/>
      <c r="B220" s="68" t="s">
        <v>241</v>
      </c>
      <c r="D220" s="68" t="s">
        <v>86</v>
      </c>
      <c r="E220" s="68" t="s">
        <v>78</v>
      </c>
      <c r="F220" s="68" t="s">
        <v>91</v>
      </c>
      <c r="G220" s="78">
        <v>64.76</v>
      </c>
      <c r="H220" s="69" t="s">
        <v>98</v>
      </c>
      <c r="I220" s="147">
        <v>27.84</v>
      </c>
      <c r="J220" s="56">
        <f t="shared" si="161"/>
        <v>5.543E-10</v>
      </c>
      <c r="K220" s="56">
        <v>28.294</v>
      </c>
      <c r="L220" s="55">
        <v>0.036</v>
      </c>
      <c r="M220" s="56">
        <v>5.530500000000001E-10</v>
      </c>
      <c r="N220" s="57">
        <v>1.349518432626987E-12</v>
      </c>
      <c r="O220" s="29">
        <f t="shared" si="162"/>
        <v>65.80672348793</v>
      </c>
      <c r="P220" s="100">
        <f t="shared" si="163"/>
        <v>0.015906026503841653</v>
      </c>
      <c r="Q220" s="53">
        <v>0.38</v>
      </c>
      <c r="R220" s="59">
        <v>0.0107454</v>
      </c>
      <c r="S220" s="149">
        <v>3.8E-06</v>
      </c>
      <c r="T220" s="117">
        <f t="shared" si="164"/>
        <v>0.38604643775784236</v>
      </c>
      <c r="U220" s="51">
        <f t="shared" si="165"/>
        <v>0.39484066355855524</v>
      </c>
      <c r="V220" s="51">
        <f t="shared" si="166"/>
        <v>0.42624439361002575</v>
      </c>
      <c r="W220" s="23"/>
      <c r="X220" s="23"/>
      <c r="Y220" s="23"/>
      <c r="Z220" s="23"/>
      <c r="AA220" s="23"/>
      <c r="AB220" s="131">
        <f t="shared" si="146"/>
        <v>1.4472607549891714</v>
      </c>
      <c r="AC220" s="131">
        <f t="shared" si="147"/>
        <v>3.4013182378995053</v>
      </c>
      <c r="AD220" s="131">
        <f t="shared" si="148"/>
        <v>5919877925.9392395</v>
      </c>
      <c r="AE220" s="131">
        <f t="shared" si="149"/>
        <v>18702000.758585576</v>
      </c>
      <c r="AF220" s="132">
        <f t="shared" si="150"/>
        <v>0.020283047058064052</v>
      </c>
      <c r="AG220" s="131">
        <f t="shared" si="151"/>
        <v>0.010897184661601627</v>
      </c>
      <c r="AH220" s="131">
        <f t="shared" si="152"/>
        <v>-0.007424646846089873</v>
      </c>
      <c r="AI220" s="132">
        <f t="shared" si="153"/>
        <v>0.000511808854854994</v>
      </c>
      <c r="AJ220" s="131">
        <f t="shared" si="154"/>
        <v>-44652369.016116545</v>
      </c>
      <c r="AK220" s="131">
        <f t="shared" si="155"/>
        <v>18999580.97841165</v>
      </c>
      <c r="AL220" s="133">
        <f t="shared" si="156"/>
        <v>2.3019210800606515</v>
      </c>
      <c r="AM220" s="131">
        <f t="shared" si="157"/>
        <v>0.036020453464449514</v>
      </c>
      <c r="AN220" s="131">
        <f t="shared" si="158"/>
        <v>0.03639440842499969</v>
      </c>
      <c r="AO220" s="131">
        <f t="shared" si="159"/>
        <v>-1222617211271906.2</v>
      </c>
      <c r="AP220" s="134">
        <f t="shared" si="160"/>
        <v>-1.1898874150245003E+17</v>
      </c>
    </row>
    <row r="221" spans="1:42" s="68" customFormat="1" ht="12.75">
      <c r="A221" s="262"/>
      <c r="B221" s="68" t="s">
        <v>242</v>
      </c>
      <c r="D221" s="68" t="s">
        <v>86</v>
      </c>
      <c r="E221" s="68" t="s">
        <v>78</v>
      </c>
      <c r="F221" s="68" t="s">
        <v>73</v>
      </c>
      <c r="G221" s="78">
        <v>64.96</v>
      </c>
      <c r="H221" s="69" t="s">
        <v>98</v>
      </c>
      <c r="I221" s="147">
        <v>27.84</v>
      </c>
      <c r="J221" s="56">
        <f t="shared" si="161"/>
        <v>5.543E-10</v>
      </c>
      <c r="K221" s="56">
        <v>28.294</v>
      </c>
      <c r="L221" s="55">
        <v>0.036</v>
      </c>
      <c r="M221" s="56">
        <v>5.530500000000001E-10</v>
      </c>
      <c r="N221" s="57">
        <v>1.349518432626987E-12</v>
      </c>
      <c r="O221" s="29">
        <f t="shared" si="162"/>
        <v>66.00990567019569</v>
      </c>
      <c r="P221" s="100">
        <f t="shared" si="163"/>
        <v>0.01590527451200019</v>
      </c>
      <c r="Q221" s="53">
        <v>0.05</v>
      </c>
      <c r="R221" s="59">
        <v>0.0097045</v>
      </c>
      <c r="S221" s="149">
        <v>3.5E-06</v>
      </c>
      <c r="T221" s="117">
        <f t="shared" si="164"/>
        <v>0.05079550721901152</v>
      </c>
      <c r="U221" s="51">
        <f t="shared" si="165"/>
        <v>0.09741242838757708</v>
      </c>
      <c r="V221" s="51">
        <f t="shared" si="166"/>
        <v>0.18823864314549046</v>
      </c>
      <c r="W221" s="23"/>
      <c r="X221" s="23"/>
      <c r="Y221" s="23"/>
      <c r="Z221" s="23"/>
      <c r="AA221" s="23"/>
      <c r="AB221" s="131">
        <f t="shared" si="146"/>
        <v>1.6024932471184135</v>
      </c>
      <c r="AC221" s="131">
        <f t="shared" si="147"/>
        <v>3.7779837325777517</v>
      </c>
      <c r="AD221" s="131">
        <f t="shared" si="148"/>
        <v>6574722407.60796</v>
      </c>
      <c r="AE221" s="131">
        <f t="shared" si="149"/>
        <v>16888477.5904255</v>
      </c>
      <c r="AF221" s="132">
        <f t="shared" si="150"/>
        <v>0.0026284175791632665</v>
      </c>
      <c r="AG221" s="131">
        <f t="shared" si="151"/>
        <v>0.009841581378870305</v>
      </c>
      <c r="AH221" s="131">
        <f t="shared" si="152"/>
        <v>-0.006055875753267935</v>
      </c>
      <c r="AI221" s="132">
        <f t="shared" si="153"/>
        <v>0.0005779510912375131</v>
      </c>
      <c r="AJ221" s="131">
        <f t="shared" si="154"/>
        <v>-40449175.58032277</v>
      </c>
      <c r="AK221" s="131">
        <f t="shared" si="155"/>
        <v>17157175.70725145</v>
      </c>
      <c r="AL221" s="133">
        <f t="shared" si="156"/>
        <v>2.3088994577089714</v>
      </c>
      <c r="AM221" s="131">
        <f t="shared" si="157"/>
        <v>0.03612965109486178</v>
      </c>
      <c r="AN221" s="131">
        <f t="shared" si="158"/>
        <v>0.03650677833090173</v>
      </c>
      <c r="AO221" s="131">
        <f t="shared" si="159"/>
        <v>-1232988723945502.5</v>
      </c>
      <c r="AP221" s="134">
        <f t="shared" si="160"/>
        <v>-1.1935612633612816E+17</v>
      </c>
    </row>
    <row r="222" spans="1:42" s="68" customFormat="1" ht="12.75">
      <c r="A222" s="262"/>
      <c r="B222" s="68" t="s">
        <v>243</v>
      </c>
      <c r="D222" s="68" t="s">
        <v>86</v>
      </c>
      <c r="E222" s="68" t="s">
        <v>78</v>
      </c>
      <c r="F222" s="68" t="s">
        <v>73</v>
      </c>
      <c r="G222" s="78">
        <v>65.03</v>
      </c>
      <c r="H222" s="69" t="s">
        <v>98</v>
      </c>
      <c r="I222" s="147">
        <v>27.84</v>
      </c>
      <c r="J222" s="56">
        <f t="shared" si="161"/>
        <v>5.543E-10</v>
      </c>
      <c r="K222" s="56">
        <v>28.294</v>
      </c>
      <c r="L222" s="55">
        <v>0.036</v>
      </c>
      <c r="M222" s="56">
        <v>5.530500000000001E-10</v>
      </c>
      <c r="N222" s="57">
        <v>1.349518432626987E-12</v>
      </c>
      <c r="O222" s="29">
        <f t="shared" si="162"/>
        <v>66.08101936151299</v>
      </c>
      <c r="P222" s="100">
        <f t="shared" si="163"/>
        <v>0.015905011328035346</v>
      </c>
      <c r="Q222" s="53">
        <v>0.04</v>
      </c>
      <c r="R222" s="59">
        <v>0.0097045</v>
      </c>
      <c r="S222" s="149">
        <v>3.5E-06</v>
      </c>
      <c r="T222" s="117">
        <f t="shared" si="164"/>
        <v>0.04063638430184162</v>
      </c>
      <c r="U222" s="51">
        <f t="shared" si="165"/>
        <v>0.09260095642361435</v>
      </c>
      <c r="V222" s="51">
        <f t="shared" si="166"/>
        <v>0.1859448144404429</v>
      </c>
      <c r="W222" s="23"/>
      <c r="X222" s="23"/>
      <c r="Y222" s="23"/>
      <c r="Z222" s="23"/>
      <c r="AA222" s="23"/>
      <c r="AB222" s="131">
        <f t="shared" si="146"/>
        <v>1.6024932471184135</v>
      </c>
      <c r="AC222" s="131">
        <f t="shared" si="147"/>
        <v>3.7821286507728784</v>
      </c>
      <c r="AD222" s="131">
        <f t="shared" si="148"/>
        <v>6581680315.355394</v>
      </c>
      <c r="AE222" s="131">
        <f t="shared" si="149"/>
        <v>16887822.313319296</v>
      </c>
      <c r="AF222" s="132">
        <f t="shared" si="150"/>
        <v>0.0019363591711692987</v>
      </c>
      <c r="AG222" s="131">
        <f t="shared" si="151"/>
        <v>0.009841581378870305</v>
      </c>
      <c r="AH222" s="131">
        <f t="shared" si="152"/>
        <v>-0.006055875753267935</v>
      </c>
      <c r="AI222" s="132">
        <f t="shared" si="153"/>
        <v>0.0005779510912375131</v>
      </c>
      <c r="AJ222" s="131">
        <f t="shared" si="154"/>
        <v>-40491960.80151419</v>
      </c>
      <c r="AK222" s="131">
        <f t="shared" si="155"/>
        <v>17156500.938631453</v>
      </c>
      <c r="AL222" s="133">
        <f t="shared" si="156"/>
        <v>2.3113417021450924</v>
      </c>
      <c r="AM222" s="131">
        <f t="shared" si="157"/>
        <v>0.036167867327738794</v>
      </c>
      <c r="AN222" s="131">
        <f t="shared" si="158"/>
        <v>0.03654610775788476</v>
      </c>
      <c r="AO222" s="131">
        <f t="shared" si="159"/>
        <v>-1236628227139939.8</v>
      </c>
      <c r="AP222" s="134">
        <f t="shared" si="160"/>
        <v>-1.1948471089686822E+17</v>
      </c>
    </row>
    <row r="223" spans="1:42" s="68" customFormat="1" ht="12.75">
      <c r="A223" s="262"/>
      <c r="B223" s="68" t="s">
        <v>244</v>
      </c>
      <c r="D223" s="68" t="s">
        <v>86</v>
      </c>
      <c r="E223" s="68" t="s">
        <v>78</v>
      </c>
      <c r="F223" s="68" t="s">
        <v>73</v>
      </c>
      <c r="G223" s="78">
        <v>65.01</v>
      </c>
      <c r="H223" s="69" t="s">
        <v>98</v>
      </c>
      <c r="I223" s="147">
        <v>27.84</v>
      </c>
      <c r="J223" s="56">
        <f t="shared" si="161"/>
        <v>5.543E-10</v>
      </c>
      <c r="K223" s="56">
        <v>28.294</v>
      </c>
      <c r="L223" s="55">
        <v>0.036</v>
      </c>
      <c r="M223" s="56">
        <v>5.530500000000001E-10</v>
      </c>
      <c r="N223" s="57">
        <v>1.349518432626987E-12</v>
      </c>
      <c r="O223" s="29">
        <f t="shared" si="162"/>
        <v>66.06070116782875</v>
      </c>
      <c r="P223" s="100">
        <f t="shared" si="163"/>
        <v>0.01590508652276368</v>
      </c>
      <c r="Q223" s="53">
        <v>0.03</v>
      </c>
      <c r="R223" s="59">
        <v>0.0097045</v>
      </c>
      <c r="S223" s="149">
        <v>3.5E-06</v>
      </c>
      <c r="T223" s="117">
        <f t="shared" si="164"/>
        <v>0.03047729282775155</v>
      </c>
      <c r="U223" s="51">
        <f t="shared" si="165"/>
        <v>0.08859067133161143</v>
      </c>
      <c r="V223" s="51">
        <f t="shared" si="166"/>
        <v>0.18393710179014058</v>
      </c>
      <c r="W223" s="23"/>
      <c r="X223" s="23"/>
      <c r="Y223" s="23"/>
      <c r="Z223" s="23"/>
      <c r="AA223" s="23"/>
      <c r="AB223" s="131">
        <f t="shared" si="146"/>
        <v>1.6024932471184135</v>
      </c>
      <c r="AC223" s="131">
        <f t="shared" si="147"/>
        <v>3.7809443720204734</v>
      </c>
      <c r="AD223" s="131">
        <f t="shared" si="148"/>
        <v>6579692369.261574</v>
      </c>
      <c r="AE223" s="131">
        <f t="shared" si="149"/>
        <v>16888009.532755215</v>
      </c>
      <c r="AF223" s="132">
        <f t="shared" si="150"/>
        <v>0.001138486460117525</v>
      </c>
      <c r="AG223" s="131">
        <f t="shared" si="151"/>
        <v>0.009841581378870305</v>
      </c>
      <c r="AH223" s="131">
        <f t="shared" si="152"/>
        <v>-0.006055875753267935</v>
      </c>
      <c r="AI223" s="132">
        <f t="shared" si="153"/>
        <v>0.0005779510912375131</v>
      </c>
      <c r="AJ223" s="131">
        <f t="shared" si="154"/>
        <v>-40479736.62661482</v>
      </c>
      <c r="AK223" s="131">
        <f t="shared" si="155"/>
        <v>17156693.726921372</v>
      </c>
      <c r="AL223" s="133">
        <f t="shared" si="156"/>
        <v>2.3106439279533904</v>
      </c>
      <c r="AM223" s="131">
        <f t="shared" si="157"/>
        <v>0.0361569485594897</v>
      </c>
      <c r="AN223" s="131">
        <f t="shared" si="158"/>
        <v>0.0365348707808677</v>
      </c>
      <c r="AO223" s="131">
        <f t="shared" si="159"/>
        <v>-1235587867851959.8</v>
      </c>
      <c r="AP223" s="134">
        <f t="shared" si="160"/>
        <v>-1.1944797245787677E+17</v>
      </c>
    </row>
    <row r="224" spans="1:42" s="68" customFormat="1" ht="12.75">
      <c r="A224" s="262"/>
      <c r="B224" s="68" t="s">
        <v>88</v>
      </c>
      <c r="D224" s="68" t="s">
        <v>86</v>
      </c>
      <c r="E224" s="68" t="s">
        <v>78</v>
      </c>
      <c r="F224" s="68" t="s">
        <v>73</v>
      </c>
      <c r="G224" s="78">
        <v>65.16</v>
      </c>
      <c r="H224" s="69" t="s">
        <v>98</v>
      </c>
      <c r="I224" s="147">
        <v>27.84</v>
      </c>
      <c r="J224" s="56">
        <f t="shared" si="161"/>
        <v>5.543E-10</v>
      </c>
      <c r="K224" s="56">
        <v>28.294</v>
      </c>
      <c r="L224" s="55">
        <v>0.036</v>
      </c>
      <c r="M224" s="56">
        <v>5.530500000000001E-10</v>
      </c>
      <c r="N224" s="57">
        <v>1.349518432626987E-12</v>
      </c>
      <c r="O224" s="29">
        <f t="shared" si="162"/>
        <v>66.21308754569351</v>
      </c>
      <c r="P224" s="100">
        <f t="shared" si="163"/>
        <v>0.0159045225759451</v>
      </c>
      <c r="Q224" s="53">
        <v>0.04</v>
      </c>
      <c r="R224" s="59">
        <v>0.0107301</v>
      </c>
      <c r="S224" s="149">
        <v>5.3E-06</v>
      </c>
      <c r="T224" s="117">
        <f t="shared" si="164"/>
        <v>0.040636344425000887</v>
      </c>
      <c r="U224" s="51">
        <f t="shared" si="165"/>
        <v>0.09274767787031096</v>
      </c>
      <c r="V224" s="51">
        <f t="shared" si="166"/>
        <v>0.1862973450756204</v>
      </c>
      <c r="W224" s="23"/>
      <c r="X224" s="23"/>
      <c r="Y224" s="23"/>
      <c r="Z224" s="23"/>
      <c r="AA224" s="23"/>
      <c r="AB224" s="131">
        <f t="shared" si="146"/>
        <v>1.4493243974110814</v>
      </c>
      <c r="AC224" s="131">
        <f t="shared" si="147"/>
        <v>3.42758911963612</v>
      </c>
      <c r="AD224" s="131">
        <f t="shared" si="148"/>
        <v>5964278949.4998</v>
      </c>
      <c r="AE224" s="131">
        <f t="shared" si="149"/>
        <v>18671231.388090614</v>
      </c>
      <c r="AF224" s="132">
        <f t="shared" si="150"/>
        <v>0.0013127419196814628</v>
      </c>
      <c r="AG224" s="131">
        <f t="shared" si="151"/>
        <v>0.010881668540719898</v>
      </c>
      <c r="AH224" s="131">
        <f t="shared" si="152"/>
        <v>-0.007403518507773073</v>
      </c>
      <c r="AI224" s="132">
        <f t="shared" si="153"/>
        <v>0.0007158758358522971</v>
      </c>
      <c r="AJ224" s="131">
        <f t="shared" si="154"/>
        <v>-44859120.53294642</v>
      </c>
      <c r="AK224" s="131">
        <f t="shared" si="155"/>
        <v>18968264.73813344</v>
      </c>
      <c r="AL224" s="133">
        <f t="shared" si="156"/>
        <v>2.3158770407074014</v>
      </c>
      <c r="AM224" s="131">
        <f t="shared" si="157"/>
        <v>0.03623883629059518</v>
      </c>
      <c r="AN224" s="131">
        <f t="shared" si="158"/>
        <v>0.0366191480671458</v>
      </c>
      <c r="AO224" s="131">
        <f t="shared" si="159"/>
        <v>-1243400336169065</v>
      </c>
      <c r="AP224" s="134">
        <f t="shared" si="160"/>
        <v>-1.197235106151225E+17</v>
      </c>
    </row>
    <row r="225" spans="1:42" s="34" customFormat="1" ht="13.5" thickBot="1">
      <c r="A225" s="263"/>
      <c r="B225" s="34" t="s">
        <v>88</v>
      </c>
      <c r="D225" s="34" t="s">
        <v>86</v>
      </c>
      <c r="E225" s="34" t="s">
        <v>78</v>
      </c>
      <c r="F225" s="34" t="s">
        <v>91</v>
      </c>
      <c r="G225" s="79">
        <v>65.16</v>
      </c>
      <c r="H225" s="70" t="s">
        <v>98</v>
      </c>
      <c r="I225" s="150">
        <v>27.84</v>
      </c>
      <c r="J225" s="71">
        <f t="shared" si="161"/>
        <v>5.543E-10</v>
      </c>
      <c r="K225" s="71">
        <v>28.294</v>
      </c>
      <c r="L225" s="72">
        <v>0.036</v>
      </c>
      <c r="M225" s="71">
        <v>5.530500000000001E-10</v>
      </c>
      <c r="N225" s="73">
        <v>1.349518432626987E-12</v>
      </c>
      <c r="O225" s="30">
        <f t="shared" si="162"/>
        <v>66.21308754569351</v>
      </c>
      <c r="P225" s="103">
        <f t="shared" si="163"/>
        <v>0.0159045225759451</v>
      </c>
      <c r="Q225" s="74">
        <v>0.39</v>
      </c>
      <c r="R225" s="137">
        <v>0.0107301</v>
      </c>
      <c r="S225" s="152">
        <v>5.3E-06</v>
      </c>
      <c r="T225" s="114">
        <f t="shared" si="164"/>
        <v>0.39620435814375865</v>
      </c>
      <c r="U225" s="75">
        <f t="shared" si="165"/>
        <v>0.4048811093076774</v>
      </c>
      <c r="V225" s="75">
        <f t="shared" si="166"/>
        <v>0.4359280694175419</v>
      </c>
      <c r="W225" s="139"/>
      <c r="X225" s="139"/>
      <c r="Y225" s="139"/>
      <c r="Z225" s="139"/>
      <c r="AA225" s="139"/>
      <c r="AB225" s="140">
        <f t="shared" si="146"/>
        <v>1.4493243974110814</v>
      </c>
      <c r="AC225" s="140">
        <f t="shared" si="147"/>
        <v>3.42758911963612</v>
      </c>
      <c r="AD225" s="140">
        <f t="shared" si="148"/>
        <v>5964278949.4998</v>
      </c>
      <c r="AE225" s="140">
        <f t="shared" si="149"/>
        <v>18671231.388090614</v>
      </c>
      <c r="AF225" s="141">
        <f t="shared" si="150"/>
        <v>0.020819024222429098</v>
      </c>
      <c r="AG225" s="140">
        <f t="shared" si="151"/>
        <v>0.010881668540719898</v>
      </c>
      <c r="AH225" s="140">
        <f t="shared" si="152"/>
        <v>-0.007403518507773073</v>
      </c>
      <c r="AI225" s="141">
        <f t="shared" si="153"/>
        <v>0.0007158758358522971</v>
      </c>
      <c r="AJ225" s="140">
        <f t="shared" si="154"/>
        <v>-44859120.53294642</v>
      </c>
      <c r="AK225" s="140">
        <f t="shared" si="155"/>
        <v>18968264.73813344</v>
      </c>
      <c r="AL225" s="142">
        <f t="shared" si="156"/>
        <v>2.3158770407074014</v>
      </c>
      <c r="AM225" s="140">
        <f t="shared" si="157"/>
        <v>0.03623883629059518</v>
      </c>
      <c r="AN225" s="140">
        <f t="shared" si="158"/>
        <v>0.0366191480671458</v>
      </c>
      <c r="AO225" s="140">
        <f t="shared" si="159"/>
        <v>-1243400336169065</v>
      </c>
      <c r="AP225" s="143">
        <f t="shared" si="160"/>
        <v>-1.197235106151225E+17</v>
      </c>
    </row>
    <row r="226" spans="1:62" s="14" customFormat="1" ht="13.5" thickBot="1">
      <c r="A226" s="60"/>
      <c r="G226" s="28"/>
      <c r="H226" s="28"/>
      <c r="I226" s="28"/>
      <c r="J226" s="87"/>
      <c r="K226" s="56"/>
      <c r="L226" s="17"/>
      <c r="M226" s="16"/>
      <c r="N226" s="18"/>
      <c r="O226" s="52"/>
      <c r="P226" s="100"/>
      <c r="Q226" s="53"/>
      <c r="R226" s="59"/>
      <c r="S226" s="98"/>
      <c r="T226" s="116"/>
      <c r="U226" s="51"/>
      <c r="V226" s="51"/>
      <c r="W226" s="23"/>
      <c r="X226" s="23"/>
      <c r="Y226" s="23"/>
      <c r="Z226" s="23"/>
      <c r="AA226" s="23"/>
      <c r="AB226" s="24"/>
      <c r="AC226" s="24"/>
      <c r="AD226" s="24"/>
      <c r="AE226" s="24"/>
      <c r="AF226" s="25"/>
      <c r="AG226" s="24"/>
      <c r="AH226" s="24"/>
      <c r="AI226" s="25"/>
      <c r="AJ226" s="24"/>
      <c r="AK226" s="24"/>
      <c r="AL226" s="26"/>
      <c r="AM226" s="24"/>
      <c r="AN226" s="24"/>
      <c r="AO226" s="24"/>
      <c r="AP226" s="27"/>
      <c r="AQ226" s="68"/>
      <c r="AR226" s="68"/>
      <c r="AS226" s="68"/>
      <c r="AT226" s="68"/>
      <c r="AU226" s="68"/>
      <c r="AV226" s="68"/>
      <c r="AW226" s="68"/>
      <c r="AX226" s="68"/>
      <c r="AY226" s="68"/>
      <c r="AZ226" s="68"/>
      <c r="BA226" s="68"/>
      <c r="BB226" s="68"/>
      <c r="BC226" s="68"/>
      <c r="BD226" s="68"/>
      <c r="BE226" s="68"/>
      <c r="BF226" s="68"/>
      <c r="BG226" s="68"/>
      <c r="BH226" s="68"/>
      <c r="BI226" s="68"/>
      <c r="BJ226" s="68"/>
    </row>
    <row r="227" spans="1:42" s="61" customFormat="1" ht="14.25" customHeight="1">
      <c r="A227" s="261" t="s">
        <v>245</v>
      </c>
      <c r="B227" s="61" t="s">
        <v>246</v>
      </c>
      <c r="C227" s="61" t="s">
        <v>247</v>
      </c>
      <c r="F227" s="61" t="s">
        <v>91</v>
      </c>
      <c r="G227" s="81">
        <v>75.92</v>
      </c>
      <c r="H227" s="62" t="s">
        <v>278</v>
      </c>
      <c r="I227" s="63">
        <v>28.03</v>
      </c>
      <c r="J227" s="63">
        <f>5.543*10^-10</f>
        <v>5.543E-10</v>
      </c>
      <c r="K227" s="63">
        <v>28.294</v>
      </c>
      <c r="L227" s="64">
        <v>0.036</v>
      </c>
      <c r="M227" s="63">
        <v>5.530500000000001E-10</v>
      </c>
      <c r="N227" s="65">
        <v>1.349518432626987E-12</v>
      </c>
      <c r="O227" s="50">
        <f>IF(G227&gt;0,10^-6*(1/$M227)*LN(1+(EXP($J227*G227*10^6)-1)*((EXP($M227*$K227*10^6)-1)/(EXP($J227*$I227*10^6)-1))),"")</f>
        <v>76.62786992693665</v>
      </c>
      <c r="P227" s="102">
        <f>IF(G227&gt;0,1-(G227/O227),"")</f>
        <v>0.009237760720891663</v>
      </c>
      <c r="Q227" s="66">
        <v>0.32</v>
      </c>
      <c r="R227" s="122">
        <v>0.007128</v>
      </c>
      <c r="S227" s="123">
        <f>R227/1000</f>
        <v>7.128E-06</v>
      </c>
      <c r="T227" s="113">
        <f>IF(AND(Q227&gt;0,R227&gt;0),SQRT(AI227^2*AJ227^2+AF227^2*AK227^2)/10^6,"")</f>
        <v>0.32293608979363037</v>
      </c>
      <c r="U227" s="67">
        <f>IF(AND(Q227&gt;0,R227&gt;0),SQRT((T227*10^6)^2+AL227^2*($L227*10^6)^2)/10^6,"")</f>
        <v>0.3369629131450648</v>
      </c>
      <c r="V227" s="67">
        <f>IF(AND(Q227&gt;0,R227&gt;0),SQRT((U227*10^6)^2+AP227^2*$N227^2)/10^6,"")</f>
        <v>0.38536540429314015</v>
      </c>
      <c r="W227" s="124"/>
      <c r="X227" s="124"/>
      <c r="Y227" s="124"/>
      <c r="Z227" s="124"/>
      <c r="AA227" s="124"/>
      <c r="AB227" s="125">
        <f>(-1+EXP($J227*$I227*10^6))/R227</f>
        <v>2.1967390818296697</v>
      </c>
      <c r="AC227" s="125">
        <f>(EXP($J227*G227*10^6)-1)/R227</f>
        <v>6.029808530207077</v>
      </c>
      <c r="AD227" s="125">
        <f>AC227/($J227+R227*$J227*AC227)</f>
        <v>10429955723.814074</v>
      </c>
      <c r="AE227" s="125">
        <f>R227/($J227+R227*$J227*AC227)</f>
        <v>12329533.189471532</v>
      </c>
      <c r="AF227" s="126">
        <f>SQRT(((Q227*10^6)^2-S227^2*AD227^2)/(AE227^2))</f>
        <v>0.025243782591604955</v>
      </c>
      <c r="AG227" s="125">
        <f>(EXP($M227*$K227*10^6)-1)/AB227</f>
        <v>0.00717930856288596</v>
      </c>
      <c r="AH227" s="125">
        <f>(1-EXP($J227*$I227*10^6))/(AB227^2)</f>
        <v>-0.0032448095720421515</v>
      </c>
      <c r="AI227" s="126">
        <f>S227/ABS(AH227)</f>
        <v>0.00219673908182967</v>
      </c>
      <c r="AJ227" s="125">
        <f>(1/$M227)*(-1/AB227+1/((EXP($M227*$K227*10^6)-1)*AC227+AB227))</f>
        <v>-34153741.21023468</v>
      </c>
      <c r="AK227" s="125">
        <f>AG227/($M227*(1+AG227*AC227))</f>
        <v>12442660.116214763</v>
      </c>
      <c r="AL227" s="127">
        <f>EXP($M227*$K227*10^6)*AC227/((EXP($M227*$K227*10^6)-1)*AC227+AB227)</f>
        <v>2.6724888328550964</v>
      </c>
      <c r="AM227" s="125">
        <f>(EXP($M227*$K227*10^6)*$M227*AC227*$K227*10^6)/((EXP($M227*$K227*10^6)-1)*AC227+AB227)</f>
        <v>0.04181909643730341</v>
      </c>
      <c r="AN227" s="125">
        <f>LN(1+(EXP($M227*$K227*10^6)-1)*AC227/AB227)</f>
        <v>0.04237904346309233</v>
      </c>
      <c r="AO227" s="125">
        <f>1/$M227^2*(AM227-AN227)</f>
        <v>-1830704077632327</v>
      </c>
      <c r="AP227" s="128">
        <f>-LN(1+AG227*AC227)/$M227^2</f>
        <v>-1.3855504914010786E+17</v>
      </c>
    </row>
    <row r="228" spans="1:62" s="34" customFormat="1" ht="13.5" thickBot="1">
      <c r="A228" s="263"/>
      <c r="B228" s="34" t="s">
        <v>246</v>
      </c>
      <c r="C228" s="34" t="s">
        <v>248</v>
      </c>
      <c r="F228" s="34" t="s">
        <v>91</v>
      </c>
      <c r="G228" s="79">
        <v>75.6</v>
      </c>
      <c r="H228" s="70" t="s">
        <v>278</v>
      </c>
      <c r="I228" s="71">
        <v>28.03</v>
      </c>
      <c r="J228" s="71">
        <f>5.543*10^-10</f>
        <v>5.543E-10</v>
      </c>
      <c r="K228" s="71">
        <v>28.294</v>
      </c>
      <c r="L228" s="72">
        <v>0.036</v>
      </c>
      <c r="M228" s="71">
        <v>5.530500000000001E-10</v>
      </c>
      <c r="N228" s="73">
        <v>1.349518432626987E-12</v>
      </c>
      <c r="O228" s="30">
        <f>IF(G228&gt;0,10^-6*(1/$M228)*LN(1+(EXP($J228*G228*10^6)-1)*((EXP($M228*$K228*10^6)-1)/(EXP($J228*$I228*10^6)-1))),"")</f>
        <v>76.30493363952641</v>
      </c>
      <c r="P228" s="103">
        <f>IF(G228&gt;0,1-(G228/O228),"")</f>
        <v>0.009238375631864248</v>
      </c>
      <c r="Q228" s="74">
        <v>0.4</v>
      </c>
      <c r="R228" s="137">
        <v>0.007128</v>
      </c>
      <c r="S228" s="152">
        <f>R228/1000</f>
        <v>7.128E-06</v>
      </c>
      <c r="T228" s="114">
        <f>IF(AND(Q228&gt;0,R228&gt;0),SQRT(AI228^2*AJ228^2+AF228^2*AK228^2)/10^6,"")</f>
        <v>0.40367060629974205</v>
      </c>
      <c r="U228" s="75">
        <f>IF(AND(Q228&gt;0,R228&gt;0),SQRT((T228*10^6)^2+AL228^2*($L228*10^6)^2)/10^6,"")</f>
        <v>0.414885549299258</v>
      </c>
      <c r="V228" s="75">
        <f>IF(AND(Q228&gt;0,R228&gt;0),SQRT((U228*10^6)^2+AP228^2*$N228^2)/10^6,"")</f>
        <v>0.4547509669814135</v>
      </c>
      <c r="W228" s="139"/>
      <c r="X228" s="139"/>
      <c r="Y228" s="139"/>
      <c r="Z228" s="139"/>
      <c r="AA228" s="139"/>
      <c r="AB228" s="140">
        <f>(-1+EXP($J228*$I228*10^6))/R228</f>
        <v>2.1967390818296697</v>
      </c>
      <c r="AC228" s="140">
        <f>(EXP($J228*G228*10^6)-1)/R228</f>
        <v>6.003856889005379</v>
      </c>
      <c r="AD228" s="140">
        <f>AC228/($J228+R228*$J228*AC228)</f>
        <v>10386908551.759142</v>
      </c>
      <c r="AE228" s="140">
        <f>R228/($J228+R228*$J228*AC228)</f>
        <v>12331720.346719414</v>
      </c>
      <c r="AF228" s="141">
        <f>SQRT(((Q228*10^6)^2-S228^2*AD228^2)/(AE228^2))</f>
        <v>0.03187619112756749</v>
      </c>
      <c r="AG228" s="140">
        <f>(EXP($M228*$K228*10^6)-1)/AB228</f>
        <v>0.00717930856288596</v>
      </c>
      <c r="AH228" s="140">
        <f>(1-EXP($J228*$I228*10^6))/(AB228^2)</f>
        <v>-0.0032448095720421515</v>
      </c>
      <c r="AI228" s="141">
        <f>S228/ABS(AH228)</f>
        <v>0.00219673908182967</v>
      </c>
      <c r="AJ228" s="140">
        <f>(1/$M228)*(-1/AB228+1/((EXP($M228*$K228*10^6)-1)*AC228+AB228))</f>
        <v>-34012821.36097927</v>
      </c>
      <c r="AK228" s="140">
        <f>AG228/($M228*(1+AG228*AC228))</f>
        <v>12444882.572697729</v>
      </c>
      <c r="AL228" s="142">
        <f>EXP($M228*$K228*10^6)*AC228/((EXP($M228*$K228*10^6)-1)*AC228+AB228)</f>
        <v>2.661462025538601</v>
      </c>
      <c r="AM228" s="140">
        <f>(EXP($M228*$K228*10^6)*$M228*AC228*$K228*10^6)/((EXP($M228*$K228*10^6)-1)*AC228+AB228)</f>
        <v>0.04164654899280335</v>
      </c>
      <c r="AN228" s="140">
        <f>LN(1+(EXP($M228*$K228*10^6)-1)*AC228/AB228)</f>
        <v>0.04220044354934009</v>
      </c>
      <c r="AO228" s="140">
        <f>1/$M228^2*(AM228-AN228)</f>
        <v>-1810915991207373</v>
      </c>
      <c r="AP228" s="143">
        <f>-LN(1+AG228*AC228)/$M228^2</f>
        <v>-1.3797113034902162E+17</v>
      </c>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row>
    <row r="229" spans="1:62" s="14" customFormat="1" ht="12.75">
      <c r="A229" s="60"/>
      <c r="G229" s="28"/>
      <c r="H229" s="28"/>
      <c r="I229" s="28"/>
      <c r="J229" s="87"/>
      <c r="K229" s="56"/>
      <c r="L229" s="17"/>
      <c r="M229" s="16"/>
      <c r="N229" s="18"/>
      <c r="O229" s="52"/>
      <c r="P229" s="100"/>
      <c r="Q229" s="53"/>
      <c r="R229" s="90"/>
      <c r="S229" s="99"/>
      <c r="T229" s="116"/>
      <c r="U229" s="51"/>
      <c r="V229" s="51"/>
      <c r="W229" s="23"/>
      <c r="X229" s="23"/>
      <c r="Y229" s="23"/>
      <c r="Z229" s="23"/>
      <c r="AA229" s="23"/>
      <c r="AB229" s="24"/>
      <c r="AC229" s="24"/>
      <c r="AD229" s="24"/>
      <c r="AE229" s="24"/>
      <c r="AF229" s="25"/>
      <c r="AG229" s="24"/>
      <c r="AH229" s="24"/>
      <c r="AI229" s="25"/>
      <c r="AJ229" s="24"/>
      <c r="AK229" s="24"/>
      <c r="AL229" s="26"/>
      <c r="AM229" s="24"/>
      <c r="AN229" s="24"/>
      <c r="AO229" s="24"/>
      <c r="AP229" s="27"/>
      <c r="AQ229" s="68"/>
      <c r="AR229" s="68"/>
      <c r="AS229" s="68"/>
      <c r="AT229" s="68"/>
      <c r="AU229" s="68"/>
      <c r="AV229" s="68"/>
      <c r="AW229" s="68"/>
      <c r="AX229" s="68"/>
      <c r="AY229" s="68"/>
      <c r="AZ229" s="68"/>
      <c r="BA229" s="68"/>
      <c r="BB229" s="68"/>
      <c r="BC229" s="68"/>
      <c r="BD229" s="68"/>
      <c r="BE229" s="68"/>
      <c r="BF229" s="68"/>
      <c r="BG229" s="68"/>
      <c r="BH229" s="68"/>
      <c r="BI229" s="68"/>
      <c r="BJ229" s="68"/>
    </row>
    <row r="230" spans="1:62" s="14" customFormat="1" ht="12.75">
      <c r="A230" s="60"/>
      <c r="G230" s="28"/>
      <c r="H230" s="28"/>
      <c r="I230" s="28"/>
      <c r="J230" s="87"/>
      <c r="K230" s="56"/>
      <c r="L230" s="17"/>
      <c r="M230" s="16"/>
      <c r="N230" s="18"/>
      <c r="O230" s="52"/>
      <c r="P230" s="100"/>
      <c r="Q230" s="53"/>
      <c r="R230" s="90"/>
      <c r="S230" s="99"/>
      <c r="T230" s="116"/>
      <c r="U230" s="51"/>
      <c r="V230" s="51"/>
      <c r="W230" s="23"/>
      <c r="X230" s="23"/>
      <c r="Y230" s="23"/>
      <c r="Z230" s="23"/>
      <c r="AA230" s="23"/>
      <c r="AB230" s="24"/>
      <c r="AC230" s="24"/>
      <c r="AD230" s="24"/>
      <c r="AE230" s="24"/>
      <c r="AF230" s="25"/>
      <c r="AG230" s="24"/>
      <c r="AH230" s="24"/>
      <c r="AI230" s="25"/>
      <c r="AJ230" s="24"/>
      <c r="AK230" s="24"/>
      <c r="AL230" s="26"/>
      <c r="AM230" s="24"/>
      <c r="AN230" s="24"/>
      <c r="AO230" s="24"/>
      <c r="AP230" s="27"/>
      <c r="AQ230" s="68"/>
      <c r="AR230" s="68"/>
      <c r="AS230" s="68"/>
      <c r="AT230" s="68"/>
      <c r="AU230" s="68"/>
      <c r="AV230" s="68"/>
      <c r="AW230" s="68"/>
      <c r="AX230" s="68"/>
      <c r="AY230" s="68"/>
      <c r="AZ230" s="68"/>
      <c r="BA230" s="68"/>
      <c r="BB230" s="68"/>
      <c r="BC230" s="68"/>
      <c r="BD230" s="68"/>
      <c r="BE230" s="68"/>
      <c r="BF230" s="68"/>
      <c r="BG230" s="68"/>
      <c r="BH230" s="68"/>
      <c r="BI230" s="68"/>
      <c r="BJ230" s="68"/>
    </row>
    <row r="231" spans="1:62" s="14" customFormat="1" ht="12.75">
      <c r="A231" s="60"/>
      <c r="G231" s="28"/>
      <c r="H231" s="28"/>
      <c r="I231" s="28"/>
      <c r="J231" s="87"/>
      <c r="K231" s="56"/>
      <c r="L231" s="17"/>
      <c r="M231" s="16"/>
      <c r="N231" s="18"/>
      <c r="O231" s="52"/>
      <c r="P231" s="100"/>
      <c r="Q231" s="53"/>
      <c r="R231" s="90"/>
      <c r="S231" s="99"/>
      <c r="T231" s="116"/>
      <c r="U231" s="51"/>
      <c r="V231" s="51"/>
      <c r="W231" s="23"/>
      <c r="X231" s="23"/>
      <c r="Y231" s="23"/>
      <c r="Z231" s="23"/>
      <c r="AA231" s="23"/>
      <c r="AB231" s="24"/>
      <c r="AC231" s="24"/>
      <c r="AD231" s="24"/>
      <c r="AE231" s="24"/>
      <c r="AF231" s="25"/>
      <c r="AG231" s="24"/>
      <c r="AH231" s="24"/>
      <c r="AI231" s="25"/>
      <c r="AJ231" s="24"/>
      <c r="AK231" s="24"/>
      <c r="AL231" s="26"/>
      <c r="AM231" s="24"/>
      <c r="AN231" s="24"/>
      <c r="AO231" s="24"/>
      <c r="AP231" s="27"/>
      <c r="AQ231" s="68"/>
      <c r="AR231" s="68"/>
      <c r="AS231" s="68"/>
      <c r="AT231" s="68"/>
      <c r="AU231" s="68"/>
      <c r="AV231" s="68"/>
      <c r="AW231" s="68"/>
      <c r="AX231" s="68"/>
      <c r="AY231" s="68"/>
      <c r="AZ231" s="68"/>
      <c r="BA231" s="68"/>
      <c r="BB231" s="68"/>
      <c r="BC231" s="68"/>
      <c r="BD231" s="68"/>
      <c r="BE231" s="68"/>
      <c r="BF231" s="68"/>
      <c r="BG231" s="68"/>
      <c r="BH231" s="68"/>
      <c r="BI231" s="68"/>
      <c r="BJ231" s="68"/>
    </row>
    <row r="232" spans="1:62" s="14" customFormat="1" ht="12.75">
      <c r="A232" s="60"/>
      <c r="G232" s="28"/>
      <c r="H232" s="28"/>
      <c r="I232" s="28"/>
      <c r="J232" s="87"/>
      <c r="K232" s="56"/>
      <c r="L232" s="17"/>
      <c r="M232" s="16"/>
      <c r="N232" s="18"/>
      <c r="O232" s="52"/>
      <c r="P232" s="100"/>
      <c r="Q232" s="53"/>
      <c r="R232" s="90"/>
      <c r="S232" s="99"/>
      <c r="T232" s="116"/>
      <c r="U232" s="51"/>
      <c r="V232" s="51"/>
      <c r="W232" s="23"/>
      <c r="X232" s="23"/>
      <c r="Y232" s="23"/>
      <c r="Z232" s="23"/>
      <c r="AA232" s="23"/>
      <c r="AB232" s="24"/>
      <c r="AC232" s="24"/>
      <c r="AD232" s="24"/>
      <c r="AE232" s="24"/>
      <c r="AF232" s="25"/>
      <c r="AG232" s="24"/>
      <c r="AH232" s="24"/>
      <c r="AI232" s="25"/>
      <c r="AJ232" s="24"/>
      <c r="AK232" s="24"/>
      <c r="AL232" s="26"/>
      <c r="AM232" s="24"/>
      <c r="AN232" s="24"/>
      <c r="AO232" s="24"/>
      <c r="AP232" s="27"/>
      <c r="AQ232" s="68"/>
      <c r="AR232" s="68"/>
      <c r="AS232" s="68"/>
      <c r="AT232" s="68"/>
      <c r="AU232" s="68"/>
      <c r="AV232" s="68"/>
      <c r="AW232" s="68"/>
      <c r="AX232" s="68"/>
      <c r="AY232" s="68"/>
      <c r="AZ232" s="68"/>
      <c r="BA232" s="68"/>
      <c r="BB232" s="68"/>
      <c r="BC232" s="68"/>
      <c r="BD232" s="68"/>
      <c r="BE232" s="68"/>
      <c r="BF232" s="68"/>
      <c r="BG232" s="68"/>
      <c r="BH232" s="68"/>
      <c r="BI232" s="68"/>
      <c r="BJ232" s="68"/>
    </row>
    <row r="233" spans="1:62" s="14" customFormat="1" ht="12.75">
      <c r="A233" s="60"/>
      <c r="G233" s="28"/>
      <c r="H233" s="28"/>
      <c r="I233" s="28"/>
      <c r="J233" s="87"/>
      <c r="K233" s="56"/>
      <c r="L233" s="17"/>
      <c r="M233" s="16"/>
      <c r="N233" s="18"/>
      <c r="O233" s="52"/>
      <c r="P233" s="100"/>
      <c r="Q233" s="53"/>
      <c r="R233" s="90"/>
      <c r="S233" s="99"/>
      <c r="T233" s="116"/>
      <c r="U233" s="51"/>
      <c r="V233" s="51"/>
      <c r="W233" s="23"/>
      <c r="X233" s="23"/>
      <c r="Y233" s="23"/>
      <c r="Z233" s="23"/>
      <c r="AA233" s="23"/>
      <c r="AB233" s="24"/>
      <c r="AC233" s="24"/>
      <c r="AD233" s="24"/>
      <c r="AE233" s="24"/>
      <c r="AF233" s="25"/>
      <c r="AG233" s="24"/>
      <c r="AH233" s="24"/>
      <c r="AI233" s="25"/>
      <c r="AJ233" s="24"/>
      <c r="AK233" s="24"/>
      <c r="AL233" s="26"/>
      <c r="AM233" s="24"/>
      <c r="AN233" s="24"/>
      <c r="AO233" s="24"/>
      <c r="AP233" s="27"/>
      <c r="AQ233" s="68"/>
      <c r="AR233" s="68"/>
      <c r="AS233" s="68"/>
      <c r="AT233" s="68"/>
      <c r="AU233" s="68"/>
      <c r="AV233" s="68"/>
      <c r="AW233" s="68"/>
      <c r="AX233" s="68"/>
      <c r="AY233" s="68"/>
      <c r="AZ233" s="68"/>
      <c r="BA233" s="68"/>
      <c r="BB233" s="68"/>
      <c r="BC233" s="68"/>
      <c r="BD233" s="68"/>
      <c r="BE233" s="68"/>
      <c r="BF233" s="68"/>
      <c r="BG233" s="68"/>
      <c r="BH233" s="68"/>
      <c r="BI233" s="68"/>
      <c r="BJ233" s="68"/>
    </row>
    <row r="234" spans="1:62" s="14" customFormat="1" ht="12.75">
      <c r="A234" s="60"/>
      <c r="G234" s="28"/>
      <c r="H234" s="28"/>
      <c r="I234" s="28"/>
      <c r="J234" s="87"/>
      <c r="K234" s="56"/>
      <c r="L234" s="17"/>
      <c r="M234" s="16"/>
      <c r="N234" s="18"/>
      <c r="O234" s="52"/>
      <c r="P234" s="100"/>
      <c r="Q234" s="53"/>
      <c r="R234" s="90"/>
      <c r="S234" s="99"/>
      <c r="T234" s="116"/>
      <c r="U234" s="51"/>
      <c r="V234" s="51"/>
      <c r="W234" s="23"/>
      <c r="X234" s="23"/>
      <c r="Y234" s="23"/>
      <c r="Z234" s="23"/>
      <c r="AA234" s="23"/>
      <c r="AB234" s="24"/>
      <c r="AC234" s="24"/>
      <c r="AD234" s="24"/>
      <c r="AE234" s="24"/>
      <c r="AF234" s="25"/>
      <c r="AG234" s="24"/>
      <c r="AH234" s="24"/>
      <c r="AI234" s="25"/>
      <c r="AJ234" s="24"/>
      <c r="AK234" s="24"/>
      <c r="AL234" s="26"/>
      <c r="AM234" s="24"/>
      <c r="AN234" s="24"/>
      <c r="AO234" s="24"/>
      <c r="AP234" s="27"/>
      <c r="AQ234" s="68"/>
      <c r="AR234" s="68"/>
      <c r="AS234" s="68"/>
      <c r="AT234" s="68"/>
      <c r="AU234" s="68"/>
      <c r="AV234" s="68"/>
      <c r="AW234" s="68"/>
      <c r="AX234" s="68"/>
      <c r="AY234" s="68"/>
      <c r="AZ234" s="68"/>
      <c r="BA234" s="68"/>
      <c r="BB234" s="68"/>
      <c r="BC234" s="68"/>
      <c r="BD234" s="68"/>
      <c r="BE234" s="68"/>
      <c r="BF234" s="68"/>
      <c r="BG234" s="68"/>
      <c r="BH234" s="68"/>
      <c r="BI234" s="68"/>
      <c r="BJ234" s="68"/>
    </row>
    <row r="235" spans="1:62" s="14" customFormat="1" ht="12.75">
      <c r="A235" s="60"/>
      <c r="G235" s="28"/>
      <c r="H235" s="28"/>
      <c r="I235" s="28"/>
      <c r="J235" s="87"/>
      <c r="K235" s="56"/>
      <c r="L235" s="17"/>
      <c r="M235" s="16"/>
      <c r="N235" s="18"/>
      <c r="O235" s="52"/>
      <c r="P235" s="100"/>
      <c r="Q235" s="53"/>
      <c r="R235" s="90"/>
      <c r="S235" s="99"/>
      <c r="T235" s="116"/>
      <c r="U235" s="51"/>
      <c r="V235" s="51"/>
      <c r="W235" s="23"/>
      <c r="X235" s="23"/>
      <c r="Y235" s="23"/>
      <c r="Z235" s="23"/>
      <c r="AA235" s="23"/>
      <c r="AB235" s="24"/>
      <c r="AC235" s="24"/>
      <c r="AD235" s="24"/>
      <c r="AE235" s="24"/>
      <c r="AF235" s="25"/>
      <c r="AG235" s="24"/>
      <c r="AH235" s="24"/>
      <c r="AI235" s="25"/>
      <c r="AJ235" s="24"/>
      <c r="AK235" s="24"/>
      <c r="AL235" s="26"/>
      <c r="AM235" s="24"/>
      <c r="AN235" s="24"/>
      <c r="AO235" s="24"/>
      <c r="AP235" s="27"/>
      <c r="AQ235" s="68"/>
      <c r="AR235" s="68"/>
      <c r="AS235" s="68"/>
      <c r="AT235" s="68"/>
      <c r="AU235" s="68"/>
      <c r="AV235" s="68"/>
      <c r="AW235" s="68"/>
      <c r="AX235" s="68"/>
      <c r="AY235" s="68"/>
      <c r="AZ235" s="68"/>
      <c r="BA235" s="68"/>
      <c r="BB235" s="68"/>
      <c r="BC235" s="68"/>
      <c r="BD235" s="68"/>
      <c r="BE235" s="68"/>
      <c r="BF235" s="68"/>
      <c r="BG235" s="68"/>
      <c r="BH235" s="68"/>
      <c r="BI235" s="68"/>
      <c r="BJ235" s="68"/>
    </row>
    <row r="236" spans="1:62" s="14" customFormat="1" ht="12.75">
      <c r="A236" s="60"/>
      <c r="G236" s="28"/>
      <c r="H236" s="28"/>
      <c r="I236" s="28"/>
      <c r="J236" s="87"/>
      <c r="K236" s="56"/>
      <c r="L236" s="17"/>
      <c r="M236" s="16"/>
      <c r="N236" s="18"/>
      <c r="O236" s="52"/>
      <c r="P236" s="100"/>
      <c r="Q236" s="53"/>
      <c r="R236" s="90"/>
      <c r="S236" s="99"/>
      <c r="T236" s="116"/>
      <c r="U236" s="51"/>
      <c r="V236" s="51"/>
      <c r="W236" s="23"/>
      <c r="X236" s="23"/>
      <c r="Y236" s="23"/>
      <c r="Z236" s="23"/>
      <c r="AA236" s="23"/>
      <c r="AB236" s="24"/>
      <c r="AC236" s="24"/>
      <c r="AD236" s="24"/>
      <c r="AE236" s="24"/>
      <c r="AF236" s="25"/>
      <c r="AG236" s="24"/>
      <c r="AH236" s="24"/>
      <c r="AI236" s="25"/>
      <c r="AJ236" s="24"/>
      <c r="AK236" s="24"/>
      <c r="AL236" s="26"/>
      <c r="AM236" s="24"/>
      <c r="AN236" s="24"/>
      <c r="AO236" s="24"/>
      <c r="AP236" s="27"/>
      <c r="AQ236" s="68"/>
      <c r="AR236" s="68"/>
      <c r="AS236" s="68"/>
      <c r="AT236" s="68"/>
      <c r="AU236" s="68"/>
      <c r="AV236" s="68"/>
      <c r="AW236" s="68"/>
      <c r="AX236" s="68"/>
      <c r="AY236" s="68"/>
      <c r="AZ236" s="68"/>
      <c r="BA236" s="68"/>
      <c r="BB236" s="68"/>
      <c r="BC236" s="68"/>
      <c r="BD236" s="68"/>
      <c r="BE236" s="68"/>
      <c r="BF236" s="68"/>
      <c r="BG236" s="68"/>
      <c r="BH236" s="68"/>
      <c r="BI236" s="68"/>
      <c r="BJ236" s="68"/>
    </row>
    <row r="237" spans="1:62" s="14" customFormat="1" ht="18.75">
      <c r="A237" s="97"/>
      <c r="G237" s="28"/>
      <c r="H237" s="87"/>
      <c r="I237" s="87"/>
      <c r="J237" s="87"/>
      <c r="K237" s="87"/>
      <c r="L237" s="87"/>
      <c r="M237" s="87"/>
      <c r="N237" s="87"/>
      <c r="O237" s="218"/>
      <c r="P237" s="44"/>
      <c r="Q237" s="45"/>
      <c r="R237" s="46"/>
      <c r="S237" s="47"/>
      <c r="T237" s="118"/>
      <c r="U237" s="48"/>
      <c r="V237" s="48"/>
      <c r="W237" s="49"/>
      <c r="X237" s="49"/>
      <c r="Y237" s="59"/>
      <c r="Z237" s="49"/>
      <c r="AA237" s="49"/>
      <c r="AB237" s="24"/>
      <c r="AC237" s="24"/>
      <c r="AD237" s="24"/>
      <c r="AE237" s="24"/>
      <c r="AF237" s="25"/>
      <c r="AG237" s="24"/>
      <c r="AH237" s="24"/>
      <c r="AI237" s="25"/>
      <c r="AJ237" s="24"/>
      <c r="AK237" s="24"/>
      <c r="AL237" s="26"/>
      <c r="AM237" s="24"/>
      <c r="AN237" s="24"/>
      <c r="AO237" s="24"/>
      <c r="AP237" s="27"/>
      <c r="AQ237" s="68"/>
      <c r="AR237" s="68"/>
      <c r="AS237" s="68"/>
      <c r="AT237" s="68"/>
      <c r="AU237" s="68"/>
      <c r="AV237" s="68"/>
      <c r="AW237" s="68"/>
      <c r="AX237" s="68"/>
      <c r="AY237" s="68"/>
      <c r="AZ237" s="68"/>
      <c r="BA237" s="68"/>
      <c r="BB237" s="68"/>
      <c r="BC237" s="68"/>
      <c r="BD237" s="68"/>
      <c r="BE237" s="68"/>
      <c r="BF237" s="68"/>
      <c r="BG237" s="68"/>
      <c r="BH237" s="68"/>
      <c r="BI237" s="68"/>
      <c r="BJ237" s="68"/>
    </row>
    <row r="238" spans="2:62" ht="18.75">
      <c r="B238" s="3"/>
      <c r="C238" s="3"/>
      <c r="D238" s="3"/>
      <c r="E238" s="3"/>
      <c r="F238" s="3"/>
      <c r="G238" s="3"/>
      <c r="H238" s="88"/>
      <c r="I238" s="88"/>
      <c r="J238" s="88"/>
      <c r="K238" s="88"/>
      <c r="L238" s="88"/>
      <c r="M238" s="88"/>
      <c r="N238" s="88"/>
      <c r="O238" s="219"/>
      <c r="P238" s="7"/>
      <c r="Q238" s="9"/>
      <c r="R238" s="8"/>
      <c r="S238" s="9"/>
      <c r="T238" s="10"/>
      <c r="U238" s="10"/>
      <c r="V238" s="10"/>
      <c r="W238" s="11"/>
      <c r="X238" s="11"/>
      <c r="Y238" s="11"/>
      <c r="Z238" s="11"/>
      <c r="AA238" s="11"/>
      <c r="AB238" s="24"/>
      <c r="AC238" s="24"/>
      <c r="AD238" s="24"/>
      <c r="AE238" s="24"/>
      <c r="AF238" s="25"/>
      <c r="AG238" s="24"/>
      <c r="AH238" s="24"/>
      <c r="AI238" s="25"/>
      <c r="AJ238" s="24"/>
      <c r="AK238" s="24"/>
      <c r="AL238" s="26"/>
      <c r="AM238" s="24"/>
      <c r="AN238" s="24"/>
      <c r="AO238" s="24"/>
      <c r="AP238" s="27"/>
      <c r="AQ238" s="68"/>
      <c r="AR238" s="68"/>
      <c r="AS238" s="68"/>
      <c r="AT238" s="68"/>
      <c r="AU238" s="68"/>
      <c r="AV238" s="68"/>
      <c r="AW238" s="68"/>
      <c r="AX238" s="68"/>
      <c r="AY238" s="68"/>
      <c r="AZ238" s="68"/>
      <c r="BA238" s="68"/>
      <c r="BB238" s="68"/>
      <c r="BC238" s="68"/>
      <c r="BD238" s="68"/>
      <c r="BE238" s="68"/>
      <c r="BF238" s="68"/>
      <c r="BG238" s="68"/>
      <c r="BH238" s="68"/>
      <c r="BI238" s="68"/>
      <c r="BJ238" s="68"/>
    </row>
    <row r="239" spans="2:62" ht="18.75">
      <c r="B239" s="3"/>
      <c r="C239" s="3"/>
      <c r="D239" s="3"/>
      <c r="E239" s="3"/>
      <c r="F239" s="3"/>
      <c r="G239" s="3"/>
      <c r="H239" s="88"/>
      <c r="I239" s="88"/>
      <c r="J239" s="88"/>
      <c r="K239" s="88"/>
      <c r="L239" s="88"/>
      <c r="M239" s="88"/>
      <c r="N239" s="88"/>
      <c r="O239" s="219"/>
      <c r="P239" s="7"/>
      <c r="Q239" s="9"/>
      <c r="R239" s="8"/>
      <c r="S239" s="9"/>
      <c r="T239" s="10"/>
      <c r="U239" s="10"/>
      <c r="V239" s="10"/>
      <c r="W239" s="11"/>
      <c r="X239" s="11"/>
      <c r="Y239" s="11"/>
      <c r="Z239" s="11"/>
      <c r="AA239" s="11"/>
      <c r="AB239" s="24"/>
      <c r="AC239" s="24"/>
      <c r="AD239" s="24"/>
      <c r="AE239" s="24"/>
      <c r="AF239" s="25"/>
      <c r="AG239" s="24"/>
      <c r="AH239" s="24"/>
      <c r="AI239" s="25"/>
      <c r="AJ239" s="24"/>
      <c r="AK239" s="24"/>
      <c r="AL239" s="26"/>
      <c r="AM239" s="24"/>
      <c r="AN239" s="24"/>
      <c r="AO239" s="24"/>
      <c r="AP239" s="27"/>
      <c r="AQ239" s="68"/>
      <c r="AR239" s="68"/>
      <c r="AS239" s="68"/>
      <c r="AT239" s="68"/>
      <c r="AU239" s="68"/>
      <c r="AV239" s="68"/>
      <c r="AW239" s="68"/>
      <c r="AX239" s="68"/>
      <c r="AY239" s="68"/>
      <c r="AZ239" s="68"/>
      <c r="BA239" s="68"/>
      <c r="BB239" s="68"/>
      <c r="BC239" s="68"/>
      <c r="BD239" s="68"/>
      <c r="BE239" s="68"/>
      <c r="BF239" s="68"/>
      <c r="BG239" s="68"/>
      <c r="BH239" s="68"/>
      <c r="BI239" s="68"/>
      <c r="BJ239" s="68"/>
    </row>
    <row r="240" spans="2:62" ht="18.75">
      <c r="B240" s="3"/>
      <c r="C240" s="3"/>
      <c r="D240" s="3"/>
      <c r="E240" s="3"/>
      <c r="F240" s="3"/>
      <c r="G240" s="3"/>
      <c r="H240" s="88"/>
      <c r="I240" s="88"/>
      <c r="J240" s="88"/>
      <c r="K240" s="88"/>
      <c r="L240" s="88"/>
      <c r="M240" s="88"/>
      <c r="N240" s="88"/>
      <c r="O240" s="219"/>
      <c r="P240" s="7"/>
      <c r="Q240" s="9"/>
      <c r="R240" s="8"/>
      <c r="S240" s="9"/>
      <c r="T240" s="10"/>
      <c r="U240" s="10"/>
      <c r="V240" s="10"/>
      <c r="W240" s="11"/>
      <c r="X240" s="11"/>
      <c r="Y240" s="11"/>
      <c r="Z240" s="11"/>
      <c r="AA240" s="11"/>
      <c r="AB240" s="24"/>
      <c r="AC240" s="24"/>
      <c r="AD240" s="24"/>
      <c r="AE240" s="24"/>
      <c r="AF240" s="25"/>
      <c r="AG240" s="24"/>
      <c r="AH240" s="24"/>
      <c r="AI240" s="25"/>
      <c r="AJ240" s="24"/>
      <c r="AK240" s="24"/>
      <c r="AL240" s="26"/>
      <c r="AM240" s="24"/>
      <c r="AN240" s="24"/>
      <c r="AO240" s="24"/>
      <c r="AP240" s="27"/>
      <c r="AQ240" s="68"/>
      <c r="AR240" s="68"/>
      <c r="AS240" s="68"/>
      <c r="AT240" s="68"/>
      <c r="AU240" s="68"/>
      <c r="AV240" s="68"/>
      <c r="AW240" s="68"/>
      <c r="AX240" s="68"/>
      <c r="AY240" s="68"/>
      <c r="AZ240" s="68"/>
      <c r="BA240" s="68"/>
      <c r="BB240" s="68"/>
      <c r="BC240" s="68"/>
      <c r="BD240" s="68"/>
      <c r="BE240" s="68"/>
      <c r="BF240" s="68"/>
      <c r="BG240" s="68"/>
      <c r="BH240" s="68"/>
      <c r="BI240" s="68"/>
      <c r="BJ240" s="68"/>
    </row>
    <row r="241" spans="2:62" ht="18" customHeight="1">
      <c r="B241" s="3"/>
      <c r="C241" s="3"/>
      <c r="D241" s="3"/>
      <c r="E241" s="3"/>
      <c r="F241" s="3"/>
      <c r="G241" s="3"/>
      <c r="H241" s="88"/>
      <c r="I241" s="88"/>
      <c r="J241" s="88"/>
      <c r="K241" s="88"/>
      <c r="L241" s="88"/>
      <c r="M241" s="88"/>
      <c r="N241" s="88"/>
      <c r="O241" s="219"/>
      <c r="P241" s="7"/>
      <c r="Q241" s="9"/>
      <c r="R241" s="8"/>
      <c r="S241" s="9"/>
      <c r="T241" s="10"/>
      <c r="U241" s="10"/>
      <c r="V241" s="10"/>
      <c r="W241" s="11"/>
      <c r="X241" s="11"/>
      <c r="Y241" s="11"/>
      <c r="Z241" s="11"/>
      <c r="AA241" s="11"/>
      <c r="AB241" s="24"/>
      <c r="AC241" s="24"/>
      <c r="AD241" s="24"/>
      <c r="AE241" s="24"/>
      <c r="AF241" s="25"/>
      <c r="AG241" s="24"/>
      <c r="AH241" s="24"/>
      <c r="AI241" s="25"/>
      <c r="AJ241" s="24"/>
      <c r="AK241" s="24"/>
      <c r="AL241" s="26"/>
      <c r="AM241" s="24"/>
      <c r="AN241" s="24"/>
      <c r="AO241" s="24"/>
      <c r="AP241" s="27"/>
      <c r="AQ241" s="68"/>
      <c r="AR241" s="68"/>
      <c r="AS241" s="68"/>
      <c r="AT241" s="68"/>
      <c r="AU241" s="68"/>
      <c r="AV241" s="68"/>
      <c r="AW241" s="68"/>
      <c r="AX241" s="68"/>
      <c r="AY241" s="68"/>
      <c r="AZ241" s="68"/>
      <c r="BA241" s="68"/>
      <c r="BB241" s="68"/>
      <c r="BC241" s="68"/>
      <c r="BD241" s="68"/>
      <c r="BE241" s="68"/>
      <c r="BF241" s="68"/>
      <c r="BG241" s="68"/>
      <c r="BH241" s="68"/>
      <c r="BI241" s="68"/>
      <c r="BJ241" s="68"/>
    </row>
    <row r="242" spans="2:62" ht="18" customHeight="1">
      <c r="B242" s="3"/>
      <c r="C242" s="3"/>
      <c r="D242" s="3"/>
      <c r="E242" s="3"/>
      <c r="F242" s="3"/>
      <c r="G242" s="3"/>
      <c r="H242" s="88"/>
      <c r="I242" s="88"/>
      <c r="J242" s="88"/>
      <c r="K242" s="88"/>
      <c r="L242" s="88"/>
      <c r="M242" s="88"/>
      <c r="N242" s="88"/>
      <c r="O242" s="219"/>
      <c r="P242" s="7"/>
      <c r="Q242" s="9"/>
      <c r="R242" s="8"/>
      <c r="S242" s="9"/>
      <c r="T242" s="10"/>
      <c r="U242" s="10"/>
      <c r="V242" s="10"/>
      <c r="W242" s="11"/>
      <c r="X242" s="11"/>
      <c r="Y242" s="11"/>
      <c r="Z242" s="11"/>
      <c r="AA242" s="11"/>
      <c r="AB242" s="24"/>
      <c r="AC242" s="24"/>
      <c r="AD242" s="24"/>
      <c r="AE242" s="24"/>
      <c r="AF242" s="25"/>
      <c r="AG242" s="24"/>
      <c r="AH242" s="24"/>
      <c r="AI242" s="25"/>
      <c r="AJ242" s="24"/>
      <c r="AK242" s="24"/>
      <c r="AL242" s="26"/>
      <c r="AM242" s="24"/>
      <c r="AN242" s="24"/>
      <c r="AO242" s="24"/>
      <c r="AP242" s="27"/>
      <c r="AQ242" s="68"/>
      <c r="AR242" s="68"/>
      <c r="AS242" s="68"/>
      <c r="AT242" s="68"/>
      <c r="AU242" s="68"/>
      <c r="AV242" s="68"/>
      <c r="AW242" s="68"/>
      <c r="AX242" s="68"/>
      <c r="AY242" s="68"/>
      <c r="AZ242" s="68"/>
      <c r="BA242" s="68"/>
      <c r="BB242" s="68"/>
      <c r="BC242" s="68"/>
      <c r="BD242" s="68"/>
      <c r="BE242" s="68"/>
      <c r="BF242" s="68"/>
      <c r="BG242" s="68"/>
      <c r="BH242" s="68"/>
      <c r="BI242" s="68"/>
      <c r="BJ242" s="68"/>
    </row>
    <row r="243" spans="2:62" ht="18" customHeight="1">
      <c r="B243" s="3"/>
      <c r="C243" s="3"/>
      <c r="D243" s="3"/>
      <c r="E243" s="3"/>
      <c r="F243" s="3"/>
      <c r="G243" s="3"/>
      <c r="H243" s="88"/>
      <c r="I243" s="88"/>
      <c r="J243" s="88"/>
      <c r="K243" s="88"/>
      <c r="L243" s="88"/>
      <c r="M243" s="88"/>
      <c r="N243" s="88"/>
      <c r="O243" s="219"/>
      <c r="P243" s="7"/>
      <c r="Q243" s="9"/>
      <c r="R243" s="8"/>
      <c r="S243" s="9"/>
      <c r="T243" s="10"/>
      <c r="U243" s="10"/>
      <c r="V243" s="10"/>
      <c r="W243" s="5"/>
      <c r="X243" s="5"/>
      <c r="Y243" s="5"/>
      <c r="Z243" s="5"/>
      <c r="AA243" s="5"/>
      <c r="AB243" s="24"/>
      <c r="AC243" s="24"/>
      <c r="AD243" s="24"/>
      <c r="AE243" s="24"/>
      <c r="AF243" s="25"/>
      <c r="AG243" s="24"/>
      <c r="AH243" s="24"/>
      <c r="AI243" s="25"/>
      <c r="AJ243" s="24"/>
      <c r="AK243" s="24"/>
      <c r="AL243" s="26"/>
      <c r="AM243" s="24"/>
      <c r="AN243" s="24"/>
      <c r="AO243" s="24"/>
      <c r="AP243" s="27"/>
      <c r="AQ243" s="68"/>
      <c r="AR243" s="68"/>
      <c r="AS243" s="68"/>
      <c r="AT243" s="68"/>
      <c r="AU243" s="68"/>
      <c r="AV243" s="68"/>
      <c r="AW243" s="68"/>
      <c r="AX243" s="68"/>
      <c r="AY243" s="68"/>
      <c r="AZ243" s="68"/>
      <c r="BA243" s="68"/>
      <c r="BB243" s="68"/>
      <c r="BC243" s="68"/>
      <c r="BD243" s="68"/>
      <c r="BE243" s="68"/>
      <c r="BF243" s="68"/>
      <c r="BG243" s="68"/>
      <c r="BH243" s="68"/>
      <c r="BI243" s="68"/>
      <c r="BJ243" s="68"/>
    </row>
    <row r="244" spans="2:42" ht="18" customHeight="1">
      <c r="B244" s="3"/>
      <c r="C244" s="3"/>
      <c r="D244" s="3"/>
      <c r="E244" s="3"/>
      <c r="F244" s="3"/>
      <c r="G244" s="3"/>
      <c r="H244" s="88"/>
      <c r="I244" s="88"/>
      <c r="J244" s="88"/>
      <c r="K244" s="88"/>
      <c r="L244" s="88"/>
      <c r="M244" s="88"/>
      <c r="N244" s="88"/>
      <c r="O244" s="219"/>
      <c r="P244" s="7"/>
      <c r="Q244" s="9"/>
      <c r="R244" s="8"/>
      <c r="S244" s="9"/>
      <c r="T244" s="10"/>
      <c r="U244" s="10"/>
      <c r="V244" s="10"/>
      <c r="W244" s="4"/>
      <c r="X244" s="4"/>
      <c r="Y244" s="4"/>
      <c r="Z244" s="4"/>
      <c r="AA244" s="4"/>
      <c r="AB244" s="24"/>
      <c r="AC244" s="24"/>
      <c r="AD244" s="24"/>
      <c r="AE244" s="24"/>
      <c r="AF244" s="25"/>
      <c r="AG244" s="24"/>
      <c r="AH244" s="24"/>
      <c r="AI244" s="25"/>
      <c r="AJ244" s="24"/>
      <c r="AK244" s="24"/>
      <c r="AL244" s="26"/>
      <c r="AM244" s="24"/>
      <c r="AN244" s="24"/>
      <c r="AO244" s="24"/>
      <c r="AP244" s="27"/>
    </row>
    <row r="245" spans="2:42" ht="18" customHeight="1">
      <c r="B245" s="3"/>
      <c r="C245" s="3"/>
      <c r="D245" s="3"/>
      <c r="E245" s="3"/>
      <c r="F245" s="3"/>
      <c r="G245" s="3"/>
      <c r="H245" s="88"/>
      <c r="I245" s="88"/>
      <c r="J245" s="88"/>
      <c r="K245" s="88"/>
      <c r="L245" s="88"/>
      <c r="M245" s="88"/>
      <c r="N245" s="88"/>
      <c r="O245" s="6"/>
      <c r="P245" s="7"/>
      <c r="Q245" s="9"/>
      <c r="R245" s="8"/>
      <c r="S245" s="9"/>
      <c r="T245" s="10"/>
      <c r="U245" s="10"/>
      <c r="V245" s="10"/>
      <c r="W245" s="4"/>
      <c r="X245" s="4"/>
      <c r="Y245" s="4"/>
      <c r="Z245" s="4"/>
      <c r="AA245" s="4"/>
      <c r="AB245" s="24"/>
      <c r="AC245" s="24"/>
      <c r="AD245" s="24"/>
      <c r="AE245" s="24"/>
      <c r="AF245" s="25"/>
      <c r="AG245" s="24"/>
      <c r="AH245" s="24"/>
      <c r="AI245" s="25"/>
      <c r="AJ245" s="24"/>
      <c r="AK245" s="24"/>
      <c r="AL245" s="26"/>
      <c r="AM245" s="24"/>
      <c r="AN245" s="24"/>
      <c r="AO245" s="24"/>
      <c r="AP245" s="27"/>
    </row>
    <row r="246" spans="2:42" ht="18" customHeight="1">
      <c r="B246" s="3"/>
      <c r="C246" s="3"/>
      <c r="D246" s="3"/>
      <c r="E246" s="3"/>
      <c r="F246" s="3"/>
      <c r="G246" s="3"/>
      <c r="H246" s="88"/>
      <c r="I246" s="88"/>
      <c r="J246" s="88"/>
      <c r="K246" s="88"/>
      <c r="L246" s="88"/>
      <c r="M246" s="88"/>
      <c r="N246" s="88"/>
      <c r="O246" s="6"/>
      <c r="P246" s="7"/>
      <c r="Q246" s="9"/>
      <c r="R246" s="8"/>
      <c r="S246" s="9"/>
      <c r="T246" s="10"/>
      <c r="U246" s="10"/>
      <c r="V246" s="10"/>
      <c r="W246" s="4"/>
      <c r="X246" s="4"/>
      <c r="Y246" s="4"/>
      <c r="Z246" s="4"/>
      <c r="AA246" s="4"/>
      <c r="AB246" s="24"/>
      <c r="AC246" s="24"/>
      <c r="AD246" s="24"/>
      <c r="AE246" s="24"/>
      <c r="AF246" s="25"/>
      <c r="AG246" s="24"/>
      <c r="AH246" s="24"/>
      <c r="AI246" s="25"/>
      <c r="AJ246" s="24"/>
      <c r="AK246" s="24"/>
      <c r="AL246" s="26"/>
      <c r="AM246" s="24"/>
      <c r="AN246" s="24"/>
      <c r="AO246" s="24"/>
      <c r="AP246" s="27"/>
    </row>
    <row r="247" spans="2:42" ht="18" customHeight="1">
      <c r="B247" s="3"/>
      <c r="C247" s="3"/>
      <c r="D247" s="3"/>
      <c r="E247" s="3"/>
      <c r="F247" s="3"/>
      <c r="G247" s="3"/>
      <c r="H247" s="88"/>
      <c r="I247" s="88"/>
      <c r="J247" s="88"/>
      <c r="K247" s="88"/>
      <c r="L247" s="88"/>
      <c r="M247" s="88"/>
      <c r="N247" s="88"/>
      <c r="O247" s="6"/>
      <c r="P247" s="7"/>
      <c r="Q247" s="9"/>
      <c r="R247" s="8"/>
      <c r="S247" s="9"/>
      <c r="T247" s="10"/>
      <c r="U247" s="10"/>
      <c r="V247" s="10"/>
      <c r="W247" s="4"/>
      <c r="X247" s="4"/>
      <c r="Y247" s="4"/>
      <c r="Z247" s="4"/>
      <c r="AA247" s="4"/>
      <c r="AB247" s="24"/>
      <c r="AC247" s="24"/>
      <c r="AD247" s="24"/>
      <c r="AE247" s="24"/>
      <c r="AF247" s="25"/>
      <c r="AG247" s="24"/>
      <c r="AH247" s="24"/>
      <c r="AI247" s="25"/>
      <c r="AJ247" s="24"/>
      <c r="AK247" s="24"/>
      <c r="AL247" s="26"/>
      <c r="AM247" s="24"/>
      <c r="AN247" s="24"/>
      <c r="AO247" s="24"/>
      <c r="AP247" s="27"/>
    </row>
    <row r="248" spans="2:43" ht="18" customHeight="1">
      <c r="B248" s="3"/>
      <c r="C248" s="3"/>
      <c r="D248" s="3"/>
      <c r="E248" s="3"/>
      <c r="F248" s="3"/>
      <c r="G248" s="3"/>
      <c r="H248" s="88"/>
      <c r="I248" s="88"/>
      <c r="J248" s="88"/>
      <c r="K248" s="88"/>
      <c r="L248" s="88"/>
      <c r="M248" s="88"/>
      <c r="N248" s="88"/>
      <c r="O248" s="6"/>
      <c r="P248" s="7"/>
      <c r="Q248" s="9"/>
      <c r="R248" s="8"/>
      <c r="S248" s="9"/>
      <c r="T248" s="10"/>
      <c r="U248" s="10"/>
      <c r="V248" s="10"/>
      <c r="W248" s="3"/>
      <c r="X248" s="3"/>
      <c r="Y248" s="3"/>
      <c r="Z248" s="3"/>
      <c r="AA248" s="3"/>
      <c r="AB248" s="24"/>
      <c r="AC248" s="24"/>
      <c r="AD248" s="24"/>
      <c r="AE248" s="24"/>
      <c r="AF248" s="25"/>
      <c r="AG248" s="24"/>
      <c r="AH248" s="24"/>
      <c r="AI248" s="25"/>
      <c r="AJ248" s="24"/>
      <c r="AK248" s="24"/>
      <c r="AL248" s="26"/>
      <c r="AM248" s="24"/>
      <c r="AN248" s="24"/>
      <c r="AO248" s="24"/>
      <c r="AP248" s="27"/>
      <c r="AQ248" s="4"/>
    </row>
    <row r="249" spans="2:42" ht="18" customHeight="1">
      <c r="B249" s="3"/>
      <c r="C249" s="3"/>
      <c r="D249" s="3"/>
      <c r="E249" s="3"/>
      <c r="F249" s="3"/>
      <c r="G249" s="3"/>
      <c r="H249" s="88"/>
      <c r="I249" s="88"/>
      <c r="J249" s="88"/>
      <c r="K249" s="88"/>
      <c r="L249" s="88"/>
      <c r="M249" s="88"/>
      <c r="N249" s="88"/>
      <c r="O249" s="6"/>
      <c r="P249" s="7"/>
      <c r="Q249" s="9"/>
      <c r="R249" s="8"/>
      <c r="S249" s="9"/>
      <c r="T249" s="10"/>
      <c r="U249" s="10"/>
      <c r="V249" s="10"/>
      <c r="W249" s="3"/>
      <c r="X249" s="3"/>
      <c r="Y249" s="3"/>
      <c r="Z249" s="3"/>
      <c r="AA249" s="3"/>
      <c r="AB249" s="24"/>
      <c r="AC249" s="24"/>
      <c r="AD249" s="24"/>
      <c r="AE249" s="24"/>
      <c r="AF249" s="25"/>
      <c r="AG249" s="24"/>
      <c r="AH249" s="24"/>
      <c r="AI249" s="25"/>
      <c r="AJ249" s="24"/>
      <c r="AK249" s="24"/>
      <c r="AL249" s="26"/>
      <c r="AM249" s="24"/>
      <c r="AN249" s="24"/>
      <c r="AO249" s="24"/>
      <c r="AP249" s="27"/>
    </row>
    <row r="250" spans="2:42" ht="18.75">
      <c r="B250" s="3"/>
      <c r="C250" s="3"/>
      <c r="D250" s="3"/>
      <c r="E250" s="3"/>
      <c r="F250" s="3"/>
      <c r="G250" s="3"/>
      <c r="H250" s="88"/>
      <c r="I250" s="88"/>
      <c r="J250" s="88"/>
      <c r="K250" s="88"/>
      <c r="L250" s="88"/>
      <c r="M250" s="88"/>
      <c r="N250" s="88"/>
      <c r="O250" s="6"/>
      <c r="P250" s="7"/>
      <c r="Q250" s="9"/>
      <c r="R250" s="8"/>
      <c r="S250" s="9"/>
      <c r="T250" s="10"/>
      <c r="U250" s="10"/>
      <c r="V250" s="10"/>
      <c r="W250" s="1"/>
      <c r="X250" s="1"/>
      <c r="Y250" s="1"/>
      <c r="Z250" s="1"/>
      <c r="AA250" s="1"/>
      <c r="AB250" s="24"/>
      <c r="AC250" s="24"/>
      <c r="AD250" s="24"/>
      <c r="AE250" s="24"/>
      <c r="AF250" s="25"/>
      <c r="AG250" s="24"/>
      <c r="AH250" s="24"/>
      <c r="AI250" s="25"/>
      <c r="AJ250" s="24"/>
      <c r="AK250" s="24"/>
      <c r="AL250" s="26"/>
      <c r="AM250" s="24"/>
      <c r="AN250" s="24"/>
      <c r="AO250" s="24"/>
      <c r="AP250" s="27"/>
    </row>
    <row r="251" spans="2:42" ht="18.75">
      <c r="B251" s="3"/>
      <c r="C251" s="3"/>
      <c r="D251" s="3"/>
      <c r="E251" s="3"/>
      <c r="F251" s="3"/>
      <c r="G251" s="3"/>
      <c r="H251" s="88"/>
      <c r="I251" s="88"/>
      <c r="J251" s="88"/>
      <c r="K251" s="88"/>
      <c r="L251" s="88"/>
      <c r="M251" s="88"/>
      <c r="N251" s="88"/>
      <c r="O251" s="6"/>
      <c r="P251" s="7"/>
      <c r="Q251" s="9"/>
      <c r="R251" s="8"/>
      <c r="S251" s="9"/>
      <c r="T251" s="10"/>
      <c r="U251" s="10"/>
      <c r="V251" s="10"/>
      <c r="W251" s="1"/>
      <c r="X251" s="1"/>
      <c r="Y251" s="1"/>
      <c r="Z251" s="1"/>
      <c r="AA251" s="1"/>
      <c r="AB251" s="24"/>
      <c r="AC251" s="24"/>
      <c r="AD251" s="24"/>
      <c r="AE251" s="24"/>
      <c r="AF251" s="25"/>
      <c r="AG251" s="24"/>
      <c r="AH251" s="24"/>
      <c r="AI251" s="25"/>
      <c r="AJ251" s="24"/>
      <c r="AK251" s="24"/>
      <c r="AL251" s="26"/>
      <c r="AM251" s="24"/>
      <c r="AN251" s="24"/>
      <c r="AO251" s="24"/>
      <c r="AP251" s="27"/>
    </row>
    <row r="252" spans="7:42" ht="18.75">
      <c r="G252" s="12"/>
      <c r="H252" s="89"/>
      <c r="I252" s="89"/>
      <c r="J252" s="89"/>
      <c r="K252" s="89"/>
      <c r="L252" s="89"/>
      <c r="M252" s="89"/>
      <c r="N252" s="89"/>
      <c r="O252" s="6"/>
      <c r="P252" s="7"/>
      <c r="Q252" s="9"/>
      <c r="R252" s="8"/>
      <c r="S252" s="9"/>
      <c r="T252" s="10"/>
      <c r="U252" s="10"/>
      <c r="V252" s="10"/>
      <c r="W252" s="2"/>
      <c r="X252" s="2"/>
      <c r="Y252" s="2"/>
      <c r="Z252" s="2"/>
      <c r="AA252" s="2"/>
      <c r="AB252" s="24"/>
      <c r="AC252" s="24"/>
      <c r="AD252" s="24"/>
      <c r="AE252" s="24"/>
      <c r="AF252" s="25"/>
      <c r="AG252" s="24"/>
      <c r="AH252" s="24"/>
      <c r="AI252" s="25"/>
      <c r="AJ252" s="24"/>
      <c r="AK252" s="24"/>
      <c r="AL252" s="26"/>
      <c r="AM252" s="24"/>
      <c r="AN252" s="24"/>
      <c r="AO252" s="24"/>
      <c r="AP252" s="27"/>
    </row>
    <row r="253" spans="7:42" ht="18.75">
      <c r="G253" s="12"/>
      <c r="H253" s="89"/>
      <c r="I253" s="89"/>
      <c r="J253" s="89"/>
      <c r="K253" s="89"/>
      <c r="L253" s="89"/>
      <c r="M253" s="89"/>
      <c r="N253" s="89"/>
      <c r="O253" s="6"/>
      <c r="P253" s="7"/>
      <c r="Q253" s="9"/>
      <c r="R253" s="8"/>
      <c r="S253" s="9"/>
      <c r="T253" s="10"/>
      <c r="U253" s="10"/>
      <c r="V253" s="10"/>
      <c r="W253" s="2"/>
      <c r="X253" s="2"/>
      <c r="Y253" s="2"/>
      <c r="Z253" s="2"/>
      <c r="AA253" s="2"/>
      <c r="AB253" s="24"/>
      <c r="AC253" s="24"/>
      <c r="AD253" s="24"/>
      <c r="AE253" s="24"/>
      <c r="AF253" s="25"/>
      <c r="AG253" s="24"/>
      <c r="AH253" s="24"/>
      <c r="AI253" s="25"/>
      <c r="AJ253" s="24"/>
      <c r="AK253" s="24"/>
      <c r="AL253" s="26"/>
      <c r="AM253" s="24"/>
      <c r="AN253" s="24"/>
      <c r="AO253" s="24"/>
      <c r="AP253" s="27"/>
    </row>
    <row r="254" spans="2:42" ht="18.75">
      <c r="B254" s="3"/>
      <c r="C254" s="3"/>
      <c r="D254" s="3"/>
      <c r="E254" s="3"/>
      <c r="F254" s="3"/>
      <c r="G254" s="3"/>
      <c r="H254" s="88"/>
      <c r="I254" s="88"/>
      <c r="J254" s="88"/>
      <c r="K254" s="88"/>
      <c r="L254" s="88"/>
      <c r="M254" s="88"/>
      <c r="N254" s="88"/>
      <c r="O254" s="6"/>
      <c r="P254" s="7"/>
      <c r="Q254" s="9"/>
      <c r="R254" s="8"/>
      <c r="S254" s="9"/>
      <c r="T254" s="10"/>
      <c r="U254" s="10"/>
      <c r="V254" s="10"/>
      <c r="AB254" s="24"/>
      <c r="AC254" s="24"/>
      <c r="AD254" s="24"/>
      <c r="AE254" s="24"/>
      <c r="AF254" s="25"/>
      <c r="AG254" s="24"/>
      <c r="AH254" s="24"/>
      <c r="AI254" s="25"/>
      <c r="AJ254" s="24"/>
      <c r="AK254" s="24"/>
      <c r="AL254" s="26"/>
      <c r="AM254" s="24"/>
      <c r="AN254" s="24"/>
      <c r="AO254" s="24"/>
      <c r="AP254" s="27"/>
    </row>
    <row r="255" spans="2:42" ht="18.75">
      <c r="B255" s="3"/>
      <c r="C255" s="3"/>
      <c r="D255" s="3"/>
      <c r="E255" s="3"/>
      <c r="F255" s="3"/>
      <c r="G255" s="3"/>
      <c r="H255" s="88"/>
      <c r="I255" s="88"/>
      <c r="J255" s="88"/>
      <c r="K255" s="88"/>
      <c r="L255" s="88"/>
      <c r="M255" s="88"/>
      <c r="N255" s="88"/>
      <c r="O255" s="6"/>
      <c r="P255" s="7"/>
      <c r="Q255" s="9"/>
      <c r="R255" s="8"/>
      <c r="S255" s="9"/>
      <c r="T255" s="10"/>
      <c r="U255" s="10"/>
      <c r="V255" s="10"/>
      <c r="AB255" s="24"/>
      <c r="AC255" s="24"/>
      <c r="AD255" s="24"/>
      <c r="AE255" s="24"/>
      <c r="AF255" s="25"/>
      <c r="AG255" s="24"/>
      <c r="AH255" s="24"/>
      <c r="AI255" s="25"/>
      <c r="AJ255" s="24"/>
      <c r="AK255" s="24"/>
      <c r="AL255" s="26"/>
      <c r="AM255" s="24"/>
      <c r="AN255" s="24"/>
      <c r="AO255" s="24"/>
      <c r="AP255" s="27"/>
    </row>
    <row r="256" spans="7:42" ht="18.75">
      <c r="G256" s="12"/>
      <c r="H256" s="89"/>
      <c r="I256" s="89"/>
      <c r="J256" s="89"/>
      <c r="K256" s="89"/>
      <c r="L256" s="89"/>
      <c r="M256" s="89"/>
      <c r="N256" s="89"/>
      <c r="O256" s="6"/>
      <c r="P256" s="7"/>
      <c r="Q256" s="9"/>
      <c r="R256" s="8"/>
      <c r="S256" s="9"/>
      <c r="T256" s="10"/>
      <c r="U256" s="10"/>
      <c r="V256" s="10"/>
      <c r="AB256" s="24"/>
      <c r="AC256" s="24"/>
      <c r="AD256" s="24"/>
      <c r="AE256" s="24"/>
      <c r="AF256" s="25"/>
      <c r="AG256" s="24"/>
      <c r="AH256" s="24"/>
      <c r="AI256" s="25"/>
      <c r="AJ256" s="24"/>
      <c r="AK256" s="24"/>
      <c r="AL256" s="26"/>
      <c r="AM256" s="24"/>
      <c r="AN256" s="24"/>
      <c r="AO256" s="24"/>
      <c r="AP256" s="27"/>
    </row>
    <row r="257" spans="7:42" ht="18.75">
      <c r="G257" s="12"/>
      <c r="H257" s="89"/>
      <c r="I257" s="89"/>
      <c r="J257" s="89"/>
      <c r="K257" s="89"/>
      <c r="L257" s="89"/>
      <c r="M257" s="89"/>
      <c r="N257" s="89"/>
      <c r="O257" s="6"/>
      <c r="P257" s="7"/>
      <c r="Q257" s="9"/>
      <c r="R257" s="8"/>
      <c r="S257" s="9"/>
      <c r="T257" s="10"/>
      <c r="U257" s="10"/>
      <c r="V257" s="10"/>
      <c r="AB257" s="24"/>
      <c r="AC257" s="24"/>
      <c r="AD257" s="24"/>
      <c r="AE257" s="24"/>
      <c r="AF257" s="25"/>
      <c r="AG257" s="24"/>
      <c r="AH257" s="24"/>
      <c r="AI257" s="25"/>
      <c r="AJ257" s="24"/>
      <c r="AK257" s="24"/>
      <c r="AL257" s="26"/>
      <c r="AM257" s="24"/>
      <c r="AN257" s="24"/>
      <c r="AO257" s="24"/>
      <c r="AP257" s="27"/>
    </row>
    <row r="258" spans="7:42" ht="18.75">
      <c r="G258" s="12"/>
      <c r="H258" s="89"/>
      <c r="I258" s="89"/>
      <c r="J258" s="89"/>
      <c r="K258" s="89"/>
      <c r="L258" s="89"/>
      <c r="M258" s="89"/>
      <c r="N258" s="89"/>
      <c r="O258" s="6"/>
      <c r="P258" s="7"/>
      <c r="Q258" s="9"/>
      <c r="R258" s="8"/>
      <c r="S258" s="9"/>
      <c r="T258" s="10"/>
      <c r="U258" s="10"/>
      <c r="V258" s="10"/>
      <c r="AB258" s="24"/>
      <c r="AC258" s="24"/>
      <c r="AD258" s="24"/>
      <c r="AE258" s="24"/>
      <c r="AF258" s="25"/>
      <c r="AG258" s="24"/>
      <c r="AH258" s="24"/>
      <c r="AI258" s="25"/>
      <c r="AJ258" s="24"/>
      <c r="AK258" s="24"/>
      <c r="AL258" s="26"/>
      <c r="AM258" s="24"/>
      <c r="AN258" s="24"/>
      <c r="AO258" s="24"/>
      <c r="AP258" s="27"/>
    </row>
    <row r="259" spans="7:42" ht="18.75">
      <c r="G259" s="12"/>
      <c r="H259" s="89"/>
      <c r="I259" s="89"/>
      <c r="J259" s="89"/>
      <c r="K259" s="89"/>
      <c r="L259" s="89"/>
      <c r="M259" s="89"/>
      <c r="N259" s="89"/>
      <c r="O259" s="6"/>
      <c r="P259" s="7"/>
      <c r="Q259" s="9"/>
      <c r="R259" s="8"/>
      <c r="S259" s="9"/>
      <c r="T259" s="10"/>
      <c r="U259" s="10"/>
      <c r="V259" s="10"/>
      <c r="AB259" s="24"/>
      <c r="AC259" s="24"/>
      <c r="AD259" s="24"/>
      <c r="AE259" s="24"/>
      <c r="AF259" s="25"/>
      <c r="AG259" s="24"/>
      <c r="AH259" s="24"/>
      <c r="AI259" s="25"/>
      <c r="AJ259" s="24"/>
      <c r="AK259" s="24"/>
      <c r="AL259" s="26"/>
      <c r="AM259" s="24"/>
      <c r="AN259" s="24"/>
      <c r="AO259" s="24"/>
      <c r="AP259" s="27"/>
    </row>
    <row r="260" spans="7:42" ht="18.75">
      <c r="G260" s="12"/>
      <c r="H260" s="89"/>
      <c r="I260" s="89"/>
      <c r="J260" s="89"/>
      <c r="K260" s="89"/>
      <c r="L260" s="89"/>
      <c r="M260" s="89"/>
      <c r="N260" s="89"/>
      <c r="O260" s="6"/>
      <c r="P260" s="7"/>
      <c r="Q260" s="9"/>
      <c r="R260" s="8"/>
      <c r="S260" s="9"/>
      <c r="T260" s="10"/>
      <c r="U260" s="10"/>
      <c r="V260" s="10"/>
      <c r="AB260" s="24"/>
      <c r="AC260" s="24"/>
      <c r="AD260" s="24"/>
      <c r="AE260" s="24"/>
      <c r="AF260" s="25"/>
      <c r="AG260" s="24"/>
      <c r="AH260" s="24"/>
      <c r="AI260" s="25"/>
      <c r="AJ260" s="24"/>
      <c r="AK260" s="24"/>
      <c r="AL260" s="26"/>
      <c r="AM260" s="24"/>
      <c r="AN260" s="24"/>
      <c r="AO260" s="24"/>
      <c r="AP260" s="27"/>
    </row>
    <row r="261" spans="7:42" ht="18.75">
      <c r="G261" s="12"/>
      <c r="H261" s="89"/>
      <c r="I261" s="89"/>
      <c r="J261" s="89"/>
      <c r="K261" s="89"/>
      <c r="L261" s="89"/>
      <c r="M261" s="89"/>
      <c r="N261" s="89"/>
      <c r="O261" s="6"/>
      <c r="P261" s="7"/>
      <c r="Q261" s="9"/>
      <c r="R261" s="8"/>
      <c r="S261" s="9"/>
      <c r="T261" s="10"/>
      <c r="U261" s="10"/>
      <c r="V261" s="10"/>
      <c r="AB261" s="24"/>
      <c r="AC261" s="24"/>
      <c r="AD261" s="24"/>
      <c r="AE261" s="24"/>
      <c r="AF261" s="25"/>
      <c r="AG261" s="24"/>
      <c r="AH261" s="24"/>
      <c r="AI261" s="25"/>
      <c r="AJ261" s="24"/>
      <c r="AK261" s="24"/>
      <c r="AL261" s="26"/>
      <c r="AM261" s="24"/>
      <c r="AN261" s="24"/>
      <c r="AO261" s="24"/>
      <c r="AP261" s="27"/>
    </row>
    <row r="262" spans="7:42" ht="18.75">
      <c r="G262" s="12"/>
      <c r="H262" s="89"/>
      <c r="I262" s="89"/>
      <c r="J262" s="89"/>
      <c r="K262" s="89"/>
      <c r="L262" s="89"/>
      <c r="M262" s="89"/>
      <c r="N262" s="89"/>
      <c r="O262" s="6"/>
      <c r="P262" s="7"/>
      <c r="Q262" s="9"/>
      <c r="R262" s="8"/>
      <c r="S262" s="9"/>
      <c r="T262" s="10"/>
      <c r="U262" s="10"/>
      <c r="V262" s="10"/>
      <c r="AB262" s="24"/>
      <c r="AC262" s="24"/>
      <c r="AD262" s="24"/>
      <c r="AE262" s="24"/>
      <c r="AF262" s="25"/>
      <c r="AG262" s="24"/>
      <c r="AH262" s="24"/>
      <c r="AI262" s="25"/>
      <c r="AJ262" s="24"/>
      <c r="AK262" s="24"/>
      <c r="AL262" s="26"/>
      <c r="AM262" s="24"/>
      <c r="AN262" s="24"/>
      <c r="AO262" s="24"/>
      <c r="AP262" s="27"/>
    </row>
    <row r="263" spans="7:42" ht="18.75">
      <c r="G263" s="12"/>
      <c r="H263" s="89"/>
      <c r="I263" s="89"/>
      <c r="J263" s="89"/>
      <c r="K263" s="89"/>
      <c r="L263" s="89"/>
      <c r="M263" s="89"/>
      <c r="N263" s="89"/>
      <c r="O263" s="6"/>
      <c r="P263" s="7"/>
      <c r="Q263" s="9"/>
      <c r="R263" s="8"/>
      <c r="S263" s="9"/>
      <c r="T263" s="10"/>
      <c r="U263" s="10"/>
      <c r="V263" s="10"/>
      <c r="AB263" s="24"/>
      <c r="AC263" s="24"/>
      <c r="AD263" s="24"/>
      <c r="AE263" s="24"/>
      <c r="AF263" s="25"/>
      <c r="AG263" s="24"/>
      <c r="AH263" s="24"/>
      <c r="AI263" s="25"/>
      <c r="AJ263" s="24"/>
      <c r="AK263" s="24"/>
      <c r="AL263" s="26"/>
      <c r="AM263" s="24"/>
      <c r="AN263" s="24"/>
      <c r="AO263" s="24"/>
      <c r="AP263" s="27"/>
    </row>
    <row r="264" spans="7:42" ht="18.75">
      <c r="G264" s="12"/>
      <c r="H264" s="89"/>
      <c r="I264" s="89"/>
      <c r="J264" s="89"/>
      <c r="K264" s="89"/>
      <c r="L264" s="89"/>
      <c r="M264" s="89"/>
      <c r="N264" s="89"/>
      <c r="O264" s="6"/>
      <c r="P264" s="7"/>
      <c r="Q264" s="9"/>
      <c r="R264" s="8"/>
      <c r="S264" s="9"/>
      <c r="T264" s="10"/>
      <c r="U264" s="10"/>
      <c r="V264" s="10"/>
      <c r="AB264" s="24"/>
      <c r="AC264" s="24"/>
      <c r="AD264" s="24"/>
      <c r="AE264" s="24"/>
      <c r="AF264" s="25"/>
      <c r="AG264" s="24"/>
      <c r="AH264" s="24"/>
      <c r="AI264" s="25"/>
      <c r="AJ264" s="24"/>
      <c r="AK264" s="24"/>
      <c r="AL264" s="26"/>
      <c r="AM264" s="24"/>
      <c r="AN264" s="24"/>
      <c r="AO264" s="24"/>
      <c r="AP264" s="27"/>
    </row>
    <row r="265" spans="7:42" ht="18.75">
      <c r="G265" s="12"/>
      <c r="H265" s="89"/>
      <c r="I265" s="89"/>
      <c r="J265" s="89"/>
      <c r="K265" s="89"/>
      <c r="L265" s="89"/>
      <c r="M265" s="89"/>
      <c r="N265" s="89"/>
      <c r="O265" s="6"/>
      <c r="P265" s="7"/>
      <c r="Q265" s="9"/>
      <c r="R265" s="8"/>
      <c r="S265" s="9"/>
      <c r="T265" s="10"/>
      <c r="U265" s="10"/>
      <c r="V265" s="10"/>
      <c r="AB265" s="24"/>
      <c r="AC265" s="24"/>
      <c r="AD265" s="24"/>
      <c r="AE265" s="24"/>
      <c r="AF265" s="25"/>
      <c r="AG265" s="24"/>
      <c r="AH265" s="24"/>
      <c r="AI265" s="25"/>
      <c r="AJ265" s="24"/>
      <c r="AK265" s="24"/>
      <c r="AL265" s="26"/>
      <c r="AM265" s="24"/>
      <c r="AN265" s="24"/>
      <c r="AO265" s="24"/>
      <c r="AP265" s="27"/>
    </row>
    <row r="266" spans="7:42" ht="18.75">
      <c r="G266" s="12"/>
      <c r="H266" s="89"/>
      <c r="I266" s="89"/>
      <c r="J266" s="89"/>
      <c r="K266" s="89"/>
      <c r="L266" s="89"/>
      <c r="M266" s="89"/>
      <c r="N266" s="89"/>
      <c r="O266" s="6"/>
      <c r="P266" s="7"/>
      <c r="Q266" s="9"/>
      <c r="R266" s="8"/>
      <c r="S266" s="9"/>
      <c r="T266" s="10"/>
      <c r="U266" s="10"/>
      <c r="V266" s="10"/>
      <c r="AB266" s="24"/>
      <c r="AC266" s="24"/>
      <c r="AD266" s="24"/>
      <c r="AE266" s="24"/>
      <c r="AF266" s="25"/>
      <c r="AG266" s="24"/>
      <c r="AH266" s="24"/>
      <c r="AI266" s="25"/>
      <c r="AJ266" s="24"/>
      <c r="AK266" s="24"/>
      <c r="AL266" s="26"/>
      <c r="AM266" s="24"/>
      <c r="AN266" s="24"/>
      <c r="AO266" s="24"/>
      <c r="AP266" s="27"/>
    </row>
    <row r="267" spans="7:42" ht="18.75">
      <c r="G267" s="12"/>
      <c r="H267" s="89"/>
      <c r="I267" s="89"/>
      <c r="J267" s="89"/>
      <c r="K267" s="89"/>
      <c r="L267" s="89"/>
      <c r="M267" s="89"/>
      <c r="N267" s="89"/>
      <c r="O267" s="6"/>
      <c r="P267" s="7"/>
      <c r="Q267" s="9"/>
      <c r="R267" s="8"/>
      <c r="S267" s="9"/>
      <c r="T267" s="10"/>
      <c r="U267" s="10"/>
      <c r="V267" s="10"/>
      <c r="AB267" s="24"/>
      <c r="AC267" s="24"/>
      <c r="AD267" s="24"/>
      <c r="AE267" s="24"/>
      <c r="AF267" s="25"/>
      <c r="AG267" s="24"/>
      <c r="AH267" s="24"/>
      <c r="AI267" s="25"/>
      <c r="AJ267" s="24"/>
      <c r="AK267" s="24"/>
      <c r="AL267" s="26"/>
      <c r="AM267" s="24"/>
      <c r="AN267" s="24"/>
      <c r="AO267" s="24"/>
      <c r="AP267" s="27"/>
    </row>
    <row r="268" spans="7:42" ht="18.75">
      <c r="G268" s="12"/>
      <c r="H268" s="89"/>
      <c r="I268" s="89"/>
      <c r="J268" s="89"/>
      <c r="K268" s="89"/>
      <c r="L268" s="89"/>
      <c r="M268" s="89"/>
      <c r="N268" s="89"/>
      <c r="O268" s="6"/>
      <c r="P268" s="7"/>
      <c r="Q268" s="9"/>
      <c r="R268" s="8"/>
      <c r="S268" s="9"/>
      <c r="T268" s="10"/>
      <c r="U268" s="10"/>
      <c r="V268" s="10"/>
      <c r="AB268" s="24"/>
      <c r="AC268" s="24"/>
      <c r="AD268" s="24"/>
      <c r="AE268" s="24"/>
      <c r="AF268" s="25"/>
      <c r="AG268" s="24"/>
      <c r="AH268" s="24"/>
      <c r="AI268" s="25"/>
      <c r="AJ268" s="24"/>
      <c r="AK268" s="24"/>
      <c r="AL268" s="26"/>
      <c r="AM268" s="24"/>
      <c r="AN268" s="24"/>
      <c r="AO268" s="24"/>
      <c r="AP268" s="27"/>
    </row>
    <row r="269" spans="7:42" ht="18.75">
      <c r="G269" s="12"/>
      <c r="H269" s="89"/>
      <c r="I269" s="89"/>
      <c r="J269" s="89"/>
      <c r="K269" s="89"/>
      <c r="L269" s="89"/>
      <c r="M269" s="89"/>
      <c r="N269" s="89"/>
      <c r="O269" s="6"/>
      <c r="P269" s="7"/>
      <c r="Q269" s="9"/>
      <c r="R269" s="8"/>
      <c r="S269" s="9"/>
      <c r="T269" s="10"/>
      <c r="U269" s="10"/>
      <c r="V269" s="10"/>
      <c r="AB269" s="24"/>
      <c r="AC269" s="24"/>
      <c r="AD269" s="24"/>
      <c r="AE269" s="24"/>
      <c r="AF269" s="25"/>
      <c r="AG269" s="24"/>
      <c r="AH269" s="24"/>
      <c r="AI269" s="25"/>
      <c r="AJ269" s="24"/>
      <c r="AK269" s="24"/>
      <c r="AL269" s="26"/>
      <c r="AM269" s="24"/>
      <c r="AN269" s="24"/>
      <c r="AO269" s="24"/>
      <c r="AP269" s="27"/>
    </row>
    <row r="270" spans="7:42" ht="18.75">
      <c r="G270" s="12"/>
      <c r="H270" s="89"/>
      <c r="I270" s="89"/>
      <c r="J270" s="89"/>
      <c r="K270" s="89"/>
      <c r="L270" s="89"/>
      <c r="M270" s="89"/>
      <c r="N270" s="89"/>
      <c r="O270" s="6"/>
      <c r="P270" s="7"/>
      <c r="Q270" s="9"/>
      <c r="R270" s="8"/>
      <c r="S270" s="9"/>
      <c r="T270" s="10"/>
      <c r="U270" s="10"/>
      <c r="V270" s="10"/>
      <c r="AB270" s="24"/>
      <c r="AC270" s="24"/>
      <c r="AD270" s="24"/>
      <c r="AE270" s="24"/>
      <c r="AF270" s="25"/>
      <c r="AG270" s="24"/>
      <c r="AH270" s="24"/>
      <c r="AI270" s="25"/>
      <c r="AJ270" s="24"/>
      <c r="AK270" s="24"/>
      <c r="AL270" s="26"/>
      <c r="AM270" s="24"/>
      <c r="AN270" s="24"/>
      <c r="AO270" s="24"/>
      <c r="AP270" s="27"/>
    </row>
    <row r="271" spans="7:42" ht="18.75">
      <c r="G271" s="12"/>
      <c r="H271" s="89"/>
      <c r="I271" s="89"/>
      <c r="J271" s="89"/>
      <c r="K271" s="89"/>
      <c r="L271" s="89"/>
      <c r="M271" s="89"/>
      <c r="N271" s="89"/>
      <c r="O271" s="6"/>
      <c r="P271" s="7"/>
      <c r="Q271" s="9"/>
      <c r="R271" s="8"/>
      <c r="S271" s="9"/>
      <c r="T271" s="10"/>
      <c r="U271" s="10"/>
      <c r="V271" s="10"/>
      <c r="AB271" s="24"/>
      <c r="AC271" s="24"/>
      <c r="AD271" s="24"/>
      <c r="AE271" s="24"/>
      <c r="AF271" s="25"/>
      <c r="AG271" s="24"/>
      <c r="AH271" s="24"/>
      <c r="AI271" s="25"/>
      <c r="AJ271" s="24"/>
      <c r="AK271" s="24"/>
      <c r="AL271" s="26"/>
      <c r="AM271" s="24"/>
      <c r="AN271" s="24"/>
      <c r="AO271" s="24"/>
      <c r="AP271" s="27"/>
    </row>
    <row r="272" spans="7:42" ht="18.75">
      <c r="G272" s="12"/>
      <c r="H272" s="89"/>
      <c r="I272" s="89"/>
      <c r="J272" s="89"/>
      <c r="K272" s="89"/>
      <c r="L272" s="89"/>
      <c r="M272" s="89"/>
      <c r="N272" s="89"/>
      <c r="O272" s="6"/>
      <c r="P272" s="7"/>
      <c r="Q272" s="9"/>
      <c r="R272" s="8"/>
      <c r="S272" s="9"/>
      <c r="T272" s="10"/>
      <c r="U272" s="10"/>
      <c r="V272" s="10"/>
      <c r="AB272" s="24"/>
      <c r="AC272" s="24"/>
      <c r="AD272" s="24"/>
      <c r="AE272" s="24"/>
      <c r="AF272" s="25"/>
      <c r="AG272" s="24"/>
      <c r="AH272" s="24"/>
      <c r="AI272" s="25"/>
      <c r="AJ272" s="24"/>
      <c r="AK272" s="24"/>
      <c r="AL272" s="26"/>
      <c r="AM272" s="24"/>
      <c r="AN272" s="24"/>
      <c r="AO272" s="24"/>
      <c r="AP272" s="27"/>
    </row>
    <row r="273" spans="7:42" ht="18.75">
      <c r="G273" s="12"/>
      <c r="H273" s="89"/>
      <c r="I273" s="89"/>
      <c r="J273" s="89"/>
      <c r="K273" s="89"/>
      <c r="L273" s="89"/>
      <c r="M273" s="89"/>
      <c r="N273" s="89"/>
      <c r="O273" s="6"/>
      <c r="P273" s="7"/>
      <c r="Q273" s="9"/>
      <c r="R273" s="8"/>
      <c r="S273" s="9"/>
      <c r="T273" s="10"/>
      <c r="U273" s="10"/>
      <c r="V273" s="10"/>
      <c r="AB273" s="24"/>
      <c r="AC273" s="24"/>
      <c r="AD273" s="24"/>
      <c r="AE273" s="24"/>
      <c r="AF273" s="25"/>
      <c r="AG273" s="24"/>
      <c r="AH273" s="24"/>
      <c r="AI273" s="25"/>
      <c r="AJ273" s="24"/>
      <c r="AK273" s="24"/>
      <c r="AL273" s="26"/>
      <c r="AM273" s="24"/>
      <c r="AN273" s="24"/>
      <c r="AO273" s="24"/>
      <c r="AP273" s="27"/>
    </row>
    <row r="274" spans="7:42" ht="18.75">
      <c r="G274" s="12"/>
      <c r="H274" s="89"/>
      <c r="I274" s="89"/>
      <c r="J274" s="89"/>
      <c r="K274" s="89"/>
      <c r="L274" s="89"/>
      <c r="M274" s="89"/>
      <c r="N274" s="89"/>
      <c r="O274" s="6"/>
      <c r="P274" s="7"/>
      <c r="Q274" s="9"/>
      <c r="R274" s="8"/>
      <c r="S274" s="9"/>
      <c r="T274" s="10"/>
      <c r="U274" s="10"/>
      <c r="V274" s="10"/>
      <c r="AB274" s="24"/>
      <c r="AC274" s="24"/>
      <c r="AD274" s="24"/>
      <c r="AE274" s="24"/>
      <c r="AF274" s="25"/>
      <c r="AG274" s="24"/>
      <c r="AH274" s="24"/>
      <c r="AI274" s="25"/>
      <c r="AJ274" s="24"/>
      <c r="AK274" s="24"/>
      <c r="AL274" s="26"/>
      <c r="AM274" s="24"/>
      <c r="AN274" s="24"/>
      <c r="AO274" s="24"/>
      <c r="AP274" s="27"/>
    </row>
    <row r="275" spans="7:42" ht="18.75">
      <c r="G275" s="12"/>
      <c r="H275" s="89"/>
      <c r="I275" s="89"/>
      <c r="J275" s="89"/>
      <c r="K275" s="89"/>
      <c r="L275" s="89"/>
      <c r="M275" s="89"/>
      <c r="N275" s="89"/>
      <c r="O275" s="6"/>
      <c r="P275" s="7"/>
      <c r="Q275" s="9"/>
      <c r="R275" s="8"/>
      <c r="S275" s="9"/>
      <c r="T275" s="10"/>
      <c r="U275" s="10"/>
      <c r="V275" s="10"/>
      <c r="AB275" s="24"/>
      <c r="AC275" s="24"/>
      <c r="AD275" s="24"/>
      <c r="AE275" s="24"/>
      <c r="AF275" s="25"/>
      <c r="AG275" s="24"/>
      <c r="AH275" s="24"/>
      <c r="AI275" s="25"/>
      <c r="AJ275" s="24"/>
      <c r="AK275" s="24"/>
      <c r="AL275" s="26"/>
      <c r="AM275" s="24"/>
      <c r="AN275" s="24"/>
      <c r="AO275" s="24"/>
      <c r="AP275" s="27"/>
    </row>
    <row r="276" spans="7:42" ht="18.75">
      <c r="G276" s="12"/>
      <c r="H276" s="89"/>
      <c r="I276" s="89"/>
      <c r="J276" s="89"/>
      <c r="K276" s="89"/>
      <c r="L276" s="89"/>
      <c r="M276" s="89"/>
      <c r="N276" s="89"/>
      <c r="O276" s="6"/>
      <c r="P276" s="7"/>
      <c r="Q276" s="9"/>
      <c r="R276" s="8"/>
      <c r="S276" s="9"/>
      <c r="T276" s="10"/>
      <c r="U276" s="10"/>
      <c r="V276" s="10"/>
      <c r="AB276" s="24"/>
      <c r="AC276" s="24"/>
      <c r="AD276" s="24"/>
      <c r="AE276" s="24"/>
      <c r="AF276" s="25"/>
      <c r="AG276" s="24"/>
      <c r="AH276" s="24"/>
      <c r="AI276" s="25"/>
      <c r="AJ276" s="24"/>
      <c r="AK276" s="24"/>
      <c r="AL276" s="26"/>
      <c r="AM276" s="24"/>
      <c r="AN276" s="24"/>
      <c r="AO276" s="24"/>
      <c r="AP276" s="27"/>
    </row>
    <row r="277" spans="7:42" ht="18.75">
      <c r="G277" s="12"/>
      <c r="H277" s="89"/>
      <c r="I277" s="89"/>
      <c r="J277" s="89"/>
      <c r="K277" s="89"/>
      <c r="L277" s="89"/>
      <c r="M277" s="89"/>
      <c r="N277" s="89"/>
      <c r="O277" s="6"/>
      <c r="P277" s="7"/>
      <c r="Q277" s="9"/>
      <c r="R277" s="8"/>
      <c r="S277" s="9"/>
      <c r="T277" s="10"/>
      <c r="U277" s="10"/>
      <c r="V277" s="10"/>
      <c r="AB277" s="24"/>
      <c r="AC277" s="24"/>
      <c r="AD277" s="24"/>
      <c r="AE277" s="24"/>
      <c r="AF277" s="25"/>
      <c r="AG277" s="24"/>
      <c r="AH277" s="24"/>
      <c r="AI277" s="25"/>
      <c r="AJ277" s="24"/>
      <c r="AK277" s="24"/>
      <c r="AL277" s="26"/>
      <c r="AM277" s="24"/>
      <c r="AN277" s="24"/>
      <c r="AO277" s="24"/>
      <c r="AP277" s="27"/>
    </row>
    <row r="278" spans="7:42" ht="18.75">
      <c r="G278" s="12"/>
      <c r="H278" s="89"/>
      <c r="I278" s="89"/>
      <c r="J278" s="89"/>
      <c r="K278" s="89"/>
      <c r="L278" s="89"/>
      <c r="M278" s="89"/>
      <c r="N278" s="89"/>
      <c r="O278" s="6"/>
      <c r="P278" s="7"/>
      <c r="Q278" s="9"/>
      <c r="R278" s="8"/>
      <c r="S278" s="9"/>
      <c r="T278" s="10"/>
      <c r="U278" s="10"/>
      <c r="V278" s="10"/>
      <c r="AB278" s="24"/>
      <c r="AC278" s="24"/>
      <c r="AD278" s="24"/>
      <c r="AE278" s="24"/>
      <c r="AF278" s="25"/>
      <c r="AG278" s="24"/>
      <c r="AH278" s="24"/>
      <c r="AI278" s="25"/>
      <c r="AJ278" s="24"/>
      <c r="AK278" s="24"/>
      <c r="AL278" s="26"/>
      <c r="AM278" s="24"/>
      <c r="AN278" s="24"/>
      <c r="AO278" s="24"/>
      <c r="AP278" s="27"/>
    </row>
    <row r="279" spans="7:42" ht="18.75">
      <c r="G279" s="12"/>
      <c r="H279" s="89"/>
      <c r="I279" s="89"/>
      <c r="J279" s="89"/>
      <c r="K279" s="89"/>
      <c r="L279" s="89"/>
      <c r="M279" s="89"/>
      <c r="N279" s="89"/>
      <c r="O279" s="6"/>
      <c r="P279" s="7"/>
      <c r="Q279" s="9"/>
      <c r="R279" s="8"/>
      <c r="S279" s="9"/>
      <c r="T279" s="10"/>
      <c r="U279" s="10"/>
      <c r="V279" s="10"/>
      <c r="AB279" s="24"/>
      <c r="AC279" s="24"/>
      <c r="AD279" s="24"/>
      <c r="AE279" s="24"/>
      <c r="AF279" s="25"/>
      <c r="AG279" s="24"/>
      <c r="AH279" s="24"/>
      <c r="AI279" s="25"/>
      <c r="AJ279" s="24"/>
      <c r="AK279" s="24"/>
      <c r="AL279" s="26"/>
      <c r="AM279" s="24"/>
      <c r="AN279" s="24"/>
      <c r="AO279" s="24"/>
      <c r="AP279" s="27"/>
    </row>
    <row r="280" spans="7:42" ht="18.75">
      <c r="G280" s="12"/>
      <c r="H280" s="89"/>
      <c r="I280" s="89"/>
      <c r="J280" s="89"/>
      <c r="K280" s="89"/>
      <c r="L280" s="89"/>
      <c r="M280" s="89"/>
      <c r="N280" s="89"/>
      <c r="O280" s="6"/>
      <c r="P280" s="7"/>
      <c r="Q280" s="9"/>
      <c r="R280" s="8"/>
      <c r="S280" s="9"/>
      <c r="T280" s="10"/>
      <c r="U280" s="10"/>
      <c r="V280" s="10"/>
      <c r="AB280" s="24"/>
      <c r="AC280" s="24"/>
      <c r="AD280" s="24"/>
      <c r="AE280" s="24"/>
      <c r="AF280" s="25"/>
      <c r="AG280" s="24"/>
      <c r="AH280" s="24"/>
      <c r="AI280" s="25"/>
      <c r="AJ280" s="24"/>
      <c r="AK280" s="24"/>
      <c r="AL280" s="26"/>
      <c r="AM280" s="24"/>
      <c r="AN280" s="24"/>
      <c r="AO280" s="24"/>
      <c r="AP280" s="27"/>
    </row>
    <row r="281" spans="7:42" ht="18.75">
      <c r="G281" s="12"/>
      <c r="H281" s="89"/>
      <c r="I281" s="89"/>
      <c r="J281" s="89"/>
      <c r="K281" s="89"/>
      <c r="L281" s="89"/>
      <c r="M281" s="89"/>
      <c r="N281" s="89"/>
      <c r="O281" s="6"/>
      <c r="P281" s="7"/>
      <c r="Q281" s="9"/>
      <c r="R281" s="8"/>
      <c r="S281" s="9"/>
      <c r="T281" s="10"/>
      <c r="U281" s="10"/>
      <c r="V281" s="10"/>
      <c r="AB281" s="24"/>
      <c r="AC281" s="24"/>
      <c r="AD281" s="24"/>
      <c r="AE281" s="24"/>
      <c r="AF281" s="25"/>
      <c r="AG281" s="24"/>
      <c r="AH281" s="24"/>
      <c r="AI281" s="25"/>
      <c r="AJ281" s="24"/>
      <c r="AK281" s="24"/>
      <c r="AL281" s="26"/>
      <c r="AM281" s="24"/>
      <c r="AN281" s="24"/>
      <c r="AO281" s="24"/>
      <c r="AP281" s="27"/>
    </row>
    <row r="282" spans="7:42" ht="18.75">
      <c r="G282" s="12"/>
      <c r="H282" s="89"/>
      <c r="I282" s="89"/>
      <c r="J282" s="89"/>
      <c r="K282" s="89"/>
      <c r="L282" s="89"/>
      <c r="M282" s="89"/>
      <c r="N282" s="89"/>
      <c r="O282" s="6"/>
      <c r="P282" s="7"/>
      <c r="Q282" s="9"/>
      <c r="R282" s="8"/>
      <c r="S282" s="9"/>
      <c r="T282" s="10"/>
      <c r="U282" s="10"/>
      <c r="V282" s="10"/>
      <c r="AB282" s="24"/>
      <c r="AC282" s="24"/>
      <c r="AD282" s="24"/>
      <c r="AE282" s="24"/>
      <c r="AF282" s="25"/>
      <c r="AG282" s="24"/>
      <c r="AH282" s="24"/>
      <c r="AI282" s="25"/>
      <c r="AJ282" s="24"/>
      <c r="AK282" s="24"/>
      <c r="AL282" s="26"/>
      <c r="AM282" s="24"/>
      <c r="AN282" s="24"/>
      <c r="AO282" s="24"/>
      <c r="AP282" s="27"/>
    </row>
    <row r="283" spans="7:42" ht="18.75">
      <c r="G283" s="12"/>
      <c r="H283" s="89"/>
      <c r="I283" s="89"/>
      <c r="J283" s="89"/>
      <c r="K283" s="89"/>
      <c r="L283" s="89"/>
      <c r="M283" s="89"/>
      <c r="N283" s="89"/>
      <c r="O283" s="6"/>
      <c r="P283" s="7"/>
      <c r="Q283" s="9"/>
      <c r="R283" s="8"/>
      <c r="S283" s="9"/>
      <c r="T283" s="10"/>
      <c r="U283" s="10"/>
      <c r="V283" s="10"/>
      <c r="AB283" s="24"/>
      <c r="AC283" s="24"/>
      <c r="AD283" s="24"/>
      <c r="AE283" s="24"/>
      <c r="AF283" s="25"/>
      <c r="AG283" s="24"/>
      <c r="AH283" s="24"/>
      <c r="AI283" s="25"/>
      <c r="AJ283" s="24"/>
      <c r="AK283" s="24"/>
      <c r="AL283" s="26"/>
      <c r="AM283" s="24"/>
      <c r="AN283" s="24"/>
      <c r="AO283" s="24"/>
      <c r="AP283" s="27"/>
    </row>
    <row r="284" spans="7:42" ht="18.75">
      <c r="G284" s="12"/>
      <c r="H284" s="89"/>
      <c r="I284" s="89"/>
      <c r="J284" s="89"/>
      <c r="K284" s="89"/>
      <c r="L284" s="89"/>
      <c r="M284" s="89"/>
      <c r="N284" s="89"/>
      <c r="Q284" s="9"/>
      <c r="R284" s="8"/>
      <c r="S284" s="9"/>
      <c r="T284" s="10"/>
      <c r="U284" s="10"/>
      <c r="V284" s="10"/>
      <c r="AB284" s="24"/>
      <c r="AC284" s="24"/>
      <c r="AD284" s="24"/>
      <c r="AE284" s="24"/>
      <c r="AF284" s="25"/>
      <c r="AG284" s="24"/>
      <c r="AH284" s="24"/>
      <c r="AI284" s="25"/>
      <c r="AJ284" s="24"/>
      <c r="AK284" s="24"/>
      <c r="AL284" s="26"/>
      <c r="AM284" s="24"/>
      <c r="AN284" s="24"/>
      <c r="AO284" s="24"/>
      <c r="AP284" s="27"/>
    </row>
    <row r="285" spans="7:42" ht="18.75">
      <c r="G285" s="12"/>
      <c r="H285" s="89"/>
      <c r="I285" s="89"/>
      <c r="J285" s="89"/>
      <c r="K285" s="89"/>
      <c r="L285" s="89"/>
      <c r="M285" s="89"/>
      <c r="N285" s="89"/>
      <c r="Q285" s="9"/>
      <c r="R285" s="8"/>
      <c r="S285" s="9"/>
      <c r="T285" s="10"/>
      <c r="U285" s="10"/>
      <c r="V285" s="10"/>
      <c r="AB285" s="24"/>
      <c r="AC285" s="24"/>
      <c r="AD285" s="24"/>
      <c r="AE285" s="24"/>
      <c r="AF285" s="25"/>
      <c r="AG285" s="24"/>
      <c r="AH285" s="24"/>
      <c r="AI285" s="25"/>
      <c r="AJ285" s="24"/>
      <c r="AK285" s="24"/>
      <c r="AL285" s="26"/>
      <c r="AM285" s="24"/>
      <c r="AN285" s="24"/>
      <c r="AO285" s="24"/>
      <c r="AP285" s="27"/>
    </row>
    <row r="286" spans="7:42" ht="18.75">
      <c r="G286" s="12"/>
      <c r="H286" s="89"/>
      <c r="I286" s="89"/>
      <c r="J286" s="89"/>
      <c r="K286" s="89"/>
      <c r="L286" s="89"/>
      <c r="M286" s="89"/>
      <c r="N286" s="89"/>
      <c r="Q286" s="9"/>
      <c r="R286" s="8"/>
      <c r="S286" s="9"/>
      <c r="T286" s="10"/>
      <c r="U286" s="10"/>
      <c r="V286" s="10"/>
      <c r="AB286" s="24"/>
      <c r="AC286" s="24"/>
      <c r="AD286" s="24"/>
      <c r="AE286" s="24"/>
      <c r="AF286" s="25"/>
      <c r="AG286" s="24"/>
      <c r="AH286" s="24"/>
      <c r="AI286" s="25"/>
      <c r="AJ286" s="24"/>
      <c r="AK286" s="24"/>
      <c r="AL286" s="26"/>
      <c r="AM286" s="24"/>
      <c r="AN286" s="24"/>
      <c r="AO286" s="24"/>
      <c r="AP286" s="27"/>
    </row>
    <row r="287" spans="7:42" ht="18.75">
      <c r="G287" s="12"/>
      <c r="H287" s="89"/>
      <c r="I287" s="89"/>
      <c r="J287" s="89"/>
      <c r="K287" s="89"/>
      <c r="L287" s="89"/>
      <c r="M287" s="89"/>
      <c r="N287" s="89"/>
      <c r="Q287" s="9"/>
      <c r="R287" s="8"/>
      <c r="S287" s="9"/>
      <c r="T287" s="10"/>
      <c r="U287" s="10"/>
      <c r="V287" s="10"/>
      <c r="AB287" s="24"/>
      <c r="AC287" s="24"/>
      <c r="AD287" s="24"/>
      <c r="AE287" s="24"/>
      <c r="AF287" s="25"/>
      <c r="AG287" s="24"/>
      <c r="AH287" s="24"/>
      <c r="AI287" s="25"/>
      <c r="AJ287" s="24"/>
      <c r="AK287" s="24"/>
      <c r="AL287" s="26"/>
      <c r="AM287" s="24"/>
      <c r="AN287" s="24"/>
      <c r="AO287" s="24"/>
      <c r="AP287" s="27"/>
    </row>
    <row r="288" spans="7:42" ht="18.75">
      <c r="G288" s="12"/>
      <c r="H288" s="89"/>
      <c r="I288" s="89"/>
      <c r="J288" s="89"/>
      <c r="K288" s="89"/>
      <c r="L288" s="89"/>
      <c r="M288" s="89"/>
      <c r="N288" s="89"/>
      <c r="Q288" s="9"/>
      <c r="R288" s="8"/>
      <c r="S288" s="9"/>
      <c r="T288" s="10"/>
      <c r="U288" s="10"/>
      <c r="V288" s="10"/>
      <c r="AB288" s="24"/>
      <c r="AC288" s="24"/>
      <c r="AD288" s="24"/>
      <c r="AE288" s="24"/>
      <c r="AF288" s="25"/>
      <c r="AG288" s="24"/>
      <c r="AH288" s="24"/>
      <c r="AI288" s="25"/>
      <c r="AJ288" s="24"/>
      <c r="AK288" s="24"/>
      <c r="AL288" s="26"/>
      <c r="AM288" s="24"/>
      <c r="AN288" s="24"/>
      <c r="AO288" s="24"/>
      <c r="AP288" s="27"/>
    </row>
    <row r="289" spans="7:42" ht="12.75">
      <c r="G289" s="12"/>
      <c r="H289" s="89"/>
      <c r="I289" s="89"/>
      <c r="J289" s="89"/>
      <c r="K289" s="89"/>
      <c r="L289" s="89"/>
      <c r="M289" s="89"/>
      <c r="N289" s="89"/>
      <c r="AB289" s="24"/>
      <c r="AC289" s="24"/>
      <c r="AD289" s="24"/>
      <c r="AE289" s="24"/>
      <c r="AF289" s="25"/>
      <c r="AG289" s="24"/>
      <c r="AH289" s="24"/>
      <c r="AI289" s="25"/>
      <c r="AJ289" s="24"/>
      <c r="AK289" s="24"/>
      <c r="AL289" s="26"/>
      <c r="AM289" s="24"/>
      <c r="AN289" s="24"/>
      <c r="AO289" s="24"/>
      <c r="AP289" s="27"/>
    </row>
    <row r="290" spans="7:42" ht="12.75">
      <c r="G290" s="12"/>
      <c r="H290" s="89"/>
      <c r="I290" s="89"/>
      <c r="J290" s="89"/>
      <c r="K290" s="89"/>
      <c r="L290" s="89"/>
      <c r="M290" s="89"/>
      <c r="N290" s="89"/>
      <c r="AB290" s="24"/>
      <c r="AC290" s="24"/>
      <c r="AD290" s="24"/>
      <c r="AE290" s="24"/>
      <c r="AF290" s="25"/>
      <c r="AG290" s="24"/>
      <c r="AH290" s="24"/>
      <c r="AI290" s="25"/>
      <c r="AJ290" s="24"/>
      <c r="AK290" s="24"/>
      <c r="AL290" s="26"/>
      <c r="AM290" s="24"/>
      <c r="AN290" s="24"/>
      <c r="AO290" s="24"/>
      <c r="AP290" s="27"/>
    </row>
    <row r="291" spans="7:42" ht="12.75">
      <c r="G291" s="12"/>
      <c r="H291" s="89"/>
      <c r="I291" s="89"/>
      <c r="J291" s="89"/>
      <c r="K291" s="89"/>
      <c r="L291" s="89"/>
      <c r="M291" s="89"/>
      <c r="N291" s="89"/>
      <c r="AB291" s="24"/>
      <c r="AC291" s="24"/>
      <c r="AD291" s="24"/>
      <c r="AE291" s="24"/>
      <c r="AF291" s="25"/>
      <c r="AG291" s="24"/>
      <c r="AH291" s="24"/>
      <c r="AI291" s="25"/>
      <c r="AJ291" s="24"/>
      <c r="AK291" s="24"/>
      <c r="AL291" s="26"/>
      <c r="AM291" s="24"/>
      <c r="AN291" s="24"/>
      <c r="AO291" s="24"/>
      <c r="AP291" s="27"/>
    </row>
    <row r="292" spans="7:42" ht="12.75">
      <c r="G292" s="12"/>
      <c r="H292" s="89"/>
      <c r="I292" s="89"/>
      <c r="J292" s="89"/>
      <c r="K292" s="89"/>
      <c r="L292" s="89"/>
      <c r="M292" s="89"/>
      <c r="N292" s="89"/>
      <c r="AB292" s="24"/>
      <c r="AC292" s="24"/>
      <c r="AD292" s="24"/>
      <c r="AE292" s="24"/>
      <c r="AF292" s="25"/>
      <c r="AG292" s="24"/>
      <c r="AH292" s="24"/>
      <c r="AI292" s="25"/>
      <c r="AJ292" s="24"/>
      <c r="AK292" s="24"/>
      <c r="AL292" s="26"/>
      <c r="AM292" s="24"/>
      <c r="AN292" s="24"/>
      <c r="AO292" s="24"/>
      <c r="AP292" s="27"/>
    </row>
    <row r="293" spans="7:42" ht="12.75">
      <c r="G293" s="12"/>
      <c r="H293" s="89"/>
      <c r="I293" s="89"/>
      <c r="J293" s="89"/>
      <c r="K293" s="89"/>
      <c r="L293" s="89"/>
      <c r="M293" s="89"/>
      <c r="N293" s="89"/>
      <c r="AB293" s="24"/>
      <c r="AC293" s="24"/>
      <c r="AD293" s="24"/>
      <c r="AE293" s="24"/>
      <c r="AF293" s="25"/>
      <c r="AG293" s="24"/>
      <c r="AH293" s="24"/>
      <c r="AI293" s="25"/>
      <c r="AJ293" s="24"/>
      <c r="AK293" s="24"/>
      <c r="AL293" s="26"/>
      <c r="AM293" s="24"/>
      <c r="AN293" s="24"/>
      <c r="AO293" s="24"/>
      <c r="AP293" s="27"/>
    </row>
    <row r="294" spans="7:42" ht="12.75">
      <c r="G294" s="12"/>
      <c r="H294" s="89"/>
      <c r="I294" s="89"/>
      <c r="J294" s="89"/>
      <c r="K294" s="89"/>
      <c r="L294" s="89"/>
      <c r="M294" s="89"/>
      <c r="N294" s="89"/>
      <c r="AB294" s="24"/>
      <c r="AC294" s="24"/>
      <c r="AD294" s="24"/>
      <c r="AE294" s="24"/>
      <c r="AF294" s="25"/>
      <c r="AG294" s="24"/>
      <c r="AH294" s="24"/>
      <c r="AI294" s="25"/>
      <c r="AJ294" s="24"/>
      <c r="AK294" s="24"/>
      <c r="AL294" s="26"/>
      <c r="AM294" s="24"/>
      <c r="AN294" s="24"/>
      <c r="AO294" s="24"/>
      <c r="AP294" s="27"/>
    </row>
    <row r="295" spans="7:42" ht="12.75">
      <c r="G295" s="12"/>
      <c r="H295" s="89"/>
      <c r="I295" s="89"/>
      <c r="J295" s="89"/>
      <c r="K295" s="89"/>
      <c r="L295" s="89"/>
      <c r="M295" s="89"/>
      <c r="N295" s="89"/>
      <c r="AB295" s="24"/>
      <c r="AC295" s="24"/>
      <c r="AD295" s="24"/>
      <c r="AE295" s="24"/>
      <c r="AF295" s="25"/>
      <c r="AG295" s="24"/>
      <c r="AH295" s="24"/>
      <c r="AI295" s="25"/>
      <c r="AJ295" s="24"/>
      <c r="AK295" s="24"/>
      <c r="AL295" s="26"/>
      <c r="AM295" s="24"/>
      <c r="AN295" s="24"/>
      <c r="AO295" s="24"/>
      <c r="AP295" s="27"/>
    </row>
    <row r="296" spans="7:42" ht="12.75">
      <c r="G296" s="12"/>
      <c r="H296" s="89"/>
      <c r="I296" s="89"/>
      <c r="J296" s="89"/>
      <c r="K296" s="89"/>
      <c r="L296" s="89"/>
      <c r="M296" s="89"/>
      <c r="N296" s="89"/>
      <c r="AB296" s="24"/>
      <c r="AC296" s="24"/>
      <c r="AD296" s="24"/>
      <c r="AE296" s="24"/>
      <c r="AF296" s="25"/>
      <c r="AG296" s="24"/>
      <c r="AH296" s="24"/>
      <c r="AI296" s="25"/>
      <c r="AJ296" s="24"/>
      <c r="AK296" s="24"/>
      <c r="AL296" s="26"/>
      <c r="AM296" s="24"/>
      <c r="AN296" s="24"/>
      <c r="AO296" s="24"/>
      <c r="AP296" s="27"/>
    </row>
    <row r="297" spans="7:42" ht="12.75">
      <c r="G297" s="12"/>
      <c r="H297" s="89"/>
      <c r="I297" s="89"/>
      <c r="J297" s="89"/>
      <c r="K297" s="89"/>
      <c r="L297" s="89"/>
      <c r="M297" s="89"/>
      <c r="N297" s="89"/>
      <c r="AB297" s="24"/>
      <c r="AC297" s="24"/>
      <c r="AD297" s="24"/>
      <c r="AE297" s="24"/>
      <c r="AF297" s="25"/>
      <c r="AG297" s="24"/>
      <c r="AH297" s="24"/>
      <c r="AI297" s="25"/>
      <c r="AJ297" s="24"/>
      <c r="AK297" s="24"/>
      <c r="AL297" s="26"/>
      <c r="AM297" s="24"/>
      <c r="AN297" s="24"/>
      <c r="AO297" s="24"/>
      <c r="AP297" s="27"/>
    </row>
    <row r="298" spans="7:42" ht="12.75">
      <c r="G298" s="12"/>
      <c r="H298" s="89"/>
      <c r="I298" s="89"/>
      <c r="J298" s="89"/>
      <c r="K298" s="89"/>
      <c r="L298" s="89"/>
      <c r="M298" s="89"/>
      <c r="N298" s="89"/>
      <c r="AB298" s="24"/>
      <c r="AC298" s="24"/>
      <c r="AD298" s="24"/>
      <c r="AE298" s="24"/>
      <c r="AF298" s="25"/>
      <c r="AG298" s="24"/>
      <c r="AH298" s="24"/>
      <c r="AI298" s="25"/>
      <c r="AJ298" s="24"/>
      <c r="AK298" s="24"/>
      <c r="AL298" s="26"/>
      <c r="AM298" s="24"/>
      <c r="AN298" s="24"/>
      <c r="AO298" s="24"/>
      <c r="AP298" s="27"/>
    </row>
    <row r="299" spans="7:42" ht="12.75">
      <c r="G299" s="12"/>
      <c r="H299" s="89"/>
      <c r="I299" s="89"/>
      <c r="J299" s="89"/>
      <c r="K299" s="89"/>
      <c r="L299" s="89"/>
      <c r="M299" s="89"/>
      <c r="N299" s="89"/>
      <c r="AB299" s="24"/>
      <c r="AC299" s="24"/>
      <c r="AD299" s="24"/>
      <c r="AE299" s="24"/>
      <c r="AF299" s="25"/>
      <c r="AG299" s="24"/>
      <c r="AH299" s="24"/>
      <c r="AI299" s="25"/>
      <c r="AJ299" s="24"/>
      <c r="AK299" s="24"/>
      <c r="AL299" s="26"/>
      <c r="AM299" s="24"/>
      <c r="AN299" s="24"/>
      <c r="AO299" s="24"/>
      <c r="AP299" s="27"/>
    </row>
    <row r="300" spans="7:42" ht="12.75">
      <c r="G300" s="12"/>
      <c r="H300" s="89"/>
      <c r="I300" s="89"/>
      <c r="J300" s="89"/>
      <c r="K300" s="89"/>
      <c r="L300" s="89"/>
      <c r="M300" s="89"/>
      <c r="N300" s="89"/>
      <c r="AB300" s="24"/>
      <c r="AC300" s="24"/>
      <c r="AD300" s="24"/>
      <c r="AE300" s="24"/>
      <c r="AF300" s="25"/>
      <c r="AG300" s="24"/>
      <c r="AH300" s="24"/>
      <c r="AI300" s="25"/>
      <c r="AJ300" s="24"/>
      <c r="AK300" s="24"/>
      <c r="AL300" s="26"/>
      <c r="AM300" s="24"/>
      <c r="AN300" s="24"/>
      <c r="AO300" s="24"/>
      <c r="AP300" s="27"/>
    </row>
    <row r="301" spans="7:42" ht="12.75">
      <c r="G301" s="12"/>
      <c r="H301" s="89"/>
      <c r="I301" s="89"/>
      <c r="J301" s="89"/>
      <c r="K301" s="89"/>
      <c r="L301" s="89"/>
      <c r="M301" s="89"/>
      <c r="N301" s="89"/>
      <c r="AB301" s="24"/>
      <c r="AC301" s="24"/>
      <c r="AD301" s="24"/>
      <c r="AE301" s="24"/>
      <c r="AF301" s="25"/>
      <c r="AG301" s="24"/>
      <c r="AH301" s="24"/>
      <c r="AI301" s="25"/>
      <c r="AJ301" s="24"/>
      <c r="AK301" s="24"/>
      <c r="AL301" s="26"/>
      <c r="AM301" s="24"/>
      <c r="AN301" s="24"/>
      <c r="AO301" s="24"/>
      <c r="AP301" s="27"/>
    </row>
    <row r="302" spans="7:42" ht="12.75">
      <c r="G302" s="12"/>
      <c r="H302" s="89"/>
      <c r="I302" s="89"/>
      <c r="J302" s="89"/>
      <c r="K302" s="89"/>
      <c r="L302" s="89"/>
      <c r="M302" s="89"/>
      <c r="N302" s="89"/>
      <c r="AB302" s="24"/>
      <c r="AC302" s="24"/>
      <c r="AD302" s="24"/>
      <c r="AE302" s="24"/>
      <c r="AF302" s="25"/>
      <c r="AG302" s="24"/>
      <c r="AH302" s="24"/>
      <c r="AI302" s="25"/>
      <c r="AJ302" s="24"/>
      <c r="AK302" s="24"/>
      <c r="AL302" s="26"/>
      <c r="AM302" s="24"/>
      <c r="AN302" s="24"/>
      <c r="AO302" s="24"/>
      <c r="AP302" s="27"/>
    </row>
    <row r="303" spans="7:42" ht="12.75">
      <c r="G303" s="12"/>
      <c r="H303" s="89"/>
      <c r="I303" s="89"/>
      <c r="J303" s="89"/>
      <c r="K303" s="89"/>
      <c r="L303" s="89"/>
      <c r="M303" s="89"/>
      <c r="N303" s="89"/>
      <c r="AB303" s="24"/>
      <c r="AC303" s="24"/>
      <c r="AD303" s="24"/>
      <c r="AE303" s="24"/>
      <c r="AF303" s="25"/>
      <c r="AG303" s="24"/>
      <c r="AH303" s="24"/>
      <c r="AI303" s="25"/>
      <c r="AJ303" s="24"/>
      <c r="AK303" s="24"/>
      <c r="AL303" s="26"/>
      <c r="AM303" s="24"/>
      <c r="AN303" s="24"/>
      <c r="AO303" s="24"/>
      <c r="AP303" s="27"/>
    </row>
    <row r="304" spans="7:42" ht="12.75">
      <c r="G304" s="12"/>
      <c r="H304" s="89"/>
      <c r="I304" s="89"/>
      <c r="J304" s="89"/>
      <c r="K304" s="89"/>
      <c r="L304" s="89"/>
      <c r="M304" s="89"/>
      <c r="N304" s="89"/>
      <c r="AB304" s="24"/>
      <c r="AC304" s="24"/>
      <c r="AD304" s="24"/>
      <c r="AE304" s="24"/>
      <c r="AF304" s="25"/>
      <c r="AG304" s="24"/>
      <c r="AH304" s="24"/>
      <c r="AI304" s="25"/>
      <c r="AJ304" s="24"/>
      <c r="AK304" s="24"/>
      <c r="AL304" s="26"/>
      <c r="AM304" s="24"/>
      <c r="AN304" s="24"/>
      <c r="AO304" s="24"/>
      <c r="AP304" s="27"/>
    </row>
    <row r="305" spans="7:42" ht="12.75">
      <c r="G305" s="12"/>
      <c r="H305" s="89"/>
      <c r="I305" s="89"/>
      <c r="J305" s="89"/>
      <c r="K305" s="89"/>
      <c r="L305" s="89"/>
      <c r="M305" s="89"/>
      <c r="N305" s="89"/>
      <c r="AB305" s="24"/>
      <c r="AC305" s="24"/>
      <c r="AD305" s="24"/>
      <c r="AE305" s="24"/>
      <c r="AF305" s="25"/>
      <c r="AG305" s="24"/>
      <c r="AH305" s="24"/>
      <c r="AI305" s="25"/>
      <c r="AJ305" s="24"/>
      <c r="AK305" s="24"/>
      <c r="AL305" s="26"/>
      <c r="AM305" s="24"/>
      <c r="AN305" s="24"/>
      <c r="AO305" s="24"/>
      <c r="AP305" s="27"/>
    </row>
    <row r="306" spans="7:42" ht="12.75">
      <c r="G306" s="12"/>
      <c r="H306" s="89"/>
      <c r="I306" s="89"/>
      <c r="J306" s="89"/>
      <c r="K306" s="89"/>
      <c r="L306" s="89"/>
      <c r="M306" s="89"/>
      <c r="N306" s="89"/>
      <c r="AB306" s="24"/>
      <c r="AC306" s="24"/>
      <c r="AD306" s="24"/>
      <c r="AE306" s="24"/>
      <c r="AF306" s="25"/>
      <c r="AG306" s="24"/>
      <c r="AH306" s="24"/>
      <c r="AI306" s="25"/>
      <c r="AJ306" s="24"/>
      <c r="AK306" s="24"/>
      <c r="AL306" s="26"/>
      <c r="AM306" s="24"/>
      <c r="AN306" s="24"/>
      <c r="AO306" s="24"/>
      <c r="AP306" s="27"/>
    </row>
    <row r="307" spans="7:42" ht="12.75">
      <c r="G307" s="12"/>
      <c r="H307" s="89"/>
      <c r="I307" s="89"/>
      <c r="J307" s="89"/>
      <c r="K307" s="89"/>
      <c r="L307" s="89"/>
      <c r="M307" s="89"/>
      <c r="N307" s="89"/>
      <c r="AB307" s="24"/>
      <c r="AC307" s="24"/>
      <c r="AD307" s="24"/>
      <c r="AE307" s="24"/>
      <c r="AF307" s="25"/>
      <c r="AG307" s="24"/>
      <c r="AH307" s="24"/>
      <c r="AI307" s="25"/>
      <c r="AJ307" s="24"/>
      <c r="AK307" s="24"/>
      <c r="AL307" s="26"/>
      <c r="AM307" s="24"/>
      <c r="AN307" s="24"/>
      <c r="AO307" s="24"/>
      <c r="AP307" s="27"/>
    </row>
    <row r="308" spans="7:42" ht="12.75">
      <c r="G308" s="12"/>
      <c r="H308" s="89"/>
      <c r="I308" s="89"/>
      <c r="J308" s="89"/>
      <c r="K308" s="89"/>
      <c r="L308" s="89"/>
      <c r="M308" s="89"/>
      <c r="N308" s="89"/>
      <c r="AB308" s="24"/>
      <c r="AC308" s="24"/>
      <c r="AD308" s="24"/>
      <c r="AE308" s="24"/>
      <c r="AF308" s="25"/>
      <c r="AG308" s="24"/>
      <c r="AH308" s="24"/>
      <c r="AI308" s="25"/>
      <c r="AJ308" s="24"/>
      <c r="AK308" s="24"/>
      <c r="AL308" s="26"/>
      <c r="AM308" s="24"/>
      <c r="AN308" s="24"/>
      <c r="AO308" s="24"/>
      <c r="AP308" s="27"/>
    </row>
    <row r="309" spans="7:42" ht="12.75">
      <c r="G309" s="12"/>
      <c r="H309" s="89"/>
      <c r="I309" s="89"/>
      <c r="J309" s="89"/>
      <c r="K309" s="89"/>
      <c r="L309" s="89"/>
      <c r="M309" s="89"/>
      <c r="N309" s="89"/>
      <c r="AB309" s="24"/>
      <c r="AC309" s="24"/>
      <c r="AD309" s="24"/>
      <c r="AE309" s="24"/>
      <c r="AF309" s="25"/>
      <c r="AG309" s="24"/>
      <c r="AH309" s="24"/>
      <c r="AI309" s="25"/>
      <c r="AJ309" s="24"/>
      <c r="AK309" s="24"/>
      <c r="AL309" s="26"/>
      <c r="AM309" s="24"/>
      <c r="AN309" s="24"/>
      <c r="AO309" s="24"/>
      <c r="AP309" s="27"/>
    </row>
    <row r="310" spans="7:42" ht="12.75">
      <c r="G310" s="12"/>
      <c r="H310" s="89"/>
      <c r="I310" s="89"/>
      <c r="J310" s="89"/>
      <c r="K310" s="89"/>
      <c r="L310" s="89"/>
      <c r="M310" s="89"/>
      <c r="N310" s="89"/>
      <c r="AB310" s="24"/>
      <c r="AC310" s="24"/>
      <c r="AD310" s="24"/>
      <c r="AE310" s="24"/>
      <c r="AF310" s="25"/>
      <c r="AG310" s="24"/>
      <c r="AH310" s="24"/>
      <c r="AI310" s="25"/>
      <c r="AJ310" s="24"/>
      <c r="AK310" s="24"/>
      <c r="AL310" s="26"/>
      <c r="AM310" s="24"/>
      <c r="AN310" s="24"/>
      <c r="AO310" s="24"/>
      <c r="AP310" s="27"/>
    </row>
    <row r="311" spans="7:42" ht="12.75">
      <c r="G311" s="12"/>
      <c r="H311" s="89"/>
      <c r="I311" s="89"/>
      <c r="J311" s="89"/>
      <c r="K311" s="89"/>
      <c r="L311" s="89"/>
      <c r="M311" s="89"/>
      <c r="N311" s="89"/>
      <c r="AB311" s="24"/>
      <c r="AC311" s="24"/>
      <c r="AD311" s="24"/>
      <c r="AE311" s="24"/>
      <c r="AF311" s="25"/>
      <c r="AG311" s="24"/>
      <c r="AH311" s="24"/>
      <c r="AI311" s="25"/>
      <c r="AJ311" s="24"/>
      <c r="AK311" s="24"/>
      <c r="AL311" s="26"/>
      <c r="AM311" s="24"/>
      <c r="AN311" s="24"/>
      <c r="AO311" s="24"/>
      <c r="AP311" s="27"/>
    </row>
    <row r="312" spans="7:42" ht="12.75">
      <c r="G312" s="12"/>
      <c r="H312" s="89"/>
      <c r="I312" s="89"/>
      <c r="J312" s="89"/>
      <c r="K312" s="89"/>
      <c r="L312" s="89"/>
      <c r="M312" s="89"/>
      <c r="N312" s="89"/>
      <c r="AB312" s="24"/>
      <c r="AC312" s="24"/>
      <c r="AD312" s="24"/>
      <c r="AE312" s="24"/>
      <c r="AF312" s="25"/>
      <c r="AG312" s="24"/>
      <c r="AH312" s="24"/>
      <c r="AI312" s="25"/>
      <c r="AJ312" s="24"/>
      <c r="AK312" s="24"/>
      <c r="AL312" s="26"/>
      <c r="AM312" s="24"/>
      <c r="AN312" s="24"/>
      <c r="AO312" s="24"/>
      <c r="AP312" s="27"/>
    </row>
    <row r="313" spans="7:42" ht="12.75">
      <c r="G313" s="12"/>
      <c r="H313" s="89"/>
      <c r="I313" s="89"/>
      <c r="J313" s="89"/>
      <c r="K313" s="89"/>
      <c r="L313" s="89"/>
      <c r="M313" s="89"/>
      <c r="N313" s="89"/>
      <c r="AB313" s="24"/>
      <c r="AC313" s="24"/>
      <c r="AD313" s="24"/>
      <c r="AE313" s="24"/>
      <c r="AF313" s="25"/>
      <c r="AG313" s="24"/>
      <c r="AH313" s="24"/>
      <c r="AI313" s="25"/>
      <c r="AJ313" s="24"/>
      <c r="AK313" s="24"/>
      <c r="AL313" s="26"/>
      <c r="AM313" s="24"/>
      <c r="AN313" s="24"/>
      <c r="AO313" s="24"/>
      <c r="AP313" s="27"/>
    </row>
    <row r="314" spans="7:42" ht="12.75">
      <c r="G314" s="12"/>
      <c r="H314" s="89"/>
      <c r="I314" s="89"/>
      <c r="J314" s="89"/>
      <c r="K314" s="89"/>
      <c r="L314" s="89"/>
      <c r="M314" s="89"/>
      <c r="N314" s="89"/>
      <c r="AB314" s="24"/>
      <c r="AC314" s="24"/>
      <c r="AD314" s="24"/>
      <c r="AE314" s="24"/>
      <c r="AF314" s="25"/>
      <c r="AG314" s="24"/>
      <c r="AH314" s="24"/>
      <c r="AI314" s="25"/>
      <c r="AJ314" s="24"/>
      <c r="AK314" s="24"/>
      <c r="AL314" s="26"/>
      <c r="AM314" s="24"/>
      <c r="AN314" s="24"/>
      <c r="AO314" s="24"/>
      <c r="AP314" s="27"/>
    </row>
    <row r="315" spans="7:42" ht="12.75">
      <c r="G315" s="12"/>
      <c r="H315" s="89"/>
      <c r="I315" s="89"/>
      <c r="J315" s="89"/>
      <c r="K315" s="89"/>
      <c r="L315" s="89"/>
      <c r="M315" s="89"/>
      <c r="N315" s="89"/>
      <c r="AB315" s="24"/>
      <c r="AC315" s="24"/>
      <c r="AD315" s="24"/>
      <c r="AE315" s="24"/>
      <c r="AF315" s="25"/>
      <c r="AG315" s="24"/>
      <c r="AH315" s="24"/>
      <c r="AI315" s="25"/>
      <c r="AJ315" s="24"/>
      <c r="AK315" s="24"/>
      <c r="AL315" s="26"/>
      <c r="AM315" s="24"/>
      <c r="AN315" s="24"/>
      <c r="AO315" s="24"/>
      <c r="AP315" s="27"/>
    </row>
    <row r="316" spans="7:42" ht="12.75">
      <c r="G316" s="12"/>
      <c r="H316" s="89"/>
      <c r="I316" s="89"/>
      <c r="J316" s="89"/>
      <c r="K316" s="89"/>
      <c r="L316" s="89"/>
      <c r="M316" s="89"/>
      <c r="N316" s="89"/>
      <c r="AB316" s="24"/>
      <c r="AC316" s="24"/>
      <c r="AD316" s="24"/>
      <c r="AE316" s="24"/>
      <c r="AF316" s="25"/>
      <c r="AG316" s="24"/>
      <c r="AH316" s="24"/>
      <c r="AI316" s="25"/>
      <c r="AJ316" s="24"/>
      <c r="AK316" s="24"/>
      <c r="AL316" s="26"/>
      <c r="AM316" s="24"/>
      <c r="AN316" s="24"/>
      <c r="AO316" s="24"/>
      <c r="AP316" s="27"/>
    </row>
    <row r="317" spans="7:42" ht="12.75">
      <c r="G317" s="12"/>
      <c r="H317" s="89"/>
      <c r="I317" s="89"/>
      <c r="J317" s="89"/>
      <c r="K317" s="89"/>
      <c r="L317" s="89"/>
      <c r="M317" s="89"/>
      <c r="N317" s="89"/>
      <c r="AB317" s="24"/>
      <c r="AC317" s="24"/>
      <c r="AD317" s="24"/>
      <c r="AE317" s="24"/>
      <c r="AF317" s="25"/>
      <c r="AG317" s="24"/>
      <c r="AH317" s="24"/>
      <c r="AI317" s="25"/>
      <c r="AJ317" s="24"/>
      <c r="AK317" s="24"/>
      <c r="AL317" s="26"/>
      <c r="AM317" s="24"/>
      <c r="AN317" s="24"/>
      <c r="AO317" s="24"/>
      <c r="AP317" s="27"/>
    </row>
    <row r="318" spans="7:42" ht="12.75">
      <c r="G318" s="12"/>
      <c r="H318" s="89"/>
      <c r="I318" s="89"/>
      <c r="J318" s="89"/>
      <c r="K318" s="89"/>
      <c r="L318" s="89"/>
      <c r="M318" s="89"/>
      <c r="N318" s="89"/>
      <c r="AB318" s="24"/>
      <c r="AC318" s="24"/>
      <c r="AD318" s="24"/>
      <c r="AE318" s="24"/>
      <c r="AF318" s="25"/>
      <c r="AG318" s="24"/>
      <c r="AH318" s="24"/>
      <c r="AI318" s="25"/>
      <c r="AJ318" s="24"/>
      <c r="AK318" s="24"/>
      <c r="AL318" s="26"/>
      <c r="AM318" s="24"/>
      <c r="AN318" s="24"/>
      <c r="AO318" s="24"/>
      <c r="AP318" s="27"/>
    </row>
    <row r="319" spans="7:42" ht="12.75">
      <c r="G319" s="12"/>
      <c r="H319" s="89"/>
      <c r="I319" s="89"/>
      <c r="J319" s="89"/>
      <c r="K319" s="89"/>
      <c r="L319" s="89"/>
      <c r="M319" s="89"/>
      <c r="N319" s="89"/>
      <c r="AB319" s="24"/>
      <c r="AC319" s="24"/>
      <c r="AD319" s="24"/>
      <c r="AE319" s="24"/>
      <c r="AF319" s="25"/>
      <c r="AG319" s="24"/>
      <c r="AH319" s="24"/>
      <c r="AI319" s="25"/>
      <c r="AJ319" s="24"/>
      <c r="AK319" s="24"/>
      <c r="AL319" s="26"/>
      <c r="AM319" s="24"/>
      <c r="AN319" s="24"/>
      <c r="AO319" s="24"/>
      <c r="AP319" s="27"/>
    </row>
    <row r="320" spans="7:42" ht="12.75">
      <c r="G320" s="12"/>
      <c r="H320" s="89"/>
      <c r="I320" s="89"/>
      <c r="J320" s="89"/>
      <c r="K320" s="89"/>
      <c r="L320" s="89"/>
      <c r="M320" s="89"/>
      <c r="N320" s="89"/>
      <c r="AB320" s="24"/>
      <c r="AC320" s="24"/>
      <c r="AD320" s="24"/>
      <c r="AE320" s="24"/>
      <c r="AF320" s="25"/>
      <c r="AG320" s="24"/>
      <c r="AH320" s="24"/>
      <c r="AI320" s="25"/>
      <c r="AJ320" s="24"/>
      <c r="AK320" s="24"/>
      <c r="AL320" s="26"/>
      <c r="AM320" s="24"/>
      <c r="AN320" s="24"/>
      <c r="AO320" s="24"/>
      <c r="AP320" s="27"/>
    </row>
    <row r="321" spans="7:42" ht="12.75">
      <c r="G321" s="12"/>
      <c r="H321" s="89"/>
      <c r="I321" s="89"/>
      <c r="J321" s="89"/>
      <c r="K321" s="89"/>
      <c r="L321" s="89"/>
      <c r="M321" s="89"/>
      <c r="N321" s="89"/>
      <c r="AB321" s="24"/>
      <c r="AC321" s="24"/>
      <c r="AD321" s="24"/>
      <c r="AE321" s="24"/>
      <c r="AF321" s="25"/>
      <c r="AG321" s="24"/>
      <c r="AH321" s="24"/>
      <c r="AI321" s="25"/>
      <c r="AJ321" s="24"/>
      <c r="AK321" s="24"/>
      <c r="AL321" s="26"/>
      <c r="AM321" s="24"/>
      <c r="AN321" s="24"/>
      <c r="AO321" s="24"/>
      <c r="AP321" s="27"/>
    </row>
    <row r="322" spans="7:42" ht="12.75">
      <c r="G322" s="12"/>
      <c r="H322" s="89"/>
      <c r="I322" s="89"/>
      <c r="J322" s="89"/>
      <c r="K322" s="89"/>
      <c r="L322" s="89"/>
      <c r="M322" s="89"/>
      <c r="N322" s="89"/>
      <c r="AB322" s="24"/>
      <c r="AC322" s="24"/>
      <c r="AD322" s="24"/>
      <c r="AE322" s="24"/>
      <c r="AF322" s="25"/>
      <c r="AG322" s="24"/>
      <c r="AH322" s="24"/>
      <c r="AI322" s="25"/>
      <c r="AJ322" s="24"/>
      <c r="AK322" s="24"/>
      <c r="AL322" s="26"/>
      <c r="AM322" s="24"/>
      <c r="AN322" s="24"/>
      <c r="AO322" s="24"/>
      <c r="AP322" s="27"/>
    </row>
    <row r="323" spans="7:42" ht="12.75">
      <c r="G323" s="12"/>
      <c r="H323" s="89"/>
      <c r="I323" s="89"/>
      <c r="J323" s="89"/>
      <c r="K323" s="89"/>
      <c r="L323" s="89"/>
      <c r="M323" s="89"/>
      <c r="N323" s="89"/>
      <c r="AB323" s="24"/>
      <c r="AC323" s="24"/>
      <c r="AD323" s="24"/>
      <c r="AE323" s="24"/>
      <c r="AF323" s="25"/>
      <c r="AG323" s="24"/>
      <c r="AH323" s="24"/>
      <c r="AI323" s="25"/>
      <c r="AJ323" s="24"/>
      <c r="AK323" s="24"/>
      <c r="AL323" s="26"/>
      <c r="AM323" s="24"/>
      <c r="AN323" s="24"/>
      <c r="AO323" s="24"/>
      <c r="AP323" s="27"/>
    </row>
    <row r="324" spans="7:42" ht="12.75">
      <c r="G324" s="12"/>
      <c r="H324" s="89"/>
      <c r="I324" s="89"/>
      <c r="J324" s="89"/>
      <c r="K324" s="89"/>
      <c r="L324" s="89"/>
      <c r="M324" s="89"/>
      <c r="N324" s="89"/>
      <c r="AB324" s="24"/>
      <c r="AC324" s="24"/>
      <c r="AD324" s="24"/>
      <c r="AE324" s="24"/>
      <c r="AF324" s="25"/>
      <c r="AG324" s="24"/>
      <c r="AH324" s="24"/>
      <c r="AI324" s="25"/>
      <c r="AJ324" s="24"/>
      <c r="AK324" s="24"/>
      <c r="AL324" s="26"/>
      <c r="AM324" s="24"/>
      <c r="AN324" s="24"/>
      <c r="AO324" s="24"/>
      <c r="AP324" s="27"/>
    </row>
    <row r="325" spans="7:42" ht="12.75">
      <c r="G325" s="12"/>
      <c r="H325" s="89"/>
      <c r="I325" s="89"/>
      <c r="J325" s="89"/>
      <c r="K325" s="89"/>
      <c r="L325" s="89"/>
      <c r="M325" s="89"/>
      <c r="N325" s="89"/>
      <c r="AB325" s="24"/>
      <c r="AC325" s="24"/>
      <c r="AD325" s="24"/>
      <c r="AE325" s="24"/>
      <c r="AF325" s="25"/>
      <c r="AG325" s="24"/>
      <c r="AH325" s="24"/>
      <c r="AI325" s="25"/>
      <c r="AJ325" s="24"/>
      <c r="AK325" s="24"/>
      <c r="AL325" s="26"/>
      <c r="AM325" s="24"/>
      <c r="AN325" s="24"/>
      <c r="AO325" s="24"/>
      <c r="AP325" s="27"/>
    </row>
    <row r="326" spans="7:42" ht="12.75">
      <c r="G326" s="12"/>
      <c r="H326" s="89"/>
      <c r="I326" s="89"/>
      <c r="J326" s="89"/>
      <c r="K326" s="89"/>
      <c r="L326" s="89"/>
      <c r="M326" s="89"/>
      <c r="N326" s="89"/>
      <c r="AB326" s="24"/>
      <c r="AC326" s="24"/>
      <c r="AD326" s="24"/>
      <c r="AE326" s="24"/>
      <c r="AF326" s="25"/>
      <c r="AG326" s="24"/>
      <c r="AH326" s="24"/>
      <c r="AI326" s="25"/>
      <c r="AJ326" s="24"/>
      <c r="AK326" s="24"/>
      <c r="AL326" s="26"/>
      <c r="AM326" s="24"/>
      <c r="AN326" s="24"/>
      <c r="AO326" s="24"/>
      <c r="AP326" s="27"/>
    </row>
    <row r="327" spans="7:42" ht="12.75">
      <c r="G327" s="12"/>
      <c r="H327" s="89"/>
      <c r="I327" s="89"/>
      <c r="J327" s="89"/>
      <c r="K327" s="89"/>
      <c r="L327" s="89"/>
      <c r="M327" s="89"/>
      <c r="N327" s="89"/>
      <c r="AB327" s="24"/>
      <c r="AC327" s="24"/>
      <c r="AD327" s="24"/>
      <c r="AE327" s="24"/>
      <c r="AF327" s="25"/>
      <c r="AG327" s="24"/>
      <c r="AH327" s="24"/>
      <c r="AI327" s="25"/>
      <c r="AJ327" s="24"/>
      <c r="AK327" s="24"/>
      <c r="AL327" s="26"/>
      <c r="AM327" s="24"/>
      <c r="AN327" s="24"/>
      <c r="AO327" s="24"/>
      <c r="AP327" s="27"/>
    </row>
    <row r="328" spans="7:42" ht="12.75">
      <c r="G328" s="12"/>
      <c r="H328" s="89"/>
      <c r="I328" s="89"/>
      <c r="J328" s="89"/>
      <c r="K328" s="89"/>
      <c r="L328" s="89"/>
      <c r="M328" s="89"/>
      <c r="N328" s="89"/>
      <c r="AB328" s="24"/>
      <c r="AC328" s="24"/>
      <c r="AD328" s="24"/>
      <c r="AE328" s="24"/>
      <c r="AF328" s="25"/>
      <c r="AG328" s="24"/>
      <c r="AH328" s="24"/>
      <c r="AI328" s="25"/>
      <c r="AJ328" s="24"/>
      <c r="AK328" s="24"/>
      <c r="AL328" s="26"/>
      <c r="AM328" s="24"/>
      <c r="AN328" s="24"/>
      <c r="AO328" s="24"/>
      <c r="AP328" s="27"/>
    </row>
    <row r="329" spans="7:42" ht="12.75">
      <c r="G329" s="12"/>
      <c r="H329" s="89"/>
      <c r="I329" s="89"/>
      <c r="J329" s="89"/>
      <c r="K329" s="89"/>
      <c r="L329" s="89"/>
      <c r="M329" s="89"/>
      <c r="N329" s="89"/>
      <c r="AB329" s="24"/>
      <c r="AC329" s="24"/>
      <c r="AD329" s="24"/>
      <c r="AE329" s="24"/>
      <c r="AF329" s="25"/>
      <c r="AG329" s="24"/>
      <c r="AH329" s="24"/>
      <c r="AI329" s="25"/>
      <c r="AJ329" s="24"/>
      <c r="AK329" s="24"/>
      <c r="AL329" s="26"/>
      <c r="AM329" s="24"/>
      <c r="AN329" s="24"/>
      <c r="AO329" s="24"/>
      <c r="AP329" s="27"/>
    </row>
    <row r="330" spans="7:42" ht="12.75">
      <c r="G330" s="12"/>
      <c r="H330" s="89"/>
      <c r="I330" s="89"/>
      <c r="J330" s="89"/>
      <c r="K330" s="89"/>
      <c r="L330" s="89"/>
      <c r="M330" s="89"/>
      <c r="N330" s="89"/>
      <c r="AB330" s="24"/>
      <c r="AC330" s="24"/>
      <c r="AD330" s="24"/>
      <c r="AE330" s="24"/>
      <c r="AF330" s="25"/>
      <c r="AG330" s="24"/>
      <c r="AH330" s="24"/>
      <c r="AI330" s="25"/>
      <c r="AJ330" s="24"/>
      <c r="AK330" s="24"/>
      <c r="AL330" s="26"/>
      <c r="AM330" s="24"/>
      <c r="AN330" s="24"/>
      <c r="AO330" s="24"/>
      <c r="AP330" s="27"/>
    </row>
    <row r="331" spans="7:42" ht="12.75">
      <c r="G331" s="12"/>
      <c r="H331" s="89"/>
      <c r="I331" s="89"/>
      <c r="J331" s="89"/>
      <c r="K331" s="89"/>
      <c r="L331" s="89"/>
      <c r="M331" s="89"/>
      <c r="N331" s="89"/>
      <c r="AB331" s="24"/>
      <c r="AC331" s="24"/>
      <c r="AD331" s="24"/>
      <c r="AE331" s="24"/>
      <c r="AF331" s="25"/>
      <c r="AG331" s="24"/>
      <c r="AH331" s="24"/>
      <c r="AI331" s="25"/>
      <c r="AJ331" s="24"/>
      <c r="AK331" s="24"/>
      <c r="AL331" s="26"/>
      <c r="AM331" s="24"/>
      <c r="AN331" s="24"/>
      <c r="AO331" s="24"/>
      <c r="AP331" s="27"/>
    </row>
    <row r="332" spans="7:42" ht="12.75">
      <c r="G332" s="12"/>
      <c r="H332" s="89"/>
      <c r="I332" s="89"/>
      <c r="J332" s="89"/>
      <c r="K332" s="89"/>
      <c r="L332" s="89"/>
      <c r="M332" s="89"/>
      <c r="N332" s="89"/>
      <c r="AB332" s="24"/>
      <c r="AC332" s="24"/>
      <c r="AD332" s="24"/>
      <c r="AE332" s="24"/>
      <c r="AF332" s="25"/>
      <c r="AG332" s="24"/>
      <c r="AH332" s="24"/>
      <c r="AI332" s="25"/>
      <c r="AJ332" s="24"/>
      <c r="AK332" s="24"/>
      <c r="AL332" s="26"/>
      <c r="AM332" s="24"/>
      <c r="AN332" s="24"/>
      <c r="AO332" s="24"/>
      <c r="AP332" s="27"/>
    </row>
    <row r="333" spans="7:42" ht="12.75">
      <c r="G333" s="12"/>
      <c r="H333" s="89"/>
      <c r="I333" s="89"/>
      <c r="J333" s="89"/>
      <c r="K333" s="89"/>
      <c r="L333" s="89"/>
      <c r="M333" s="89"/>
      <c r="N333" s="89"/>
      <c r="AB333" s="24"/>
      <c r="AC333" s="24"/>
      <c r="AD333" s="24"/>
      <c r="AE333" s="24"/>
      <c r="AF333" s="25"/>
      <c r="AG333" s="24"/>
      <c r="AH333" s="24"/>
      <c r="AI333" s="25"/>
      <c r="AJ333" s="24"/>
      <c r="AK333" s="24"/>
      <c r="AL333" s="26"/>
      <c r="AM333" s="24"/>
      <c r="AN333" s="24"/>
      <c r="AO333" s="24"/>
      <c r="AP333" s="27"/>
    </row>
    <row r="334" spans="7:42" ht="12.75">
      <c r="G334" s="12"/>
      <c r="H334" s="89"/>
      <c r="I334" s="89"/>
      <c r="J334" s="89"/>
      <c r="K334" s="89"/>
      <c r="L334" s="89"/>
      <c r="M334" s="89"/>
      <c r="N334" s="89"/>
      <c r="AB334" s="24"/>
      <c r="AC334" s="24"/>
      <c r="AD334" s="24"/>
      <c r="AE334" s="24"/>
      <c r="AF334" s="25"/>
      <c r="AG334" s="24"/>
      <c r="AH334" s="24"/>
      <c r="AI334" s="25"/>
      <c r="AJ334" s="24"/>
      <c r="AK334" s="24"/>
      <c r="AL334" s="26"/>
      <c r="AM334" s="24"/>
      <c r="AN334" s="24"/>
      <c r="AO334" s="24"/>
      <c r="AP334" s="27"/>
    </row>
    <row r="335" spans="7:42" ht="12.75">
      <c r="G335" s="12"/>
      <c r="H335" s="89"/>
      <c r="I335" s="89"/>
      <c r="J335" s="89"/>
      <c r="K335" s="89"/>
      <c r="L335" s="89"/>
      <c r="M335" s="89"/>
      <c r="N335" s="89"/>
      <c r="AB335" s="24"/>
      <c r="AC335" s="24"/>
      <c r="AD335" s="24"/>
      <c r="AE335" s="24"/>
      <c r="AF335" s="25"/>
      <c r="AG335" s="24"/>
      <c r="AH335" s="24"/>
      <c r="AI335" s="25"/>
      <c r="AJ335" s="24"/>
      <c r="AK335" s="24"/>
      <c r="AL335" s="26"/>
      <c r="AM335" s="24"/>
      <c r="AN335" s="24"/>
      <c r="AO335" s="24"/>
      <c r="AP335" s="27"/>
    </row>
    <row r="336" spans="7:42" ht="12.75">
      <c r="G336" s="12"/>
      <c r="H336" s="89"/>
      <c r="I336" s="89"/>
      <c r="J336" s="89"/>
      <c r="K336" s="89"/>
      <c r="L336" s="89"/>
      <c r="M336" s="89"/>
      <c r="N336" s="89"/>
      <c r="AB336" s="24"/>
      <c r="AC336" s="24"/>
      <c r="AD336" s="24"/>
      <c r="AE336" s="24"/>
      <c r="AF336" s="25"/>
      <c r="AG336" s="24"/>
      <c r="AH336" s="24"/>
      <c r="AI336" s="25"/>
      <c r="AJ336" s="24"/>
      <c r="AK336" s="24"/>
      <c r="AL336" s="26"/>
      <c r="AM336" s="24"/>
      <c r="AN336" s="24"/>
      <c r="AO336" s="24"/>
      <c r="AP336" s="27"/>
    </row>
    <row r="337" spans="7:42" ht="12.75">
      <c r="G337" s="12"/>
      <c r="H337" s="89"/>
      <c r="I337" s="89"/>
      <c r="J337" s="89"/>
      <c r="K337" s="89"/>
      <c r="L337" s="89"/>
      <c r="M337" s="89"/>
      <c r="N337" s="89"/>
      <c r="AB337" s="24"/>
      <c r="AC337" s="24"/>
      <c r="AD337" s="24"/>
      <c r="AE337" s="24"/>
      <c r="AF337" s="25"/>
      <c r="AG337" s="24"/>
      <c r="AH337" s="24"/>
      <c r="AI337" s="25"/>
      <c r="AJ337" s="24"/>
      <c r="AK337" s="24"/>
      <c r="AL337" s="26"/>
      <c r="AM337" s="24"/>
      <c r="AN337" s="24"/>
      <c r="AO337" s="24"/>
      <c r="AP337" s="27"/>
    </row>
    <row r="338" spans="7:42" ht="12.75">
      <c r="G338" s="12"/>
      <c r="H338" s="89"/>
      <c r="I338" s="89"/>
      <c r="J338" s="89"/>
      <c r="K338" s="89"/>
      <c r="L338" s="89"/>
      <c r="M338" s="89"/>
      <c r="N338" s="89"/>
      <c r="AB338" s="24"/>
      <c r="AC338" s="24"/>
      <c r="AD338" s="24"/>
      <c r="AE338" s="24"/>
      <c r="AF338" s="25"/>
      <c r="AG338" s="24"/>
      <c r="AH338" s="24"/>
      <c r="AI338" s="25"/>
      <c r="AJ338" s="24"/>
      <c r="AK338" s="24"/>
      <c r="AL338" s="26"/>
      <c r="AM338" s="24"/>
      <c r="AN338" s="24"/>
      <c r="AO338" s="24"/>
      <c r="AP338" s="27"/>
    </row>
    <row r="339" spans="7:42" ht="12.75">
      <c r="G339" s="12"/>
      <c r="H339" s="89"/>
      <c r="I339" s="89"/>
      <c r="J339" s="89"/>
      <c r="K339" s="89"/>
      <c r="L339" s="89"/>
      <c r="M339" s="89"/>
      <c r="N339" s="89"/>
      <c r="AB339" s="24"/>
      <c r="AC339" s="24"/>
      <c r="AD339" s="24"/>
      <c r="AE339" s="24"/>
      <c r="AF339" s="25"/>
      <c r="AG339" s="24"/>
      <c r="AH339" s="24"/>
      <c r="AI339" s="25"/>
      <c r="AJ339" s="24"/>
      <c r="AK339" s="24"/>
      <c r="AL339" s="26"/>
      <c r="AM339" s="24"/>
      <c r="AN339" s="24"/>
      <c r="AO339" s="24"/>
      <c r="AP339" s="27"/>
    </row>
    <row r="340" spans="7:42" ht="12.75">
      <c r="G340" s="12"/>
      <c r="H340" s="89"/>
      <c r="I340" s="89"/>
      <c r="J340" s="89"/>
      <c r="K340" s="89"/>
      <c r="L340" s="89"/>
      <c r="M340" s="89"/>
      <c r="N340" s="89"/>
      <c r="AB340" s="24"/>
      <c r="AC340" s="24"/>
      <c r="AD340" s="24"/>
      <c r="AE340" s="24"/>
      <c r="AF340" s="25"/>
      <c r="AG340" s="24"/>
      <c r="AH340" s="24"/>
      <c r="AI340" s="25"/>
      <c r="AJ340" s="24"/>
      <c r="AK340" s="24"/>
      <c r="AL340" s="26"/>
      <c r="AM340" s="24"/>
      <c r="AN340" s="24"/>
      <c r="AO340" s="24"/>
      <c r="AP340" s="27"/>
    </row>
    <row r="341" spans="7:42" ht="12.75">
      <c r="G341" s="12"/>
      <c r="H341" s="89"/>
      <c r="I341" s="89"/>
      <c r="J341" s="89"/>
      <c r="K341" s="89"/>
      <c r="L341" s="89"/>
      <c r="M341" s="89"/>
      <c r="N341" s="89"/>
      <c r="AB341" s="24"/>
      <c r="AC341" s="24"/>
      <c r="AD341" s="24"/>
      <c r="AE341" s="24"/>
      <c r="AF341" s="25"/>
      <c r="AG341" s="24"/>
      <c r="AH341" s="24"/>
      <c r="AI341" s="25"/>
      <c r="AJ341" s="24"/>
      <c r="AK341" s="24"/>
      <c r="AL341" s="26"/>
      <c r="AM341" s="24"/>
      <c r="AN341" s="24"/>
      <c r="AO341" s="24"/>
      <c r="AP341" s="27"/>
    </row>
    <row r="342" spans="7:42" ht="12.75">
      <c r="G342" s="12"/>
      <c r="H342" s="89"/>
      <c r="I342" s="89"/>
      <c r="J342" s="89"/>
      <c r="K342" s="89"/>
      <c r="L342" s="89"/>
      <c r="M342" s="89"/>
      <c r="N342" s="89"/>
      <c r="AB342" s="24"/>
      <c r="AC342" s="24"/>
      <c r="AD342" s="24"/>
      <c r="AE342" s="24"/>
      <c r="AF342" s="25"/>
      <c r="AG342" s="24"/>
      <c r="AH342" s="24"/>
      <c r="AI342" s="25"/>
      <c r="AJ342" s="24"/>
      <c r="AK342" s="24"/>
      <c r="AL342" s="26"/>
      <c r="AM342" s="24"/>
      <c r="AN342" s="24"/>
      <c r="AO342" s="24"/>
      <c r="AP342" s="27"/>
    </row>
    <row r="343" spans="7:42" ht="12.75">
      <c r="G343" s="12"/>
      <c r="H343" s="89"/>
      <c r="I343" s="89"/>
      <c r="J343" s="89"/>
      <c r="K343" s="89"/>
      <c r="L343" s="89"/>
      <c r="M343" s="89"/>
      <c r="N343" s="89"/>
      <c r="AB343" s="24"/>
      <c r="AC343" s="24"/>
      <c r="AD343" s="24"/>
      <c r="AE343" s="24"/>
      <c r="AF343" s="25"/>
      <c r="AG343" s="24"/>
      <c r="AH343" s="24"/>
      <c r="AI343" s="25"/>
      <c r="AJ343" s="24"/>
      <c r="AK343" s="24"/>
      <c r="AL343" s="26"/>
      <c r="AM343" s="24"/>
      <c r="AN343" s="24"/>
      <c r="AO343" s="24"/>
      <c r="AP343" s="27"/>
    </row>
    <row r="344" spans="7:42" ht="12.75">
      <c r="G344" s="12"/>
      <c r="H344" s="89"/>
      <c r="I344" s="89"/>
      <c r="J344" s="89"/>
      <c r="K344" s="89"/>
      <c r="L344" s="89"/>
      <c r="M344" s="89"/>
      <c r="N344" s="89"/>
      <c r="AB344" s="24"/>
      <c r="AC344" s="24"/>
      <c r="AD344" s="24"/>
      <c r="AE344" s="24"/>
      <c r="AF344" s="25"/>
      <c r="AG344" s="24"/>
      <c r="AH344" s="24"/>
      <c r="AI344" s="25"/>
      <c r="AJ344" s="24"/>
      <c r="AK344" s="24"/>
      <c r="AL344" s="26"/>
      <c r="AM344" s="24"/>
      <c r="AN344" s="24"/>
      <c r="AO344" s="24"/>
      <c r="AP344" s="27"/>
    </row>
    <row r="345" spans="7:42" ht="12.75">
      <c r="G345" s="12"/>
      <c r="H345" s="89"/>
      <c r="I345" s="89"/>
      <c r="J345" s="89"/>
      <c r="K345" s="89"/>
      <c r="L345" s="89"/>
      <c r="M345" s="89"/>
      <c r="N345" s="89"/>
      <c r="AB345" s="24"/>
      <c r="AC345" s="24"/>
      <c r="AD345" s="24"/>
      <c r="AE345" s="24"/>
      <c r="AF345" s="25"/>
      <c r="AG345" s="24"/>
      <c r="AH345" s="24"/>
      <c r="AI345" s="25"/>
      <c r="AJ345" s="24"/>
      <c r="AK345" s="24"/>
      <c r="AL345" s="26"/>
      <c r="AM345" s="24"/>
      <c r="AN345" s="24"/>
      <c r="AO345" s="24"/>
      <c r="AP345" s="27"/>
    </row>
    <row r="346" spans="7:42" ht="12.75">
      <c r="G346" s="12"/>
      <c r="H346" s="89"/>
      <c r="I346" s="89"/>
      <c r="J346" s="89"/>
      <c r="K346" s="89"/>
      <c r="L346" s="89"/>
      <c r="M346" s="89"/>
      <c r="N346" s="89"/>
      <c r="AB346" s="24"/>
      <c r="AC346" s="24"/>
      <c r="AD346" s="24"/>
      <c r="AE346" s="24"/>
      <c r="AF346" s="25"/>
      <c r="AG346" s="24"/>
      <c r="AH346" s="24"/>
      <c r="AI346" s="25"/>
      <c r="AJ346" s="24"/>
      <c r="AK346" s="24"/>
      <c r="AL346" s="26"/>
      <c r="AM346" s="24"/>
      <c r="AN346" s="24"/>
      <c r="AO346" s="24"/>
      <c r="AP346" s="27"/>
    </row>
    <row r="347" spans="7:42" ht="12.75">
      <c r="G347" s="12"/>
      <c r="H347" s="89"/>
      <c r="I347" s="89"/>
      <c r="J347" s="89"/>
      <c r="K347" s="89"/>
      <c r="L347" s="89"/>
      <c r="M347" s="89"/>
      <c r="N347" s="89"/>
      <c r="AB347" s="24"/>
      <c r="AC347" s="24"/>
      <c r="AD347" s="24"/>
      <c r="AE347" s="24"/>
      <c r="AF347" s="25"/>
      <c r="AG347" s="24"/>
      <c r="AH347" s="24"/>
      <c r="AI347" s="25"/>
      <c r="AJ347" s="24"/>
      <c r="AK347" s="24"/>
      <c r="AL347" s="26"/>
      <c r="AM347" s="24"/>
      <c r="AN347" s="24"/>
      <c r="AO347" s="24"/>
      <c r="AP347" s="27"/>
    </row>
    <row r="348" spans="7:42" ht="12.75">
      <c r="G348" s="12"/>
      <c r="H348" s="89"/>
      <c r="I348" s="89"/>
      <c r="J348" s="89"/>
      <c r="K348" s="89"/>
      <c r="L348" s="89"/>
      <c r="M348" s="89"/>
      <c r="N348" s="89"/>
      <c r="AB348" s="24"/>
      <c r="AC348" s="24"/>
      <c r="AD348" s="24"/>
      <c r="AE348" s="24"/>
      <c r="AF348" s="25"/>
      <c r="AG348" s="24"/>
      <c r="AH348" s="24"/>
      <c r="AI348" s="25"/>
      <c r="AJ348" s="24"/>
      <c r="AK348" s="24"/>
      <c r="AL348" s="26"/>
      <c r="AM348" s="24"/>
      <c r="AN348" s="24"/>
      <c r="AO348" s="24"/>
      <c r="AP348" s="27"/>
    </row>
    <row r="349" spans="7:42" ht="12.75">
      <c r="G349" s="12"/>
      <c r="H349" s="89"/>
      <c r="I349" s="89"/>
      <c r="J349" s="89"/>
      <c r="K349" s="89"/>
      <c r="L349" s="89"/>
      <c r="M349" s="89"/>
      <c r="N349" s="89"/>
      <c r="AB349" s="24"/>
      <c r="AC349" s="24"/>
      <c r="AD349" s="24"/>
      <c r="AE349" s="24"/>
      <c r="AF349" s="25"/>
      <c r="AG349" s="24"/>
      <c r="AH349" s="24"/>
      <c r="AI349" s="25"/>
      <c r="AJ349" s="24"/>
      <c r="AK349" s="24"/>
      <c r="AL349" s="26"/>
      <c r="AM349" s="24"/>
      <c r="AN349" s="24"/>
      <c r="AO349" s="24"/>
      <c r="AP349" s="27"/>
    </row>
    <row r="350" spans="7:42" ht="12.75">
      <c r="G350" s="12"/>
      <c r="H350" s="89"/>
      <c r="I350" s="89"/>
      <c r="J350" s="89"/>
      <c r="K350" s="89"/>
      <c r="L350" s="89"/>
      <c r="M350" s="89"/>
      <c r="N350" s="89"/>
      <c r="AB350" s="24"/>
      <c r="AC350" s="24"/>
      <c r="AD350" s="24"/>
      <c r="AE350" s="24"/>
      <c r="AF350" s="25"/>
      <c r="AG350" s="24"/>
      <c r="AH350" s="24"/>
      <c r="AI350" s="25"/>
      <c r="AJ350" s="24"/>
      <c r="AK350" s="24"/>
      <c r="AL350" s="26"/>
      <c r="AM350" s="24"/>
      <c r="AN350" s="24"/>
      <c r="AO350" s="24"/>
      <c r="AP350" s="27"/>
    </row>
    <row r="351" spans="7:42" ht="12.75">
      <c r="G351" s="12"/>
      <c r="H351" s="89"/>
      <c r="I351" s="89"/>
      <c r="J351" s="89"/>
      <c r="K351" s="89"/>
      <c r="L351" s="89"/>
      <c r="M351" s="89"/>
      <c r="N351" s="89"/>
      <c r="AB351" s="24"/>
      <c r="AC351" s="24"/>
      <c r="AD351" s="24"/>
      <c r="AE351" s="24"/>
      <c r="AF351" s="25"/>
      <c r="AG351" s="24"/>
      <c r="AH351" s="24"/>
      <c r="AI351" s="25"/>
      <c r="AJ351" s="24"/>
      <c r="AK351" s="24"/>
      <c r="AL351" s="26"/>
      <c r="AM351" s="24"/>
      <c r="AN351" s="24"/>
      <c r="AO351" s="24"/>
      <c r="AP351" s="27"/>
    </row>
    <row r="352" spans="7:42" ht="12.75">
      <c r="G352" s="12"/>
      <c r="H352" s="89"/>
      <c r="I352" s="89"/>
      <c r="J352" s="89"/>
      <c r="K352" s="89"/>
      <c r="L352" s="89"/>
      <c r="M352" s="89"/>
      <c r="N352" s="89"/>
      <c r="AB352" s="24"/>
      <c r="AC352" s="24"/>
      <c r="AD352" s="24"/>
      <c r="AE352" s="24"/>
      <c r="AF352" s="25"/>
      <c r="AG352" s="24"/>
      <c r="AH352" s="24"/>
      <c r="AI352" s="25"/>
      <c r="AJ352" s="24"/>
      <c r="AK352" s="24"/>
      <c r="AL352" s="26"/>
      <c r="AM352" s="24"/>
      <c r="AN352" s="24"/>
      <c r="AO352" s="24"/>
      <c r="AP352" s="27"/>
    </row>
    <row r="353" spans="7:42" ht="12.75">
      <c r="G353" s="12"/>
      <c r="H353" s="89"/>
      <c r="I353" s="89"/>
      <c r="J353" s="89"/>
      <c r="K353" s="89"/>
      <c r="L353" s="89"/>
      <c r="M353" s="89"/>
      <c r="N353" s="89"/>
      <c r="AB353" s="24"/>
      <c r="AC353" s="24"/>
      <c r="AD353" s="24"/>
      <c r="AE353" s="24"/>
      <c r="AF353" s="25"/>
      <c r="AG353" s="24"/>
      <c r="AH353" s="24"/>
      <c r="AI353" s="25"/>
      <c r="AJ353" s="24"/>
      <c r="AK353" s="24"/>
      <c r="AL353" s="26"/>
      <c r="AM353" s="24"/>
      <c r="AN353" s="24"/>
      <c r="AO353" s="24"/>
      <c r="AP353" s="27"/>
    </row>
    <row r="354" spans="7:42" ht="12.75">
      <c r="G354" s="12"/>
      <c r="H354" s="89"/>
      <c r="I354" s="89"/>
      <c r="J354" s="89"/>
      <c r="K354" s="89"/>
      <c r="L354" s="89"/>
      <c r="M354" s="89"/>
      <c r="N354" s="89"/>
      <c r="AB354" s="24"/>
      <c r="AC354" s="24"/>
      <c r="AD354" s="24"/>
      <c r="AE354" s="24"/>
      <c r="AF354" s="25"/>
      <c r="AG354" s="24"/>
      <c r="AH354" s="24"/>
      <c r="AI354" s="25"/>
      <c r="AJ354" s="24"/>
      <c r="AK354" s="24"/>
      <c r="AL354" s="26"/>
      <c r="AM354" s="24"/>
      <c r="AN354" s="24"/>
      <c r="AO354" s="24"/>
      <c r="AP354" s="27"/>
    </row>
    <row r="355" spans="7:42" ht="12.75">
      <c r="G355" s="12"/>
      <c r="H355" s="89"/>
      <c r="I355" s="89"/>
      <c r="J355" s="89"/>
      <c r="K355" s="89"/>
      <c r="L355" s="89"/>
      <c r="M355" s="89"/>
      <c r="N355" s="89"/>
      <c r="AB355" s="24"/>
      <c r="AC355" s="24"/>
      <c r="AD355" s="24"/>
      <c r="AE355" s="24"/>
      <c r="AF355" s="25"/>
      <c r="AG355" s="24"/>
      <c r="AH355" s="24"/>
      <c r="AI355" s="25"/>
      <c r="AJ355" s="24"/>
      <c r="AK355" s="24"/>
      <c r="AL355" s="26"/>
      <c r="AM355" s="24"/>
      <c r="AN355" s="24"/>
      <c r="AO355" s="24"/>
      <c r="AP355" s="27"/>
    </row>
    <row r="356" spans="7:42" ht="12.75">
      <c r="G356" s="12"/>
      <c r="H356" s="89"/>
      <c r="I356" s="89"/>
      <c r="J356" s="89"/>
      <c r="K356" s="89"/>
      <c r="L356" s="89"/>
      <c r="M356" s="89"/>
      <c r="N356" s="89"/>
      <c r="AB356" s="24"/>
      <c r="AC356" s="24"/>
      <c r="AD356" s="24"/>
      <c r="AE356" s="24"/>
      <c r="AF356" s="25"/>
      <c r="AG356" s="24"/>
      <c r="AH356" s="24"/>
      <c r="AI356" s="25"/>
      <c r="AJ356" s="24"/>
      <c r="AK356" s="24"/>
      <c r="AL356" s="26"/>
      <c r="AM356" s="24"/>
      <c r="AN356" s="24"/>
      <c r="AO356" s="24"/>
      <c r="AP356" s="27"/>
    </row>
    <row r="357" spans="7:42" ht="12.75">
      <c r="G357" s="12"/>
      <c r="H357" s="89"/>
      <c r="I357" s="89"/>
      <c r="J357" s="89"/>
      <c r="K357" s="89"/>
      <c r="L357" s="89"/>
      <c r="M357" s="89"/>
      <c r="N357" s="89"/>
      <c r="AB357" s="24"/>
      <c r="AC357" s="24"/>
      <c r="AD357" s="24"/>
      <c r="AE357" s="24"/>
      <c r="AF357" s="25"/>
      <c r="AG357" s="24"/>
      <c r="AH357" s="24"/>
      <c r="AI357" s="25"/>
      <c r="AJ357" s="24"/>
      <c r="AK357" s="24"/>
      <c r="AL357" s="26"/>
      <c r="AM357" s="24"/>
      <c r="AN357" s="24"/>
      <c r="AO357" s="24"/>
      <c r="AP357" s="27"/>
    </row>
    <row r="358" spans="7:42" ht="12.75">
      <c r="G358" s="12"/>
      <c r="H358" s="89"/>
      <c r="I358" s="89"/>
      <c r="J358" s="89"/>
      <c r="K358" s="89"/>
      <c r="L358" s="89"/>
      <c r="M358" s="89"/>
      <c r="N358" s="89"/>
      <c r="AB358" s="24"/>
      <c r="AC358" s="24"/>
      <c r="AD358" s="24"/>
      <c r="AE358" s="24"/>
      <c r="AF358" s="25"/>
      <c r="AG358" s="24"/>
      <c r="AH358" s="24"/>
      <c r="AI358" s="25"/>
      <c r="AJ358" s="24"/>
      <c r="AK358" s="24"/>
      <c r="AL358" s="26"/>
      <c r="AM358" s="24"/>
      <c r="AN358" s="24"/>
      <c r="AO358" s="24"/>
      <c r="AP358" s="27"/>
    </row>
    <row r="359" spans="7:42" ht="12.75">
      <c r="G359" s="12"/>
      <c r="H359" s="89"/>
      <c r="I359" s="89"/>
      <c r="J359" s="89"/>
      <c r="K359" s="89"/>
      <c r="L359" s="89"/>
      <c r="M359" s="89"/>
      <c r="N359" s="89"/>
      <c r="AB359" s="24"/>
      <c r="AC359" s="24"/>
      <c r="AD359" s="24"/>
      <c r="AE359" s="24"/>
      <c r="AF359" s="25"/>
      <c r="AG359" s="24"/>
      <c r="AH359" s="24"/>
      <c r="AI359" s="25"/>
      <c r="AJ359" s="24"/>
      <c r="AK359" s="24"/>
      <c r="AL359" s="26"/>
      <c r="AM359" s="24"/>
      <c r="AN359" s="24"/>
      <c r="AO359" s="24"/>
      <c r="AP359" s="27"/>
    </row>
    <row r="360" spans="7:42" ht="12.75">
      <c r="G360" s="12"/>
      <c r="H360" s="89"/>
      <c r="I360" s="89"/>
      <c r="J360" s="89"/>
      <c r="K360" s="89"/>
      <c r="L360" s="89"/>
      <c r="M360" s="89"/>
      <c r="N360" s="89"/>
      <c r="AB360" s="24"/>
      <c r="AC360" s="24"/>
      <c r="AD360" s="24"/>
      <c r="AE360" s="24"/>
      <c r="AF360" s="25"/>
      <c r="AG360" s="24"/>
      <c r="AH360" s="24"/>
      <c r="AI360" s="25"/>
      <c r="AJ360" s="24"/>
      <c r="AK360" s="24"/>
      <c r="AL360" s="26"/>
      <c r="AM360" s="24"/>
      <c r="AN360" s="24"/>
      <c r="AO360" s="24"/>
      <c r="AP360" s="27"/>
    </row>
    <row r="361" spans="7:42" ht="12.75">
      <c r="G361" s="12"/>
      <c r="H361" s="89"/>
      <c r="I361" s="89"/>
      <c r="J361" s="89"/>
      <c r="K361" s="89"/>
      <c r="L361" s="89"/>
      <c r="M361" s="89"/>
      <c r="N361" s="89"/>
      <c r="AB361" s="24"/>
      <c r="AC361" s="24"/>
      <c r="AD361" s="24"/>
      <c r="AE361" s="24"/>
      <c r="AF361" s="25"/>
      <c r="AG361" s="24"/>
      <c r="AH361" s="24"/>
      <c r="AI361" s="25"/>
      <c r="AJ361" s="24"/>
      <c r="AK361" s="24"/>
      <c r="AL361" s="26"/>
      <c r="AM361" s="24"/>
      <c r="AN361" s="24"/>
      <c r="AO361" s="24"/>
      <c r="AP361" s="27"/>
    </row>
    <row r="362" spans="7:42" ht="12.75">
      <c r="G362" s="12"/>
      <c r="H362" s="89"/>
      <c r="I362" s="89"/>
      <c r="J362" s="89"/>
      <c r="K362" s="89"/>
      <c r="L362" s="89"/>
      <c r="M362" s="89"/>
      <c r="N362" s="89"/>
      <c r="AB362" s="24"/>
      <c r="AC362" s="24"/>
      <c r="AD362" s="24"/>
      <c r="AE362" s="24"/>
      <c r="AF362" s="25"/>
      <c r="AG362" s="24"/>
      <c r="AH362" s="24"/>
      <c r="AI362" s="25"/>
      <c r="AJ362" s="24"/>
      <c r="AK362" s="24"/>
      <c r="AL362" s="26"/>
      <c r="AM362" s="24"/>
      <c r="AN362" s="24"/>
      <c r="AO362" s="24"/>
      <c r="AP362" s="27"/>
    </row>
    <row r="363" spans="7:42" ht="12.75">
      <c r="G363" s="12"/>
      <c r="H363" s="89"/>
      <c r="I363" s="89"/>
      <c r="J363" s="89"/>
      <c r="K363" s="89"/>
      <c r="L363" s="89"/>
      <c r="M363" s="89"/>
      <c r="N363" s="89"/>
      <c r="AB363" s="24"/>
      <c r="AC363" s="24"/>
      <c r="AD363" s="24"/>
      <c r="AE363" s="24"/>
      <c r="AF363" s="25"/>
      <c r="AG363" s="24"/>
      <c r="AH363" s="24"/>
      <c r="AI363" s="25"/>
      <c r="AJ363" s="24"/>
      <c r="AK363" s="24"/>
      <c r="AL363" s="26"/>
      <c r="AM363" s="24"/>
      <c r="AN363" s="24"/>
      <c r="AO363" s="24"/>
      <c r="AP363" s="27"/>
    </row>
    <row r="364" spans="7:42" ht="12.75">
      <c r="G364" s="12"/>
      <c r="H364" s="89"/>
      <c r="I364" s="89"/>
      <c r="J364" s="89"/>
      <c r="K364" s="89"/>
      <c r="L364" s="89"/>
      <c r="M364" s="89"/>
      <c r="N364" s="89"/>
      <c r="AB364" s="24"/>
      <c r="AC364" s="24"/>
      <c r="AD364" s="24"/>
      <c r="AE364" s="24"/>
      <c r="AF364" s="25"/>
      <c r="AG364" s="24"/>
      <c r="AH364" s="24"/>
      <c r="AI364" s="25"/>
      <c r="AJ364" s="24"/>
      <c r="AK364" s="24"/>
      <c r="AL364" s="26"/>
      <c r="AM364" s="24"/>
      <c r="AN364" s="24"/>
      <c r="AO364" s="24"/>
      <c r="AP364" s="27"/>
    </row>
    <row r="365" spans="7:42" ht="12.75">
      <c r="G365" s="12"/>
      <c r="H365" s="89"/>
      <c r="I365" s="89"/>
      <c r="J365" s="89"/>
      <c r="K365" s="89"/>
      <c r="L365" s="89"/>
      <c r="M365" s="89"/>
      <c r="N365" s="89"/>
      <c r="AB365" s="24"/>
      <c r="AC365" s="24"/>
      <c r="AD365" s="24"/>
      <c r="AE365" s="24"/>
      <c r="AF365" s="25"/>
      <c r="AG365" s="24"/>
      <c r="AH365" s="24"/>
      <c r="AI365" s="25"/>
      <c r="AJ365" s="24"/>
      <c r="AK365" s="24"/>
      <c r="AL365" s="26"/>
      <c r="AM365" s="24"/>
      <c r="AN365" s="24"/>
      <c r="AO365" s="24"/>
      <c r="AP365" s="27"/>
    </row>
    <row r="366" spans="7:42" ht="12.75">
      <c r="G366" s="12"/>
      <c r="H366" s="89"/>
      <c r="I366" s="89"/>
      <c r="J366" s="89"/>
      <c r="K366" s="89"/>
      <c r="L366" s="89"/>
      <c r="M366" s="89"/>
      <c r="N366" s="89"/>
      <c r="AB366" s="24"/>
      <c r="AC366" s="24"/>
      <c r="AD366" s="24"/>
      <c r="AE366" s="24"/>
      <c r="AF366" s="25"/>
      <c r="AG366" s="24"/>
      <c r="AH366" s="24"/>
      <c r="AI366" s="25"/>
      <c r="AJ366" s="24"/>
      <c r="AK366" s="24"/>
      <c r="AL366" s="26"/>
      <c r="AM366" s="24"/>
      <c r="AN366" s="24"/>
      <c r="AO366" s="24"/>
      <c r="AP366" s="27"/>
    </row>
    <row r="367" spans="7:42" ht="12.75">
      <c r="G367" s="12"/>
      <c r="H367" s="89"/>
      <c r="I367" s="89"/>
      <c r="J367" s="89"/>
      <c r="K367" s="89"/>
      <c r="L367" s="89"/>
      <c r="M367" s="89"/>
      <c r="N367" s="89"/>
      <c r="AB367" s="24"/>
      <c r="AC367" s="24"/>
      <c r="AD367" s="24"/>
      <c r="AE367" s="24"/>
      <c r="AF367" s="25"/>
      <c r="AG367" s="24"/>
      <c r="AH367" s="24"/>
      <c r="AI367" s="25"/>
      <c r="AJ367" s="24"/>
      <c r="AK367" s="24"/>
      <c r="AL367" s="26"/>
      <c r="AM367" s="24"/>
      <c r="AN367" s="24"/>
      <c r="AO367" s="24"/>
      <c r="AP367" s="27"/>
    </row>
    <row r="368" spans="7:42" ht="12.75">
      <c r="G368" s="12"/>
      <c r="H368" s="89"/>
      <c r="I368" s="89"/>
      <c r="J368" s="89"/>
      <c r="K368" s="89"/>
      <c r="L368" s="89"/>
      <c r="M368" s="89"/>
      <c r="N368" s="89"/>
      <c r="AB368" s="24"/>
      <c r="AC368" s="24"/>
      <c r="AD368" s="24"/>
      <c r="AE368" s="24"/>
      <c r="AF368" s="25"/>
      <c r="AG368" s="24"/>
      <c r="AH368" s="24"/>
      <c r="AI368" s="25"/>
      <c r="AJ368" s="24"/>
      <c r="AK368" s="24"/>
      <c r="AL368" s="26"/>
      <c r="AM368" s="24"/>
      <c r="AN368" s="24"/>
      <c r="AO368" s="24"/>
      <c r="AP368" s="27"/>
    </row>
    <row r="369" spans="7:42" ht="12.75">
      <c r="G369" s="12"/>
      <c r="H369" s="89"/>
      <c r="I369" s="89"/>
      <c r="J369" s="89"/>
      <c r="K369" s="89"/>
      <c r="L369" s="89"/>
      <c r="M369" s="89"/>
      <c r="N369" s="89"/>
      <c r="AB369" s="24"/>
      <c r="AC369" s="24"/>
      <c r="AD369" s="24"/>
      <c r="AE369" s="24"/>
      <c r="AF369" s="25"/>
      <c r="AG369" s="24"/>
      <c r="AH369" s="24"/>
      <c r="AI369" s="25"/>
      <c r="AJ369" s="24"/>
      <c r="AK369" s="24"/>
      <c r="AL369" s="26"/>
      <c r="AM369" s="24"/>
      <c r="AN369" s="24"/>
      <c r="AO369" s="24"/>
      <c r="AP369" s="27"/>
    </row>
    <row r="370" spans="7:42" ht="12.75">
      <c r="G370" s="12"/>
      <c r="H370" s="89"/>
      <c r="I370" s="89"/>
      <c r="J370" s="89"/>
      <c r="K370" s="89"/>
      <c r="L370" s="89"/>
      <c r="M370" s="89"/>
      <c r="N370" s="89"/>
      <c r="AB370" s="24"/>
      <c r="AC370" s="24"/>
      <c r="AD370" s="24"/>
      <c r="AE370" s="24"/>
      <c r="AF370" s="25"/>
      <c r="AG370" s="24"/>
      <c r="AH370" s="24"/>
      <c r="AI370" s="25"/>
      <c r="AJ370" s="24"/>
      <c r="AK370" s="24"/>
      <c r="AL370" s="26"/>
      <c r="AM370" s="24"/>
      <c r="AN370" s="24"/>
      <c r="AO370" s="24"/>
      <c r="AP370" s="27"/>
    </row>
    <row r="371" spans="7:42" ht="12.75">
      <c r="G371" s="12"/>
      <c r="H371" s="89"/>
      <c r="I371" s="89"/>
      <c r="J371" s="89"/>
      <c r="K371" s="89"/>
      <c r="L371" s="89"/>
      <c r="M371" s="89"/>
      <c r="N371" s="89"/>
      <c r="AB371" s="24"/>
      <c r="AC371" s="24"/>
      <c r="AD371" s="24"/>
      <c r="AE371" s="24"/>
      <c r="AF371" s="25"/>
      <c r="AG371" s="24"/>
      <c r="AH371" s="24"/>
      <c r="AI371" s="25"/>
      <c r="AJ371" s="24"/>
      <c r="AK371" s="24"/>
      <c r="AL371" s="26"/>
      <c r="AM371" s="24"/>
      <c r="AN371" s="24"/>
      <c r="AO371" s="24"/>
      <c r="AP371" s="27"/>
    </row>
    <row r="372" spans="7:42" ht="12.75">
      <c r="G372" s="12"/>
      <c r="H372" s="89"/>
      <c r="I372" s="89"/>
      <c r="J372" s="89"/>
      <c r="K372" s="89"/>
      <c r="L372" s="89"/>
      <c r="M372" s="89"/>
      <c r="N372" s="89"/>
      <c r="AB372" s="24"/>
      <c r="AC372" s="24"/>
      <c r="AD372" s="24"/>
      <c r="AE372" s="24"/>
      <c r="AF372" s="25"/>
      <c r="AG372" s="24"/>
      <c r="AH372" s="24"/>
      <c r="AI372" s="25"/>
      <c r="AJ372" s="24"/>
      <c r="AK372" s="24"/>
      <c r="AL372" s="26"/>
      <c r="AM372" s="24"/>
      <c r="AN372" s="24"/>
      <c r="AO372" s="24"/>
      <c r="AP372" s="27"/>
    </row>
    <row r="373" spans="7:42" ht="12.75">
      <c r="G373" s="12"/>
      <c r="H373" s="89"/>
      <c r="I373" s="89"/>
      <c r="J373" s="89"/>
      <c r="K373" s="89"/>
      <c r="L373" s="89"/>
      <c r="M373" s="89"/>
      <c r="N373" s="89"/>
      <c r="AB373" s="24"/>
      <c r="AC373" s="24"/>
      <c r="AD373" s="24"/>
      <c r="AE373" s="24"/>
      <c r="AF373" s="25"/>
      <c r="AG373" s="24"/>
      <c r="AH373" s="24"/>
      <c r="AI373" s="25"/>
      <c r="AJ373" s="24"/>
      <c r="AK373" s="24"/>
      <c r="AL373" s="26"/>
      <c r="AM373" s="24"/>
      <c r="AN373" s="24"/>
      <c r="AO373" s="24"/>
      <c r="AP373" s="27"/>
    </row>
    <row r="374" spans="7:42" ht="12.75">
      <c r="G374" s="12"/>
      <c r="H374" s="89"/>
      <c r="I374" s="89"/>
      <c r="J374" s="89"/>
      <c r="K374" s="89"/>
      <c r="L374" s="89"/>
      <c r="M374" s="89"/>
      <c r="N374" s="89"/>
      <c r="AB374" s="24"/>
      <c r="AC374" s="24"/>
      <c r="AD374" s="24"/>
      <c r="AE374" s="24"/>
      <c r="AF374" s="25"/>
      <c r="AG374" s="24"/>
      <c r="AH374" s="24"/>
      <c r="AI374" s="25"/>
      <c r="AJ374" s="24"/>
      <c r="AK374" s="24"/>
      <c r="AL374" s="26"/>
      <c r="AM374" s="24"/>
      <c r="AN374" s="24"/>
      <c r="AO374" s="24"/>
      <c r="AP374" s="27"/>
    </row>
    <row r="375" spans="7:42" ht="12.75">
      <c r="G375" s="12"/>
      <c r="H375" s="89"/>
      <c r="I375" s="89"/>
      <c r="J375" s="89"/>
      <c r="K375" s="89"/>
      <c r="L375" s="89"/>
      <c r="M375" s="89"/>
      <c r="N375" s="89"/>
      <c r="AB375" s="24"/>
      <c r="AC375" s="24"/>
      <c r="AD375" s="24"/>
      <c r="AE375" s="24"/>
      <c r="AF375" s="25"/>
      <c r="AG375" s="24"/>
      <c r="AH375" s="24"/>
      <c r="AI375" s="25"/>
      <c r="AJ375" s="24"/>
      <c r="AK375" s="24"/>
      <c r="AL375" s="26"/>
      <c r="AM375" s="24"/>
      <c r="AN375" s="24"/>
      <c r="AO375" s="24"/>
      <c r="AP375" s="27"/>
    </row>
    <row r="376" spans="7:42" ht="12.75">
      <c r="G376" s="12"/>
      <c r="H376" s="89"/>
      <c r="I376" s="89"/>
      <c r="J376" s="89"/>
      <c r="K376" s="89"/>
      <c r="L376" s="89"/>
      <c r="M376" s="89"/>
      <c r="N376" s="89"/>
      <c r="AB376" s="24"/>
      <c r="AC376" s="24"/>
      <c r="AD376" s="24"/>
      <c r="AE376" s="24"/>
      <c r="AF376" s="25"/>
      <c r="AG376" s="24"/>
      <c r="AH376" s="24"/>
      <c r="AI376" s="25"/>
      <c r="AJ376" s="24"/>
      <c r="AK376" s="24"/>
      <c r="AL376" s="26"/>
      <c r="AM376" s="24"/>
      <c r="AN376" s="24"/>
      <c r="AO376" s="24"/>
      <c r="AP376" s="27"/>
    </row>
    <row r="377" spans="7:42" ht="12.75">
      <c r="G377" s="12"/>
      <c r="H377" s="89"/>
      <c r="I377" s="89"/>
      <c r="J377" s="89"/>
      <c r="K377" s="89"/>
      <c r="L377" s="89"/>
      <c r="M377" s="89"/>
      <c r="N377" s="89"/>
      <c r="AB377" s="24"/>
      <c r="AC377" s="24"/>
      <c r="AD377" s="24"/>
      <c r="AE377" s="24"/>
      <c r="AF377" s="25"/>
      <c r="AG377" s="24"/>
      <c r="AH377" s="24"/>
      <c r="AI377" s="25"/>
      <c r="AJ377" s="24"/>
      <c r="AK377" s="24"/>
      <c r="AL377" s="26"/>
      <c r="AM377" s="24"/>
      <c r="AN377" s="24"/>
      <c r="AO377" s="24"/>
      <c r="AP377" s="27"/>
    </row>
    <row r="378" spans="7:42" ht="12.75">
      <c r="G378" s="12"/>
      <c r="H378" s="89"/>
      <c r="I378" s="89"/>
      <c r="J378" s="89"/>
      <c r="K378" s="89"/>
      <c r="L378" s="89"/>
      <c r="M378" s="89"/>
      <c r="N378" s="89"/>
      <c r="AB378" s="24"/>
      <c r="AC378" s="24"/>
      <c r="AD378" s="24"/>
      <c r="AE378" s="24"/>
      <c r="AF378" s="25"/>
      <c r="AG378" s="24"/>
      <c r="AH378" s="24"/>
      <c r="AI378" s="25"/>
      <c r="AJ378" s="24"/>
      <c r="AK378" s="24"/>
      <c r="AL378" s="26"/>
      <c r="AM378" s="24"/>
      <c r="AN378" s="24"/>
      <c r="AO378" s="24"/>
      <c r="AP378" s="27"/>
    </row>
    <row r="379" spans="7:42" ht="12.75">
      <c r="G379" s="12"/>
      <c r="H379" s="89"/>
      <c r="I379" s="89"/>
      <c r="J379" s="89"/>
      <c r="K379" s="89"/>
      <c r="L379" s="89"/>
      <c r="M379" s="89"/>
      <c r="N379" s="89"/>
      <c r="AB379" s="24"/>
      <c r="AC379" s="24"/>
      <c r="AD379" s="24"/>
      <c r="AE379" s="24"/>
      <c r="AF379" s="25"/>
      <c r="AG379" s="24"/>
      <c r="AH379" s="24"/>
      <c r="AI379" s="25"/>
      <c r="AJ379" s="24"/>
      <c r="AK379" s="24"/>
      <c r="AL379" s="26"/>
      <c r="AM379" s="24"/>
      <c r="AN379" s="24"/>
      <c r="AO379" s="24"/>
      <c r="AP379" s="27"/>
    </row>
    <row r="380" spans="7:42" ht="12.75">
      <c r="G380" s="12"/>
      <c r="H380" s="89"/>
      <c r="I380" s="89"/>
      <c r="J380" s="89"/>
      <c r="K380" s="89"/>
      <c r="L380" s="89"/>
      <c r="M380" s="89"/>
      <c r="N380" s="89"/>
      <c r="AB380" s="24"/>
      <c r="AC380" s="24"/>
      <c r="AD380" s="24"/>
      <c r="AE380" s="24"/>
      <c r="AF380" s="25"/>
      <c r="AG380" s="24"/>
      <c r="AH380" s="24"/>
      <c r="AI380" s="25"/>
      <c r="AJ380" s="24"/>
      <c r="AK380" s="24"/>
      <c r="AL380" s="26"/>
      <c r="AM380" s="24"/>
      <c r="AN380" s="24"/>
      <c r="AO380" s="24"/>
      <c r="AP380" s="27"/>
    </row>
    <row r="381" spans="7:42" ht="12.75">
      <c r="G381" s="12"/>
      <c r="H381" s="89"/>
      <c r="I381" s="89"/>
      <c r="J381" s="89"/>
      <c r="K381" s="89"/>
      <c r="L381" s="89"/>
      <c r="M381" s="89"/>
      <c r="N381" s="89"/>
      <c r="AB381" s="24"/>
      <c r="AC381" s="24"/>
      <c r="AD381" s="24"/>
      <c r="AE381" s="24"/>
      <c r="AF381" s="25"/>
      <c r="AG381" s="24"/>
      <c r="AH381" s="24"/>
      <c r="AI381" s="25"/>
      <c r="AJ381" s="24"/>
      <c r="AK381" s="24"/>
      <c r="AL381" s="26"/>
      <c r="AM381" s="24"/>
      <c r="AN381" s="24"/>
      <c r="AO381" s="24"/>
      <c r="AP381" s="27"/>
    </row>
    <row r="382" spans="7:42" ht="12.75">
      <c r="G382" s="12"/>
      <c r="AB382" s="24"/>
      <c r="AC382" s="24"/>
      <c r="AD382" s="24"/>
      <c r="AE382" s="24"/>
      <c r="AF382" s="25"/>
      <c r="AG382" s="24"/>
      <c r="AH382" s="24"/>
      <c r="AI382" s="25"/>
      <c r="AJ382" s="24"/>
      <c r="AK382" s="24"/>
      <c r="AL382" s="26"/>
      <c r="AM382" s="24"/>
      <c r="AN382" s="24"/>
      <c r="AO382" s="24"/>
      <c r="AP382" s="27"/>
    </row>
    <row r="383" spans="7:42" ht="12.75">
      <c r="G383" s="12"/>
      <c r="AB383" s="24"/>
      <c r="AC383" s="24"/>
      <c r="AD383" s="24"/>
      <c r="AE383" s="24"/>
      <c r="AF383" s="25"/>
      <c r="AG383" s="24"/>
      <c r="AH383" s="24"/>
      <c r="AI383" s="25"/>
      <c r="AJ383" s="24"/>
      <c r="AK383" s="24"/>
      <c r="AL383" s="26"/>
      <c r="AM383" s="24"/>
      <c r="AN383" s="24"/>
      <c r="AO383" s="24"/>
      <c r="AP383" s="27"/>
    </row>
    <row r="384" spans="7:42" ht="12.75">
      <c r="G384" s="12"/>
      <c r="AB384" s="24"/>
      <c r="AC384" s="24"/>
      <c r="AD384" s="24"/>
      <c r="AE384" s="24"/>
      <c r="AF384" s="25"/>
      <c r="AG384" s="24"/>
      <c r="AH384" s="24"/>
      <c r="AI384" s="25"/>
      <c r="AJ384" s="24"/>
      <c r="AK384" s="24"/>
      <c r="AL384" s="26"/>
      <c r="AM384" s="24"/>
      <c r="AN384" s="24"/>
      <c r="AO384" s="24"/>
      <c r="AP384" s="27"/>
    </row>
    <row r="385" spans="7:42" ht="12.75">
      <c r="G385" s="12"/>
      <c r="AB385" s="24"/>
      <c r="AC385" s="24"/>
      <c r="AD385" s="24"/>
      <c r="AE385" s="24"/>
      <c r="AF385" s="25"/>
      <c r="AG385" s="24"/>
      <c r="AH385" s="24"/>
      <c r="AI385" s="25"/>
      <c r="AJ385" s="24"/>
      <c r="AK385" s="24"/>
      <c r="AL385" s="26"/>
      <c r="AM385" s="24"/>
      <c r="AN385" s="24"/>
      <c r="AO385" s="24"/>
      <c r="AP385" s="27"/>
    </row>
    <row r="386" spans="7:42" ht="12.75">
      <c r="G386" s="12"/>
      <c r="AB386" s="24"/>
      <c r="AC386" s="24"/>
      <c r="AD386" s="24"/>
      <c r="AE386" s="24"/>
      <c r="AF386" s="25"/>
      <c r="AG386" s="24"/>
      <c r="AH386" s="24"/>
      <c r="AI386" s="25"/>
      <c r="AJ386" s="24"/>
      <c r="AK386" s="24"/>
      <c r="AL386" s="26"/>
      <c r="AM386" s="24"/>
      <c r="AN386" s="24"/>
      <c r="AO386" s="24"/>
      <c r="AP386" s="27"/>
    </row>
    <row r="387" spans="7:42" ht="12.75">
      <c r="G387" s="12"/>
      <c r="AB387" s="24"/>
      <c r="AC387" s="24"/>
      <c r="AD387" s="24"/>
      <c r="AE387" s="24"/>
      <c r="AF387" s="25"/>
      <c r="AG387" s="24"/>
      <c r="AH387" s="24"/>
      <c r="AI387" s="25"/>
      <c r="AJ387" s="24"/>
      <c r="AK387" s="24"/>
      <c r="AL387" s="26"/>
      <c r="AM387" s="24"/>
      <c r="AN387" s="24"/>
      <c r="AO387" s="24"/>
      <c r="AP387" s="27"/>
    </row>
    <row r="388" spans="7:42" ht="12.75">
      <c r="G388" s="12"/>
      <c r="AB388" s="24"/>
      <c r="AC388" s="24"/>
      <c r="AD388" s="24"/>
      <c r="AE388" s="24"/>
      <c r="AF388" s="25"/>
      <c r="AG388" s="24"/>
      <c r="AH388" s="24"/>
      <c r="AI388" s="25"/>
      <c r="AJ388" s="24"/>
      <c r="AK388" s="24"/>
      <c r="AL388" s="26"/>
      <c r="AM388" s="24"/>
      <c r="AN388" s="24"/>
      <c r="AO388" s="24"/>
      <c r="AP388" s="27"/>
    </row>
    <row r="389" spans="7:42" ht="12.75">
      <c r="G389" s="12"/>
      <c r="AB389" s="24"/>
      <c r="AC389" s="24"/>
      <c r="AD389" s="24"/>
      <c r="AE389" s="24"/>
      <c r="AF389" s="25"/>
      <c r="AG389" s="24"/>
      <c r="AH389" s="24"/>
      <c r="AI389" s="25"/>
      <c r="AJ389" s="24"/>
      <c r="AK389" s="24"/>
      <c r="AL389" s="26"/>
      <c r="AM389" s="24"/>
      <c r="AN389" s="24"/>
      <c r="AO389" s="24"/>
      <c r="AP389" s="27"/>
    </row>
    <row r="390" spans="7:42" ht="12.75">
      <c r="G390" s="12"/>
      <c r="AB390" s="24"/>
      <c r="AC390" s="24"/>
      <c r="AD390" s="24"/>
      <c r="AE390" s="24"/>
      <c r="AF390" s="25"/>
      <c r="AG390" s="24"/>
      <c r="AH390" s="24"/>
      <c r="AI390" s="25"/>
      <c r="AJ390" s="24"/>
      <c r="AK390" s="24"/>
      <c r="AL390" s="26"/>
      <c r="AM390" s="24"/>
      <c r="AN390" s="24"/>
      <c r="AO390" s="24"/>
      <c r="AP390" s="27"/>
    </row>
    <row r="391" spans="7:42" ht="12.75">
      <c r="G391" s="12"/>
      <c r="AB391" s="24"/>
      <c r="AC391" s="24"/>
      <c r="AD391" s="24"/>
      <c r="AE391" s="24"/>
      <c r="AF391" s="25"/>
      <c r="AG391" s="24"/>
      <c r="AH391" s="24"/>
      <c r="AI391" s="25"/>
      <c r="AJ391" s="24"/>
      <c r="AK391" s="24"/>
      <c r="AL391" s="26"/>
      <c r="AM391" s="24"/>
      <c r="AN391" s="24"/>
      <c r="AO391" s="24"/>
      <c r="AP391" s="27"/>
    </row>
    <row r="392" spans="7:42" ht="12.75">
      <c r="G392" s="12"/>
      <c r="AB392" s="24"/>
      <c r="AC392" s="24"/>
      <c r="AD392" s="24"/>
      <c r="AE392" s="24"/>
      <c r="AF392" s="25"/>
      <c r="AG392" s="24"/>
      <c r="AH392" s="24"/>
      <c r="AI392" s="25"/>
      <c r="AJ392" s="24"/>
      <c r="AK392" s="24"/>
      <c r="AL392" s="26"/>
      <c r="AM392" s="24"/>
      <c r="AN392" s="24"/>
      <c r="AO392" s="24"/>
      <c r="AP392" s="27"/>
    </row>
    <row r="393" spans="7:42" ht="12.75">
      <c r="G393" s="12"/>
      <c r="AB393" s="24"/>
      <c r="AC393" s="24"/>
      <c r="AD393" s="24"/>
      <c r="AE393" s="24"/>
      <c r="AF393" s="25"/>
      <c r="AG393" s="24"/>
      <c r="AH393" s="24"/>
      <c r="AI393" s="25"/>
      <c r="AJ393" s="24"/>
      <c r="AK393" s="24"/>
      <c r="AL393" s="26"/>
      <c r="AM393" s="24"/>
      <c r="AN393" s="24"/>
      <c r="AO393" s="24"/>
      <c r="AP393" s="27"/>
    </row>
    <row r="394" spans="7:42" ht="12.75">
      <c r="G394" s="12"/>
      <c r="AB394" s="24"/>
      <c r="AC394" s="24"/>
      <c r="AD394" s="24"/>
      <c r="AE394" s="24"/>
      <c r="AF394" s="25"/>
      <c r="AG394" s="24"/>
      <c r="AH394" s="24"/>
      <c r="AI394" s="25"/>
      <c r="AJ394" s="24"/>
      <c r="AK394" s="24"/>
      <c r="AL394" s="26"/>
      <c r="AM394" s="24"/>
      <c r="AN394" s="24"/>
      <c r="AO394" s="24"/>
      <c r="AP394" s="27"/>
    </row>
    <row r="395" spans="7:42" ht="12.75">
      <c r="G395" s="12"/>
      <c r="AB395" s="24"/>
      <c r="AC395" s="24"/>
      <c r="AD395" s="24"/>
      <c r="AE395" s="24"/>
      <c r="AF395" s="25"/>
      <c r="AG395" s="24"/>
      <c r="AH395" s="24"/>
      <c r="AI395" s="25"/>
      <c r="AJ395" s="24"/>
      <c r="AK395" s="24"/>
      <c r="AL395" s="26"/>
      <c r="AM395" s="24"/>
      <c r="AN395" s="24"/>
      <c r="AO395" s="24"/>
      <c r="AP395" s="27"/>
    </row>
    <row r="396" spans="7:42" ht="12.75">
      <c r="G396" s="12"/>
      <c r="AB396" s="24"/>
      <c r="AC396" s="24"/>
      <c r="AD396" s="24"/>
      <c r="AE396" s="24"/>
      <c r="AF396" s="25"/>
      <c r="AG396" s="24"/>
      <c r="AH396" s="24"/>
      <c r="AI396" s="25"/>
      <c r="AJ396" s="24"/>
      <c r="AK396" s="24"/>
      <c r="AL396" s="26"/>
      <c r="AM396" s="24"/>
      <c r="AN396" s="24"/>
      <c r="AO396" s="24"/>
      <c r="AP396" s="27"/>
    </row>
    <row r="397" spans="7:42" ht="12.75">
      <c r="G397" s="12"/>
      <c r="AB397" s="24"/>
      <c r="AC397" s="24"/>
      <c r="AD397" s="24"/>
      <c r="AE397" s="24"/>
      <c r="AF397" s="25"/>
      <c r="AG397" s="24"/>
      <c r="AH397" s="24"/>
      <c r="AI397" s="25"/>
      <c r="AJ397" s="24"/>
      <c r="AK397" s="24"/>
      <c r="AL397" s="26"/>
      <c r="AM397" s="24"/>
      <c r="AN397" s="24"/>
      <c r="AO397" s="24"/>
      <c r="AP397" s="27"/>
    </row>
    <row r="398" spans="7:42" ht="12.75">
      <c r="G398" s="12"/>
      <c r="AB398" s="24"/>
      <c r="AC398" s="24"/>
      <c r="AD398" s="24"/>
      <c r="AE398" s="24"/>
      <c r="AF398" s="25"/>
      <c r="AG398" s="24"/>
      <c r="AH398" s="24"/>
      <c r="AI398" s="25"/>
      <c r="AJ398" s="24"/>
      <c r="AK398" s="24"/>
      <c r="AL398" s="26"/>
      <c r="AM398" s="24"/>
      <c r="AN398" s="24"/>
      <c r="AO398" s="24"/>
      <c r="AP398" s="27"/>
    </row>
    <row r="399" spans="7:42" ht="12.75">
      <c r="G399" s="12"/>
      <c r="AB399" s="24"/>
      <c r="AC399" s="24"/>
      <c r="AD399" s="24"/>
      <c r="AE399" s="24"/>
      <c r="AF399" s="25"/>
      <c r="AG399" s="24"/>
      <c r="AH399" s="24"/>
      <c r="AI399" s="25"/>
      <c r="AJ399" s="24"/>
      <c r="AK399" s="24"/>
      <c r="AL399" s="26"/>
      <c r="AM399" s="24"/>
      <c r="AN399" s="24"/>
      <c r="AO399" s="24"/>
      <c r="AP399" s="27"/>
    </row>
    <row r="400" spans="7:42" ht="12.75">
      <c r="G400" s="12"/>
      <c r="AB400" s="24"/>
      <c r="AC400" s="24"/>
      <c r="AD400" s="24"/>
      <c r="AE400" s="24"/>
      <c r="AF400" s="25"/>
      <c r="AG400" s="24"/>
      <c r="AH400" s="24"/>
      <c r="AI400" s="25"/>
      <c r="AJ400" s="24"/>
      <c r="AK400" s="24"/>
      <c r="AL400" s="26"/>
      <c r="AM400" s="24"/>
      <c r="AN400" s="24"/>
      <c r="AO400" s="24"/>
      <c r="AP400" s="27"/>
    </row>
    <row r="401" spans="7:42" ht="12.75">
      <c r="G401" s="12"/>
      <c r="AB401" s="24"/>
      <c r="AC401" s="24"/>
      <c r="AD401" s="24"/>
      <c r="AE401" s="24"/>
      <c r="AF401" s="25"/>
      <c r="AG401" s="24"/>
      <c r="AH401" s="24"/>
      <c r="AI401" s="25"/>
      <c r="AJ401" s="24"/>
      <c r="AK401" s="24"/>
      <c r="AL401" s="26"/>
      <c r="AM401" s="24"/>
      <c r="AN401" s="24"/>
      <c r="AO401" s="24"/>
      <c r="AP401" s="27"/>
    </row>
    <row r="402" spans="7:42" ht="12.75">
      <c r="G402" s="12"/>
      <c r="AB402" s="24"/>
      <c r="AC402" s="24"/>
      <c r="AD402" s="24"/>
      <c r="AE402" s="24"/>
      <c r="AF402" s="25"/>
      <c r="AG402" s="24"/>
      <c r="AH402" s="24"/>
      <c r="AI402" s="25"/>
      <c r="AJ402" s="24"/>
      <c r="AK402" s="24"/>
      <c r="AL402" s="26"/>
      <c r="AM402" s="24"/>
      <c r="AN402" s="24"/>
      <c r="AO402" s="24"/>
      <c r="AP402" s="27"/>
    </row>
    <row r="403" spans="7:42" ht="12.75">
      <c r="G403" s="12"/>
      <c r="AB403" s="24"/>
      <c r="AC403" s="24"/>
      <c r="AD403" s="24"/>
      <c r="AE403" s="24"/>
      <c r="AF403" s="25"/>
      <c r="AG403" s="24"/>
      <c r="AH403" s="24"/>
      <c r="AI403" s="25"/>
      <c r="AJ403" s="24"/>
      <c r="AK403" s="24"/>
      <c r="AL403" s="26"/>
      <c r="AM403" s="24"/>
      <c r="AN403" s="24"/>
      <c r="AO403" s="24"/>
      <c r="AP403" s="27"/>
    </row>
    <row r="404" spans="7:42" ht="12.75">
      <c r="G404" s="12"/>
      <c r="AB404" s="24"/>
      <c r="AC404" s="24"/>
      <c r="AD404" s="24"/>
      <c r="AE404" s="24"/>
      <c r="AF404" s="25"/>
      <c r="AG404" s="24"/>
      <c r="AH404" s="24"/>
      <c r="AI404" s="25"/>
      <c r="AJ404" s="24"/>
      <c r="AK404" s="24"/>
      <c r="AL404" s="26"/>
      <c r="AM404" s="24"/>
      <c r="AN404" s="24"/>
      <c r="AO404" s="24"/>
      <c r="AP404" s="27"/>
    </row>
    <row r="405" spans="7:42" ht="12.75">
      <c r="G405" s="12"/>
      <c r="AB405" s="24"/>
      <c r="AC405" s="24"/>
      <c r="AD405" s="24"/>
      <c r="AE405" s="24"/>
      <c r="AF405" s="25"/>
      <c r="AG405" s="24"/>
      <c r="AH405" s="24"/>
      <c r="AI405" s="25"/>
      <c r="AJ405" s="24"/>
      <c r="AK405" s="24"/>
      <c r="AL405" s="26"/>
      <c r="AM405" s="24"/>
      <c r="AN405" s="24"/>
      <c r="AO405" s="24"/>
      <c r="AP405" s="27"/>
    </row>
    <row r="406" spans="7:42" ht="12.75">
      <c r="G406" s="12"/>
      <c r="AB406" s="24"/>
      <c r="AC406" s="24"/>
      <c r="AD406" s="24"/>
      <c r="AE406" s="24"/>
      <c r="AF406" s="25"/>
      <c r="AG406" s="24"/>
      <c r="AH406" s="24"/>
      <c r="AI406" s="25"/>
      <c r="AJ406" s="24"/>
      <c r="AK406" s="24"/>
      <c r="AL406" s="26"/>
      <c r="AM406" s="24"/>
      <c r="AN406" s="24"/>
      <c r="AO406" s="24"/>
      <c r="AP406" s="27"/>
    </row>
    <row r="407" spans="7:42" ht="12.75">
      <c r="G407" s="12"/>
      <c r="AB407" s="24"/>
      <c r="AC407" s="24"/>
      <c r="AD407" s="24"/>
      <c r="AE407" s="24"/>
      <c r="AF407" s="25"/>
      <c r="AG407" s="24"/>
      <c r="AH407" s="24"/>
      <c r="AI407" s="25"/>
      <c r="AJ407" s="24"/>
      <c r="AK407" s="24"/>
      <c r="AL407" s="26"/>
      <c r="AM407" s="24"/>
      <c r="AN407" s="24"/>
      <c r="AO407" s="24"/>
      <c r="AP407" s="27"/>
    </row>
    <row r="408" spans="7:42" ht="12.75">
      <c r="G408" s="12"/>
      <c r="AB408" s="24"/>
      <c r="AC408" s="24"/>
      <c r="AD408" s="24"/>
      <c r="AE408" s="24"/>
      <c r="AF408" s="25"/>
      <c r="AG408" s="24"/>
      <c r="AH408" s="24"/>
      <c r="AI408" s="25"/>
      <c r="AJ408" s="24"/>
      <c r="AK408" s="24"/>
      <c r="AL408" s="26"/>
      <c r="AM408" s="24"/>
      <c r="AN408" s="24"/>
      <c r="AO408" s="24"/>
      <c r="AP408" s="27"/>
    </row>
    <row r="409" spans="7:42" ht="12.75">
      <c r="G409" s="12"/>
      <c r="AB409" s="24"/>
      <c r="AC409" s="24"/>
      <c r="AD409" s="24"/>
      <c r="AE409" s="24"/>
      <c r="AF409" s="25"/>
      <c r="AG409" s="24"/>
      <c r="AH409" s="24"/>
      <c r="AI409" s="25"/>
      <c r="AJ409" s="24"/>
      <c r="AK409" s="24"/>
      <c r="AL409" s="26"/>
      <c r="AM409" s="24"/>
      <c r="AN409" s="24"/>
      <c r="AO409" s="24"/>
      <c r="AP409" s="27"/>
    </row>
    <row r="410" spans="7:42" ht="12.75">
      <c r="G410" s="12"/>
      <c r="AB410" s="24"/>
      <c r="AC410" s="24"/>
      <c r="AD410" s="24"/>
      <c r="AE410" s="24"/>
      <c r="AF410" s="25"/>
      <c r="AG410" s="24"/>
      <c r="AH410" s="24"/>
      <c r="AI410" s="25"/>
      <c r="AJ410" s="24"/>
      <c r="AK410" s="24"/>
      <c r="AL410" s="26"/>
      <c r="AM410" s="24"/>
      <c r="AN410" s="24"/>
      <c r="AO410" s="24"/>
      <c r="AP410" s="27"/>
    </row>
    <row r="411" spans="7:42" ht="12.75">
      <c r="G411" s="12"/>
      <c r="AB411" s="24"/>
      <c r="AC411" s="24"/>
      <c r="AD411" s="24"/>
      <c r="AE411" s="24"/>
      <c r="AF411" s="25"/>
      <c r="AG411" s="24"/>
      <c r="AH411" s="24"/>
      <c r="AI411" s="25"/>
      <c r="AJ411" s="24"/>
      <c r="AK411" s="24"/>
      <c r="AL411" s="26"/>
      <c r="AM411" s="24"/>
      <c r="AN411" s="24"/>
      <c r="AO411" s="24"/>
      <c r="AP411" s="27"/>
    </row>
    <row r="412" spans="7:42" ht="12.75">
      <c r="G412" s="12"/>
      <c r="AB412" s="24"/>
      <c r="AC412" s="24"/>
      <c r="AD412" s="24"/>
      <c r="AE412" s="24"/>
      <c r="AF412" s="25"/>
      <c r="AG412" s="24"/>
      <c r="AH412" s="24"/>
      <c r="AI412" s="25"/>
      <c r="AJ412" s="24"/>
      <c r="AK412" s="24"/>
      <c r="AL412" s="26"/>
      <c r="AM412" s="24"/>
      <c r="AN412" s="24"/>
      <c r="AO412" s="24"/>
      <c r="AP412" s="27"/>
    </row>
    <row r="413" spans="7:42" ht="12.75">
      <c r="G413" s="12"/>
      <c r="AB413" s="24"/>
      <c r="AC413" s="24"/>
      <c r="AD413" s="24"/>
      <c r="AE413" s="24"/>
      <c r="AF413" s="25"/>
      <c r="AG413" s="24"/>
      <c r="AH413" s="24"/>
      <c r="AI413" s="25"/>
      <c r="AJ413" s="24"/>
      <c r="AK413" s="24"/>
      <c r="AL413" s="26"/>
      <c r="AM413" s="24"/>
      <c r="AN413" s="24"/>
      <c r="AO413" s="24"/>
      <c r="AP413" s="27"/>
    </row>
    <row r="414" spans="7:42" ht="12.75">
      <c r="G414" s="12"/>
      <c r="AB414" s="24"/>
      <c r="AC414" s="24"/>
      <c r="AD414" s="24"/>
      <c r="AE414" s="24"/>
      <c r="AF414" s="25"/>
      <c r="AG414" s="24"/>
      <c r="AH414" s="24"/>
      <c r="AI414" s="25"/>
      <c r="AJ414" s="24"/>
      <c r="AK414" s="24"/>
      <c r="AL414" s="26"/>
      <c r="AM414" s="24"/>
      <c r="AN414" s="24"/>
      <c r="AO414" s="24"/>
      <c r="AP414" s="27"/>
    </row>
    <row r="415" spans="7:42" ht="12.75">
      <c r="G415" s="12"/>
      <c r="AB415" s="24"/>
      <c r="AC415" s="24"/>
      <c r="AD415" s="24"/>
      <c r="AE415" s="24"/>
      <c r="AF415" s="25"/>
      <c r="AG415" s="24"/>
      <c r="AH415" s="24"/>
      <c r="AI415" s="25"/>
      <c r="AJ415" s="24"/>
      <c r="AK415" s="24"/>
      <c r="AL415" s="26"/>
      <c r="AM415" s="24"/>
      <c r="AN415" s="24"/>
      <c r="AO415" s="24"/>
      <c r="AP415" s="27"/>
    </row>
    <row r="416" spans="7:42" ht="12.75">
      <c r="G416" s="12"/>
      <c r="AB416" s="24"/>
      <c r="AC416" s="24"/>
      <c r="AD416" s="24"/>
      <c r="AE416" s="24"/>
      <c r="AF416" s="25"/>
      <c r="AG416" s="24"/>
      <c r="AH416" s="24"/>
      <c r="AI416" s="25"/>
      <c r="AJ416" s="24"/>
      <c r="AK416" s="24"/>
      <c r="AL416" s="26"/>
      <c r="AM416" s="24"/>
      <c r="AN416" s="24"/>
      <c r="AO416" s="24"/>
      <c r="AP416" s="27"/>
    </row>
    <row r="417" spans="7:42" ht="12.75">
      <c r="G417" s="12"/>
      <c r="AB417" s="24"/>
      <c r="AC417" s="24"/>
      <c r="AD417" s="24"/>
      <c r="AE417" s="24"/>
      <c r="AF417" s="25"/>
      <c r="AG417" s="24"/>
      <c r="AH417" s="24"/>
      <c r="AI417" s="25"/>
      <c r="AJ417" s="24"/>
      <c r="AK417" s="24"/>
      <c r="AL417" s="26"/>
      <c r="AM417" s="24"/>
      <c r="AN417" s="24"/>
      <c r="AO417" s="24"/>
      <c r="AP417" s="27"/>
    </row>
    <row r="418" spans="7:42" ht="12.75">
      <c r="G418" s="12"/>
      <c r="AB418" s="24"/>
      <c r="AC418" s="24"/>
      <c r="AD418" s="24"/>
      <c r="AE418" s="24"/>
      <c r="AF418" s="25"/>
      <c r="AG418" s="24"/>
      <c r="AH418" s="24"/>
      <c r="AI418" s="25"/>
      <c r="AJ418" s="24"/>
      <c r="AK418" s="24"/>
      <c r="AL418" s="26"/>
      <c r="AM418" s="24"/>
      <c r="AN418" s="24"/>
      <c r="AO418" s="24"/>
      <c r="AP418" s="27"/>
    </row>
    <row r="419" spans="7:42" ht="12.75">
      <c r="G419" s="12"/>
      <c r="AB419" s="24"/>
      <c r="AC419" s="24"/>
      <c r="AD419" s="24"/>
      <c r="AE419" s="24"/>
      <c r="AF419" s="25"/>
      <c r="AG419" s="24"/>
      <c r="AH419" s="24"/>
      <c r="AI419" s="25"/>
      <c r="AJ419" s="24"/>
      <c r="AK419" s="24"/>
      <c r="AL419" s="26"/>
      <c r="AM419" s="24"/>
      <c r="AN419" s="24"/>
      <c r="AO419" s="24"/>
      <c r="AP419" s="27"/>
    </row>
    <row r="420" spans="7:42" ht="12.75">
      <c r="G420" s="12"/>
      <c r="AB420" s="24"/>
      <c r="AC420" s="24"/>
      <c r="AD420" s="24"/>
      <c r="AE420" s="24"/>
      <c r="AF420" s="25"/>
      <c r="AG420" s="24"/>
      <c r="AH420" s="24"/>
      <c r="AI420" s="25"/>
      <c r="AJ420" s="24"/>
      <c r="AK420" s="24"/>
      <c r="AL420" s="26"/>
      <c r="AM420" s="24"/>
      <c r="AN420" s="24"/>
      <c r="AO420" s="24"/>
      <c r="AP420" s="27"/>
    </row>
    <row r="421" spans="7:42" ht="12.75">
      <c r="G421" s="12"/>
      <c r="AB421" s="24"/>
      <c r="AC421" s="24"/>
      <c r="AD421" s="24"/>
      <c r="AE421" s="24"/>
      <c r="AF421" s="25"/>
      <c r="AG421" s="24"/>
      <c r="AH421" s="24"/>
      <c r="AI421" s="25"/>
      <c r="AJ421" s="24"/>
      <c r="AK421" s="24"/>
      <c r="AL421" s="26"/>
      <c r="AM421" s="24"/>
      <c r="AN421" s="24"/>
      <c r="AO421" s="24"/>
      <c r="AP421" s="27"/>
    </row>
    <row r="422" spans="7:42" ht="12.75">
      <c r="G422" s="12"/>
      <c r="AB422" s="24"/>
      <c r="AC422" s="24"/>
      <c r="AD422" s="24"/>
      <c r="AE422" s="24"/>
      <c r="AF422" s="25"/>
      <c r="AG422" s="24"/>
      <c r="AH422" s="24"/>
      <c r="AI422" s="25"/>
      <c r="AJ422" s="24"/>
      <c r="AK422" s="24"/>
      <c r="AL422" s="26"/>
      <c r="AM422" s="24"/>
      <c r="AN422" s="24"/>
      <c r="AO422" s="24"/>
      <c r="AP422" s="27"/>
    </row>
    <row r="423" spans="7:42" ht="12.75">
      <c r="G423" s="12"/>
      <c r="AB423" s="24"/>
      <c r="AC423" s="24"/>
      <c r="AD423" s="24"/>
      <c r="AE423" s="24"/>
      <c r="AF423" s="25"/>
      <c r="AG423" s="24"/>
      <c r="AH423" s="24"/>
      <c r="AI423" s="25"/>
      <c r="AJ423" s="24"/>
      <c r="AK423" s="24"/>
      <c r="AL423" s="26"/>
      <c r="AM423" s="24"/>
      <c r="AN423" s="24"/>
      <c r="AO423" s="24"/>
      <c r="AP423" s="27"/>
    </row>
    <row r="424" spans="7:42" ht="12.75">
      <c r="G424" s="12"/>
      <c r="AB424" s="24"/>
      <c r="AC424" s="24"/>
      <c r="AD424" s="24"/>
      <c r="AE424" s="24"/>
      <c r="AF424" s="25"/>
      <c r="AG424" s="24"/>
      <c r="AH424" s="24"/>
      <c r="AI424" s="25"/>
      <c r="AJ424" s="24"/>
      <c r="AK424" s="24"/>
      <c r="AL424" s="26"/>
      <c r="AM424" s="24"/>
      <c r="AN424" s="24"/>
      <c r="AO424" s="24"/>
      <c r="AP424" s="27"/>
    </row>
    <row r="425" spans="7:42" ht="12.75">
      <c r="G425" s="12"/>
      <c r="AB425" s="24"/>
      <c r="AC425" s="24"/>
      <c r="AD425" s="24"/>
      <c r="AE425" s="24"/>
      <c r="AF425" s="25"/>
      <c r="AG425" s="24"/>
      <c r="AH425" s="24"/>
      <c r="AI425" s="25"/>
      <c r="AJ425" s="24"/>
      <c r="AK425" s="24"/>
      <c r="AL425" s="26"/>
      <c r="AM425" s="24"/>
      <c r="AN425" s="24"/>
      <c r="AO425" s="24"/>
      <c r="AP425" s="27"/>
    </row>
    <row r="426" spans="7:42" ht="12.75">
      <c r="G426" s="12"/>
      <c r="AB426" s="24"/>
      <c r="AC426" s="24"/>
      <c r="AD426" s="24"/>
      <c r="AE426" s="24"/>
      <c r="AF426" s="25"/>
      <c r="AG426" s="24"/>
      <c r="AH426" s="24"/>
      <c r="AI426" s="25"/>
      <c r="AJ426" s="24"/>
      <c r="AK426" s="24"/>
      <c r="AL426" s="26"/>
      <c r="AM426" s="24"/>
      <c r="AN426" s="24"/>
      <c r="AO426" s="24"/>
      <c r="AP426" s="27"/>
    </row>
    <row r="427" spans="7:42" ht="12.75">
      <c r="G427" s="12"/>
      <c r="AB427" s="24"/>
      <c r="AC427" s="24"/>
      <c r="AD427" s="24"/>
      <c r="AE427" s="24"/>
      <c r="AF427" s="25"/>
      <c r="AG427" s="24"/>
      <c r="AH427" s="24"/>
      <c r="AI427" s="25"/>
      <c r="AJ427" s="24"/>
      <c r="AK427" s="24"/>
      <c r="AL427" s="26"/>
      <c r="AM427" s="24"/>
      <c r="AN427" s="24"/>
      <c r="AO427" s="24"/>
      <c r="AP427" s="27"/>
    </row>
    <row r="428" spans="7:42" ht="12.75">
      <c r="G428" s="12"/>
      <c r="AB428" s="24"/>
      <c r="AC428" s="24"/>
      <c r="AD428" s="24"/>
      <c r="AE428" s="24"/>
      <c r="AF428" s="25"/>
      <c r="AG428" s="24"/>
      <c r="AH428" s="24"/>
      <c r="AI428" s="25"/>
      <c r="AJ428" s="24"/>
      <c r="AK428" s="24"/>
      <c r="AL428" s="26"/>
      <c r="AM428" s="24"/>
      <c r="AN428" s="24"/>
      <c r="AO428" s="24"/>
      <c r="AP428" s="27"/>
    </row>
    <row r="429" spans="7:42" ht="12.75">
      <c r="G429" s="12"/>
      <c r="AB429" s="24"/>
      <c r="AC429" s="24"/>
      <c r="AD429" s="24"/>
      <c r="AE429" s="24"/>
      <c r="AF429" s="25"/>
      <c r="AG429" s="24"/>
      <c r="AH429" s="24"/>
      <c r="AI429" s="25"/>
      <c r="AJ429" s="24"/>
      <c r="AK429" s="24"/>
      <c r="AL429" s="26"/>
      <c r="AM429" s="24"/>
      <c r="AN429" s="24"/>
      <c r="AO429" s="24"/>
      <c r="AP429" s="27"/>
    </row>
    <row r="430" spans="7:42" ht="12.75">
      <c r="G430" s="12"/>
      <c r="AB430" s="24"/>
      <c r="AC430" s="24"/>
      <c r="AD430" s="24"/>
      <c r="AE430" s="24"/>
      <c r="AF430" s="25"/>
      <c r="AG430" s="24"/>
      <c r="AH430" s="24"/>
      <c r="AI430" s="25"/>
      <c r="AJ430" s="24"/>
      <c r="AK430" s="24"/>
      <c r="AL430" s="26"/>
      <c r="AM430" s="24"/>
      <c r="AN430" s="24"/>
      <c r="AO430" s="24"/>
      <c r="AP430" s="27"/>
    </row>
    <row r="431" spans="7:42" ht="12.75">
      <c r="G431" s="12"/>
      <c r="AB431" s="24"/>
      <c r="AC431" s="24"/>
      <c r="AD431" s="24"/>
      <c r="AE431" s="24"/>
      <c r="AF431" s="25"/>
      <c r="AG431" s="24"/>
      <c r="AH431" s="24"/>
      <c r="AI431" s="25"/>
      <c r="AJ431" s="24"/>
      <c r="AK431" s="24"/>
      <c r="AL431" s="26"/>
      <c r="AM431" s="24"/>
      <c r="AN431" s="24"/>
      <c r="AO431" s="24"/>
      <c r="AP431" s="27"/>
    </row>
    <row r="432" spans="7:42" ht="12.75">
      <c r="G432" s="12"/>
      <c r="AB432" s="24"/>
      <c r="AC432" s="24"/>
      <c r="AD432" s="24"/>
      <c r="AE432" s="24"/>
      <c r="AF432" s="25"/>
      <c r="AG432" s="24"/>
      <c r="AH432" s="24"/>
      <c r="AI432" s="25"/>
      <c r="AJ432" s="24"/>
      <c r="AK432" s="24"/>
      <c r="AL432" s="26"/>
      <c r="AM432" s="24"/>
      <c r="AN432" s="24"/>
      <c r="AO432" s="24"/>
      <c r="AP432" s="27"/>
    </row>
    <row r="433" spans="7:42" ht="12.75">
      <c r="G433" s="12"/>
      <c r="AB433" s="24"/>
      <c r="AC433" s="24"/>
      <c r="AD433" s="24"/>
      <c r="AE433" s="24"/>
      <c r="AF433" s="25"/>
      <c r="AG433" s="24"/>
      <c r="AH433" s="24"/>
      <c r="AI433" s="25"/>
      <c r="AJ433" s="24"/>
      <c r="AK433" s="24"/>
      <c r="AL433" s="26"/>
      <c r="AM433" s="24"/>
      <c r="AN433" s="24"/>
      <c r="AO433" s="24"/>
      <c r="AP433" s="27"/>
    </row>
    <row r="434" spans="7:42" ht="12.75">
      <c r="G434" s="12"/>
      <c r="AB434" s="24"/>
      <c r="AC434" s="24"/>
      <c r="AD434" s="24"/>
      <c r="AE434" s="24"/>
      <c r="AF434" s="25"/>
      <c r="AG434" s="24"/>
      <c r="AH434" s="24"/>
      <c r="AI434" s="25"/>
      <c r="AJ434" s="24"/>
      <c r="AK434" s="24"/>
      <c r="AL434" s="26"/>
      <c r="AM434" s="24"/>
      <c r="AN434" s="24"/>
      <c r="AO434" s="24"/>
      <c r="AP434" s="27"/>
    </row>
    <row r="435" spans="7:42" ht="12.75">
      <c r="G435" s="12"/>
      <c r="AB435" s="24"/>
      <c r="AC435" s="24"/>
      <c r="AD435" s="24"/>
      <c r="AE435" s="24"/>
      <c r="AF435" s="25"/>
      <c r="AG435" s="24"/>
      <c r="AH435" s="24"/>
      <c r="AI435" s="25"/>
      <c r="AJ435" s="24"/>
      <c r="AK435" s="24"/>
      <c r="AL435" s="26"/>
      <c r="AM435" s="24"/>
      <c r="AN435" s="24"/>
      <c r="AO435" s="24"/>
      <c r="AP435" s="27"/>
    </row>
    <row r="436" spans="7:42" ht="12.75">
      <c r="G436" s="12"/>
      <c r="AB436" s="24"/>
      <c r="AC436" s="24"/>
      <c r="AD436" s="24"/>
      <c r="AE436" s="24"/>
      <c r="AF436" s="25"/>
      <c r="AG436" s="24"/>
      <c r="AH436" s="24"/>
      <c r="AI436" s="25"/>
      <c r="AJ436" s="24"/>
      <c r="AK436" s="24"/>
      <c r="AL436" s="26"/>
      <c r="AM436" s="24"/>
      <c r="AN436" s="24"/>
      <c r="AO436" s="24"/>
      <c r="AP436" s="27"/>
    </row>
    <row r="437" spans="7:42" ht="12.75">
      <c r="G437" s="12"/>
      <c r="AB437" s="24"/>
      <c r="AC437" s="24"/>
      <c r="AD437" s="24"/>
      <c r="AE437" s="24"/>
      <c r="AF437" s="25"/>
      <c r="AG437" s="24"/>
      <c r="AH437" s="24"/>
      <c r="AI437" s="25"/>
      <c r="AJ437" s="24"/>
      <c r="AK437" s="24"/>
      <c r="AL437" s="26"/>
      <c r="AM437" s="24"/>
      <c r="AN437" s="24"/>
      <c r="AO437" s="24"/>
      <c r="AP437" s="27"/>
    </row>
    <row r="438" spans="7:42" ht="12.75">
      <c r="G438" s="12"/>
      <c r="AB438" s="24"/>
      <c r="AC438" s="24"/>
      <c r="AD438" s="24"/>
      <c r="AE438" s="24"/>
      <c r="AF438" s="25"/>
      <c r="AG438" s="24"/>
      <c r="AH438" s="24"/>
      <c r="AI438" s="25"/>
      <c r="AJ438" s="24"/>
      <c r="AK438" s="24"/>
      <c r="AL438" s="26"/>
      <c r="AM438" s="24"/>
      <c r="AN438" s="24"/>
      <c r="AO438" s="24"/>
      <c r="AP438" s="27"/>
    </row>
    <row r="439" spans="7:42" ht="12.75">
      <c r="G439" s="12"/>
      <c r="AB439" s="24"/>
      <c r="AC439" s="24"/>
      <c r="AD439" s="24"/>
      <c r="AE439" s="24"/>
      <c r="AF439" s="25"/>
      <c r="AG439" s="24"/>
      <c r="AH439" s="24"/>
      <c r="AI439" s="25"/>
      <c r="AJ439" s="24"/>
      <c r="AK439" s="24"/>
      <c r="AL439" s="26"/>
      <c r="AM439" s="24"/>
      <c r="AN439" s="24"/>
      <c r="AO439" s="24"/>
      <c r="AP439" s="27"/>
    </row>
    <row r="440" spans="7:42" ht="12.75">
      <c r="G440" s="12"/>
      <c r="AB440" s="24"/>
      <c r="AC440" s="24"/>
      <c r="AD440" s="24"/>
      <c r="AE440" s="24"/>
      <c r="AF440" s="25"/>
      <c r="AG440" s="24"/>
      <c r="AH440" s="24"/>
      <c r="AI440" s="25"/>
      <c r="AJ440" s="24"/>
      <c r="AK440" s="24"/>
      <c r="AL440" s="26"/>
      <c r="AM440" s="24"/>
      <c r="AN440" s="24"/>
      <c r="AO440" s="24"/>
      <c r="AP440" s="27"/>
    </row>
    <row r="441" spans="7:42" ht="12.75">
      <c r="G441" s="12"/>
      <c r="AB441" s="24"/>
      <c r="AC441" s="24"/>
      <c r="AD441" s="24"/>
      <c r="AE441" s="24"/>
      <c r="AF441" s="25"/>
      <c r="AG441" s="24"/>
      <c r="AH441" s="24"/>
      <c r="AI441" s="25"/>
      <c r="AJ441" s="24"/>
      <c r="AK441" s="24"/>
      <c r="AL441" s="26"/>
      <c r="AM441" s="24"/>
      <c r="AN441" s="24"/>
      <c r="AO441" s="24"/>
      <c r="AP441" s="27"/>
    </row>
    <row r="442" spans="7:42" ht="12.75">
      <c r="G442" s="12"/>
      <c r="AB442" s="24"/>
      <c r="AC442" s="24"/>
      <c r="AD442" s="24"/>
      <c r="AE442" s="24"/>
      <c r="AF442" s="25"/>
      <c r="AG442" s="24"/>
      <c r="AH442" s="24"/>
      <c r="AI442" s="25"/>
      <c r="AJ442" s="24"/>
      <c r="AK442" s="24"/>
      <c r="AL442" s="26"/>
      <c r="AM442" s="24"/>
      <c r="AN442" s="24"/>
      <c r="AO442" s="24"/>
      <c r="AP442" s="27"/>
    </row>
    <row r="443" spans="7:42" ht="12.75">
      <c r="G443" s="12"/>
      <c r="AB443" s="24"/>
      <c r="AC443" s="24"/>
      <c r="AD443" s="24"/>
      <c r="AE443" s="24"/>
      <c r="AF443" s="25"/>
      <c r="AG443" s="24"/>
      <c r="AH443" s="24"/>
      <c r="AI443" s="25"/>
      <c r="AJ443" s="24"/>
      <c r="AK443" s="24"/>
      <c r="AL443" s="26"/>
      <c r="AM443" s="24"/>
      <c r="AN443" s="24"/>
      <c r="AO443" s="24"/>
      <c r="AP443" s="27"/>
    </row>
    <row r="444" spans="7:42" ht="12.75">
      <c r="G444" s="12"/>
      <c r="AB444" s="24"/>
      <c r="AC444" s="24"/>
      <c r="AD444" s="24"/>
      <c r="AE444" s="24"/>
      <c r="AF444" s="25"/>
      <c r="AG444" s="24"/>
      <c r="AH444" s="24"/>
      <c r="AI444" s="25"/>
      <c r="AJ444" s="24"/>
      <c r="AK444" s="24"/>
      <c r="AL444" s="26"/>
      <c r="AM444" s="24"/>
      <c r="AN444" s="24"/>
      <c r="AO444" s="24"/>
      <c r="AP444" s="27"/>
    </row>
    <row r="445" spans="7:42" ht="12.75">
      <c r="G445" s="12"/>
      <c r="AB445" s="24"/>
      <c r="AC445" s="24"/>
      <c r="AD445" s="24"/>
      <c r="AE445" s="24"/>
      <c r="AF445" s="25"/>
      <c r="AG445" s="24"/>
      <c r="AH445" s="24"/>
      <c r="AI445" s="25"/>
      <c r="AJ445" s="24"/>
      <c r="AK445" s="24"/>
      <c r="AL445" s="26"/>
      <c r="AM445" s="24"/>
      <c r="AN445" s="24"/>
      <c r="AO445" s="24"/>
      <c r="AP445" s="27"/>
    </row>
    <row r="446" spans="7:42" ht="12.75">
      <c r="G446" s="12"/>
      <c r="AB446" s="24"/>
      <c r="AC446" s="24"/>
      <c r="AD446" s="24"/>
      <c r="AE446" s="24"/>
      <c r="AF446" s="25"/>
      <c r="AG446" s="24"/>
      <c r="AH446" s="24"/>
      <c r="AI446" s="25"/>
      <c r="AJ446" s="24"/>
      <c r="AK446" s="24"/>
      <c r="AL446" s="26"/>
      <c r="AM446" s="24"/>
      <c r="AN446" s="24"/>
      <c r="AO446" s="24"/>
      <c r="AP446" s="27"/>
    </row>
    <row r="447" spans="7:42" ht="12.75">
      <c r="G447" s="12"/>
      <c r="AB447" s="24"/>
      <c r="AC447" s="24"/>
      <c r="AD447" s="24"/>
      <c r="AE447" s="24"/>
      <c r="AF447" s="25"/>
      <c r="AG447" s="24"/>
      <c r="AH447" s="24"/>
      <c r="AI447" s="25"/>
      <c r="AJ447" s="24"/>
      <c r="AK447" s="24"/>
      <c r="AL447" s="26"/>
      <c r="AM447" s="24"/>
      <c r="AN447" s="24"/>
      <c r="AO447" s="24"/>
      <c r="AP447" s="27"/>
    </row>
    <row r="448" spans="7:42" ht="12.75">
      <c r="G448" s="12"/>
      <c r="AB448" s="24"/>
      <c r="AC448" s="24"/>
      <c r="AD448" s="24"/>
      <c r="AE448" s="24"/>
      <c r="AF448" s="25"/>
      <c r="AG448" s="24"/>
      <c r="AH448" s="24"/>
      <c r="AI448" s="25"/>
      <c r="AJ448" s="24"/>
      <c r="AK448" s="24"/>
      <c r="AL448" s="26"/>
      <c r="AM448" s="24"/>
      <c r="AN448" s="24"/>
      <c r="AO448" s="24"/>
      <c r="AP448" s="27"/>
    </row>
    <row r="449" spans="7:42" ht="12.75">
      <c r="G449" s="12"/>
      <c r="AB449" s="24"/>
      <c r="AC449" s="24"/>
      <c r="AD449" s="24"/>
      <c r="AE449" s="24"/>
      <c r="AF449" s="25"/>
      <c r="AG449" s="24"/>
      <c r="AH449" s="24"/>
      <c r="AI449" s="25"/>
      <c r="AJ449" s="24"/>
      <c r="AK449" s="24"/>
      <c r="AL449" s="26"/>
      <c r="AM449" s="24"/>
      <c r="AN449" s="24"/>
      <c r="AO449" s="24"/>
      <c r="AP449" s="27"/>
    </row>
    <row r="450" spans="7:42" ht="12.75">
      <c r="G450" s="12"/>
      <c r="AB450" s="24"/>
      <c r="AC450" s="24"/>
      <c r="AD450" s="24"/>
      <c r="AE450" s="24"/>
      <c r="AF450" s="25"/>
      <c r="AG450" s="24"/>
      <c r="AH450" s="24"/>
      <c r="AI450" s="25"/>
      <c r="AJ450" s="24"/>
      <c r="AK450" s="24"/>
      <c r="AL450" s="26"/>
      <c r="AM450" s="24"/>
      <c r="AN450" s="24"/>
      <c r="AO450" s="24"/>
      <c r="AP450" s="27"/>
    </row>
    <row r="451" spans="7:42" ht="12.75">
      <c r="G451" s="12"/>
      <c r="AB451" s="24"/>
      <c r="AC451" s="24"/>
      <c r="AD451" s="24"/>
      <c r="AE451" s="24"/>
      <c r="AF451" s="25"/>
      <c r="AG451" s="24"/>
      <c r="AH451" s="24"/>
      <c r="AI451" s="25"/>
      <c r="AJ451" s="24"/>
      <c r="AK451" s="24"/>
      <c r="AL451" s="26"/>
      <c r="AM451" s="24"/>
      <c r="AN451" s="24"/>
      <c r="AO451" s="24"/>
      <c r="AP451" s="27"/>
    </row>
    <row r="452" spans="7:42" ht="12.75">
      <c r="G452" s="12"/>
      <c r="AB452" s="24"/>
      <c r="AC452" s="24"/>
      <c r="AD452" s="24"/>
      <c r="AE452" s="24"/>
      <c r="AF452" s="25"/>
      <c r="AG452" s="24"/>
      <c r="AH452" s="24"/>
      <c r="AI452" s="25"/>
      <c r="AJ452" s="24"/>
      <c r="AK452" s="24"/>
      <c r="AL452" s="26"/>
      <c r="AM452" s="24"/>
      <c r="AN452" s="24"/>
      <c r="AO452" s="24"/>
      <c r="AP452" s="27"/>
    </row>
    <row r="453" ht="12.75">
      <c r="G453" s="12"/>
    </row>
    <row r="454" ht="12.75">
      <c r="G454" s="12"/>
    </row>
    <row r="455" ht="12.75">
      <c r="G455" s="12"/>
    </row>
    <row r="456" ht="12.75">
      <c r="G456" s="12"/>
    </row>
    <row r="457" ht="12.75">
      <c r="G457" s="12"/>
    </row>
    <row r="458" ht="12.75">
      <c r="G458" s="12"/>
    </row>
    <row r="459" ht="12.75">
      <c r="G459" s="12"/>
    </row>
    <row r="460" ht="12.75">
      <c r="G460" s="12"/>
    </row>
    <row r="461" ht="12.75">
      <c r="G461" s="12"/>
    </row>
    <row r="462" ht="12.75">
      <c r="G462" s="12"/>
    </row>
    <row r="463" ht="12.75">
      <c r="G463" s="12"/>
    </row>
    <row r="464" ht="12.75">
      <c r="G464" s="12"/>
    </row>
    <row r="465" ht="12.75">
      <c r="G465" s="12"/>
    </row>
    <row r="466" ht="12.75">
      <c r="G466" s="12"/>
    </row>
    <row r="467" ht="12.75">
      <c r="G467" s="12"/>
    </row>
    <row r="468" ht="12.75">
      <c r="G468" s="12"/>
    </row>
    <row r="469" ht="12.75">
      <c r="G469" s="12"/>
    </row>
    <row r="470" ht="12.75">
      <c r="G470" s="12"/>
    </row>
    <row r="471" ht="12.75">
      <c r="G471" s="12"/>
    </row>
    <row r="472" ht="12.75">
      <c r="G472" s="12"/>
    </row>
    <row r="473" ht="12.75">
      <c r="G473" s="12"/>
    </row>
    <row r="474" ht="12.75">
      <c r="G474" s="12"/>
    </row>
    <row r="475" ht="12.75">
      <c r="G475" s="12"/>
    </row>
    <row r="476" ht="12.75">
      <c r="G476" s="12"/>
    </row>
    <row r="477" ht="12.75">
      <c r="G477" s="12"/>
    </row>
    <row r="478" ht="12.75">
      <c r="G478" s="12"/>
    </row>
    <row r="479" ht="12.75">
      <c r="G479" s="12"/>
    </row>
    <row r="480" ht="12.75">
      <c r="G480" s="12"/>
    </row>
    <row r="481" ht="12.75">
      <c r="G481" s="12"/>
    </row>
    <row r="482" ht="12.75">
      <c r="G482" s="12"/>
    </row>
    <row r="483" ht="12.75">
      <c r="G483" s="12"/>
    </row>
    <row r="484" ht="12.75">
      <c r="G484" s="12"/>
    </row>
    <row r="485" ht="12.75">
      <c r="G485" s="12"/>
    </row>
    <row r="486" ht="12.75">
      <c r="G486" s="12"/>
    </row>
    <row r="487" ht="12.75">
      <c r="G487" s="12"/>
    </row>
    <row r="488" ht="12.75">
      <c r="G488" s="12"/>
    </row>
    <row r="489" ht="12.75">
      <c r="G489" s="12"/>
    </row>
    <row r="490" ht="12.75">
      <c r="G490" s="12"/>
    </row>
    <row r="491" ht="12.75">
      <c r="G491" s="12"/>
    </row>
    <row r="492" ht="12.75">
      <c r="G492" s="12"/>
    </row>
    <row r="493" ht="12.75">
      <c r="G493" s="12"/>
    </row>
    <row r="494" ht="12.75">
      <c r="G494" s="12"/>
    </row>
    <row r="495" ht="12.75">
      <c r="G495" s="12"/>
    </row>
    <row r="496" ht="12.75">
      <c r="G496" s="12"/>
    </row>
    <row r="497" ht="12.75">
      <c r="G497" s="12"/>
    </row>
    <row r="498" ht="12.75">
      <c r="G498" s="12"/>
    </row>
    <row r="499" ht="12.75">
      <c r="G499" s="12"/>
    </row>
    <row r="500" ht="12.75">
      <c r="G500" s="12"/>
    </row>
    <row r="501" ht="12.75">
      <c r="G501" s="12"/>
    </row>
    <row r="502" ht="12.75">
      <c r="G502" s="12"/>
    </row>
    <row r="503" ht="12.75">
      <c r="G503" s="12"/>
    </row>
    <row r="504" ht="12.75">
      <c r="G504" s="12"/>
    </row>
    <row r="505" ht="12.75">
      <c r="G505" s="12"/>
    </row>
    <row r="506" ht="12.75">
      <c r="G506" s="12"/>
    </row>
    <row r="507" ht="12.75">
      <c r="G507" s="12"/>
    </row>
    <row r="508" ht="12.75">
      <c r="G508" s="12"/>
    </row>
    <row r="509" ht="12.75">
      <c r="G509" s="12"/>
    </row>
    <row r="510" ht="12.75">
      <c r="G510" s="12"/>
    </row>
    <row r="511" ht="12.75">
      <c r="G511" s="12"/>
    </row>
    <row r="512" ht="12.75">
      <c r="G512" s="12"/>
    </row>
    <row r="513" ht="12.75">
      <c r="G513" s="12"/>
    </row>
    <row r="514" ht="12.75">
      <c r="G514" s="12"/>
    </row>
    <row r="515" ht="12.75">
      <c r="G515" s="12"/>
    </row>
    <row r="516" ht="12.75">
      <c r="G516" s="12"/>
    </row>
    <row r="517" ht="12.75">
      <c r="G517" s="12"/>
    </row>
    <row r="518" ht="12.75">
      <c r="G518" s="12"/>
    </row>
    <row r="519" ht="12.75">
      <c r="G519" s="12"/>
    </row>
    <row r="520" ht="12.75">
      <c r="G520" s="12"/>
    </row>
    <row r="521" ht="12.75">
      <c r="G521" s="12"/>
    </row>
    <row r="522" ht="12.75">
      <c r="G522" s="12"/>
    </row>
    <row r="523" ht="12.75">
      <c r="G523" s="12"/>
    </row>
    <row r="524" ht="12.75">
      <c r="G524" s="12"/>
    </row>
    <row r="525" ht="12.75">
      <c r="G525" s="12"/>
    </row>
    <row r="526" ht="12.75">
      <c r="G526" s="12"/>
    </row>
    <row r="527" ht="12.75">
      <c r="G527" s="12"/>
    </row>
    <row r="528" ht="12.75">
      <c r="G528" s="12"/>
    </row>
    <row r="529" ht="12.75">
      <c r="G529" s="12"/>
    </row>
    <row r="530" ht="12.75">
      <c r="G530" s="12"/>
    </row>
    <row r="531" ht="12.75">
      <c r="G531" s="12"/>
    </row>
    <row r="532" ht="12.75">
      <c r="G532" s="12"/>
    </row>
    <row r="533" ht="12.75">
      <c r="G533" s="12"/>
    </row>
    <row r="534" ht="12.75">
      <c r="G534" s="12"/>
    </row>
    <row r="535" ht="12.75">
      <c r="G535" s="12"/>
    </row>
    <row r="536" ht="12.75">
      <c r="G536" s="12"/>
    </row>
    <row r="537" ht="12.75">
      <c r="G537" s="12"/>
    </row>
    <row r="538" ht="12.75">
      <c r="G538" s="12"/>
    </row>
    <row r="539" ht="12.75">
      <c r="G539" s="12"/>
    </row>
    <row r="540" ht="12.75">
      <c r="G540" s="12"/>
    </row>
    <row r="541" ht="12.75">
      <c r="G541" s="12"/>
    </row>
    <row r="542" ht="12.75">
      <c r="G542" s="12"/>
    </row>
    <row r="543" ht="12.75">
      <c r="G543" s="12"/>
    </row>
    <row r="544" ht="12.75">
      <c r="G544" s="12"/>
    </row>
    <row r="545" ht="12.75">
      <c r="G545" s="12"/>
    </row>
    <row r="546" ht="12.75">
      <c r="G546" s="12"/>
    </row>
    <row r="547" ht="12.75">
      <c r="G547" s="12"/>
    </row>
    <row r="548" ht="12.75">
      <c r="G548" s="12"/>
    </row>
    <row r="549" ht="12.75">
      <c r="G549" s="12"/>
    </row>
    <row r="550" ht="12.75">
      <c r="G550" s="12"/>
    </row>
    <row r="551" ht="12.75">
      <c r="G551" s="12"/>
    </row>
    <row r="552" ht="12.75">
      <c r="G552" s="12"/>
    </row>
    <row r="553" ht="12.75">
      <c r="G553" s="12"/>
    </row>
    <row r="554" ht="12.75">
      <c r="G554" s="12"/>
    </row>
    <row r="555" ht="12.75">
      <c r="G555" s="12"/>
    </row>
    <row r="556" ht="12.75">
      <c r="G556" s="12"/>
    </row>
    <row r="557" ht="12.75">
      <c r="G557" s="12"/>
    </row>
    <row r="558" ht="12.75">
      <c r="G558" s="12"/>
    </row>
    <row r="559" ht="12.75">
      <c r="G559" s="12"/>
    </row>
    <row r="560" ht="12.75">
      <c r="G560" s="12"/>
    </row>
    <row r="561" ht="12.75">
      <c r="G561" s="12"/>
    </row>
    <row r="562" ht="12.75">
      <c r="G562" s="12"/>
    </row>
    <row r="563" ht="12.75">
      <c r="G563" s="12"/>
    </row>
    <row r="564" ht="12.75">
      <c r="G564" s="12"/>
    </row>
    <row r="565" ht="12.75">
      <c r="G565" s="12"/>
    </row>
    <row r="566" ht="12.75">
      <c r="G566" s="12"/>
    </row>
    <row r="567" ht="12.75">
      <c r="G567" s="12"/>
    </row>
    <row r="568" ht="12.75">
      <c r="G568" s="12"/>
    </row>
    <row r="569" ht="12.75">
      <c r="G569" s="12"/>
    </row>
    <row r="570" ht="12.75">
      <c r="G570" s="12"/>
    </row>
    <row r="571" ht="12.75">
      <c r="G571" s="12"/>
    </row>
    <row r="572" ht="12.75">
      <c r="G572" s="12"/>
    </row>
    <row r="573" ht="12.75">
      <c r="G573" s="12"/>
    </row>
    <row r="574" ht="12.75">
      <c r="G574" s="12"/>
    </row>
    <row r="575" ht="12.75">
      <c r="G575" s="12"/>
    </row>
    <row r="576" ht="12.75">
      <c r="G576" s="12"/>
    </row>
    <row r="577" ht="12.75">
      <c r="G577" s="12"/>
    </row>
    <row r="578" ht="12.75">
      <c r="G578" s="12"/>
    </row>
    <row r="579" ht="12.75">
      <c r="G579" s="12"/>
    </row>
    <row r="580" ht="12.75">
      <c r="G580" s="12"/>
    </row>
    <row r="581" ht="12.75">
      <c r="G581" s="12"/>
    </row>
    <row r="582" ht="12.75">
      <c r="G582" s="12"/>
    </row>
    <row r="583" ht="12.75">
      <c r="G583" s="12"/>
    </row>
    <row r="584" ht="12.75">
      <c r="G584" s="12"/>
    </row>
    <row r="585" ht="12.75">
      <c r="G585" s="12"/>
    </row>
    <row r="586" ht="12.75">
      <c r="G586" s="12"/>
    </row>
    <row r="587" ht="12.75">
      <c r="G587" s="12"/>
    </row>
  </sheetData>
  <mergeCells count="46">
    <mergeCell ref="A1:F1"/>
    <mergeCell ref="A167:A182"/>
    <mergeCell ref="T2:V2"/>
    <mergeCell ref="A120:A155"/>
    <mergeCell ref="A117:A118"/>
    <mergeCell ref="R2:S2"/>
    <mergeCell ref="O2:O3"/>
    <mergeCell ref="P2:P3"/>
    <mergeCell ref="Q2:Q3"/>
    <mergeCell ref="N2:N3"/>
    <mergeCell ref="AB1:AF1"/>
    <mergeCell ref="AH1:AL1"/>
    <mergeCell ref="T1:V1"/>
    <mergeCell ref="G1:J1"/>
    <mergeCell ref="K1:N1"/>
    <mergeCell ref="O1:P1"/>
    <mergeCell ref="Q1:S1"/>
    <mergeCell ref="M2:M3"/>
    <mergeCell ref="A106:A109"/>
    <mergeCell ref="I2:I3"/>
    <mergeCell ref="H2:H3"/>
    <mergeCell ref="A88:A91"/>
    <mergeCell ref="G2:G3"/>
    <mergeCell ref="E2:E3"/>
    <mergeCell ref="A68:A81"/>
    <mergeCell ref="J2:J3"/>
    <mergeCell ref="L2:L3"/>
    <mergeCell ref="A18:A40"/>
    <mergeCell ref="A42:A49"/>
    <mergeCell ref="A55:A56"/>
    <mergeCell ref="A52:A53"/>
    <mergeCell ref="K2:K3"/>
    <mergeCell ref="A64:A66"/>
    <mergeCell ref="A188:A189"/>
    <mergeCell ref="A157:A163"/>
    <mergeCell ref="A98:A104"/>
    <mergeCell ref="A83:A86"/>
    <mergeCell ref="A93:A96"/>
    <mergeCell ref="A60:A62"/>
    <mergeCell ref="A6:A8"/>
    <mergeCell ref="A10:A14"/>
    <mergeCell ref="A184:A186"/>
    <mergeCell ref="A217:A225"/>
    <mergeCell ref="A227:A228"/>
    <mergeCell ref="A195:A215"/>
    <mergeCell ref="A191:A193"/>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Stanford Bookstore</dc:creator>
  <cp:keywords/>
  <dc:description/>
  <cp:lastModifiedBy>d</cp:lastModifiedBy>
  <cp:lastPrinted>2009-07-30T19:58:16Z</cp:lastPrinted>
  <dcterms:created xsi:type="dcterms:W3CDTF">2004-11-16T20:20:27Z</dcterms:created>
  <dcterms:modified xsi:type="dcterms:W3CDTF">2016-10-18T13:55:29Z</dcterms:modified>
  <cp:category/>
  <cp:version/>
  <cp:contentType/>
  <cp:contentStatus/>
</cp:coreProperties>
</file>