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20" yWindow="75" windowWidth="16380" windowHeight="8190" tabRatio="677"/>
  </bookViews>
  <sheets>
    <sheet name="Data N3-N7 dianion" sheetId="11" r:id="rId1"/>
    <sheet name="Data N1-N7 dianion" sheetId="1" r:id="rId2"/>
    <sheet name="O2 parabolas" sheetId="2" r:id="rId3"/>
    <sheet name="His parabolas" sheetId="10" r:id="rId4"/>
    <sheet name="Arg parabolas" sheetId="8" r:id="rId5"/>
    <sheet name="Lys parabolas" sheetId="9" r:id="rId6"/>
  </sheets>
  <calcPr calcId="145621"/>
</workbook>
</file>

<file path=xl/calcChain.xml><?xml version="1.0" encoding="utf-8"?>
<calcChain xmlns="http://schemas.openxmlformats.org/spreadsheetml/2006/main">
  <c r="D77" i="11" l="1"/>
  <c r="E77" i="11"/>
  <c r="D78" i="11"/>
  <c r="E78" i="11"/>
  <c r="D79" i="11"/>
  <c r="E79" i="11"/>
  <c r="D80" i="11"/>
  <c r="E80" i="11"/>
  <c r="D81" i="11"/>
  <c r="E81" i="11"/>
  <c r="D82" i="11"/>
  <c r="E82" i="11"/>
  <c r="D83" i="11"/>
  <c r="E83" i="11"/>
  <c r="C78" i="11"/>
  <c r="C79" i="11"/>
  <c r="C80" i="11"/>
  <c r="C81" i="11"/>
  <c r="C82" i="11"/>
  <c r="C83" i="11"/>
  <c r="C77" i="11"/>
  <c r="C71" i="11"/>
  <c r="D71" i="11"/>
  <c r="E71" i="11"/>
  <c r="C72" i="11"/>
  <c r="D72" i="11"/>
  <c r="E72" i="11"/>
  <c r="C73" i="11"/>
  <c r="D73" i="11"/>
  <c r="E73" i="11"/>
  <c r="C34" i="11"/>
  <c r="D34" i="11"/>
  <c r="E34" i="11"/>
  <c r="C35" i="11"/>
  <c r="D35" i="11"/>
  <c r="E35" i="11"/>
  <c r="C36" i="11"/>
  <c r="D36" i="11"/>
  <c r="E36" i="11"/>
  <c r="E24" i="11"/>
  <c r="E25" i="11"/>
  <c r="E26" i="11"/>
  <c r="E61" i="11"/>
  <c r="E62" i="11"/>
  <c r="E63" i="11"/>
  <c r="E64" i="11"/>
  <c r="C68" i="11" l="1"/>
  <c r="D68" i="11"/>
  <c r="E68" i="11"/>
  <c r="C69" i="11"/>
  <c r="D69" i="11"/>
  <c r="E69" i="11"/>
  <c r="C70" i="11"/>
  <c r="D70" i="11"/>
  <c r="E70" i="11"/>
  <c r="E67" i="11"/>
  <c r="D67" i="11"/>
  <c r="C67" i="11"/>
  <c r="C31" i="11"/>
  <c r="D31" i="11"/>
  <c r="E31" i="11"/>
  <c r="C32" i="11"/>
  <c r="D32" i="11"/>
  <c r="E32" i="11"/>
  <c r="C33" i="11"/>
  <c r="D33" i="11"/>
  <c r="E33" i="11"/>
  <c r="E30" i="11"/>
  <c r="D30" i="11"/>
  <c r="C30" i="11"/>
  <c r="E18" i="11"/>
  <c r="K1" i="11" l="1"/>
  <c r="J10" i="10" l="1"/>
  <c r="I10" i="10"/>
  <c r="H10" i="10"/>
  <c r="G10" i="10"/>
  <c r="J7" i="10"/>
  <c r="I7" i="10"/>
  <c r="H7" i="10"/>
  <c r="G7" i="10"/>
  <c r="J10" i="8"/>
  <c r="I10" i="8"/>
  <c r="H10" i="8"/>
  <c r="G10" i="8"/>
  <c r="J7" i="8"/>
  <c r="I7" i="8"/>
  <c r="H7" i="8"/>
  <c r="G7" i="8"/>
  <c r="J10" i="9"/>
  <c r="I10" i="9"/>
  <c r="H10" i="9"/>
  <c r="G10" i="9"/>
  <c r="H7" i="9"/>
  <c r="I7" i="9"/>
  <c r="J7" i="9"/>
  <c r="G7" i="9"/>
  <c r="E60" i="11" l="1"/>
  <c r="E59" i="11"/>
  <c r="E58" i="11"/>
  <c r="E57" i="11"/>
  <c r="E56" i="11"/>
  <c r="E22" i="11"/>
  <c r="E21" i="11"/>
  <c r="E20" i="11"/>
  <c r="E19" i="11"/>
  <c r="E20" i="1" l="1"/>
  <c r="E52" i="1"/>
  <c r="E53" i="1"/>
  <c r="E54" i="1"/>
  <c r="E21" i="1"/>
  <c r="E22" i="1"/>
  <c r="D27" i="1"/>
  <c r="E51" i="1"/>
  <c r="E19" i="1"/>
  <c r="J17" i="2"/>
  <c r="I17" i="2"/>
  <c r="H17" i="2"/>
  <c r="G17" i="2"/>
  <c r="J15" i="2"/>
  <c r="J16" i="2" s="1"/>
  <c r="I15" i="2"/>
  <c r="I16" i="2" s="1"/>
  <c r="H15" i="2"/>
  <c r="H16" i="2" s="1"/>
  <c r="G15" i="2"/>
  <c r="G16" i="2" s="1"/>
  <c r="J12" i="2"/>
  <c r="I12" i="2"/>
  <c r="H12" i="2"/>
  <c r="G12" i="2"/>
  <c r="J17" i="10"/>
  <c r="I17" i="10"/>
  <c r="H17" i="10"/>
  <c r="G17" i="10"/>
  <c r="J15" i="10"/>
  <c r="J16" i="10" s="1"/>
  <c r="I15" i="10"/>
  <c r="I16" i="10" s="1"/>
  <c r="H15" i="10"/>
  <c r="H16" i="10" s="1"/>
  <c r="G15" i="10"/>
  <c r="G16" i="10" s="1"/>
  <c r="J12" i="10"/>
  <c r="I12" i="10"/>
  <c r="H12" i="10"/>
  <c r="G12" i="10"/>
  <c r="J17" i="8"/>
  <c r="I17" i="8"/>
  <c r="H17" i="8"/>
  <c r="G17" i="8"/>
  <c r="J15" i="8"/>
  <c r="J16" i="8" s="1"/>
  <c r="I15" i="8"/>
  <c r="I16" i="8" s="1"/>
  <c r="H15" i="8"/>
  <c r="H16" i="8" s="1"/>
  <c r="G15" i="8"/>
  <c r="G16" i="8" s="1"/>
  <c r="J12" i="8"/>
  <c r="I12" i="8"/>
  <c r="H12" i="8"/>
  <c r="G12" i="8"/>
  <c r="H12" i="9"/>
  <c r="I12" i="9"/>
  <c r="J12" i="9"/>
  <c r="H15" i="9"/>
  <c r="H16" i="9" s="1"/>
  <c r="I15" i="9"/>
  <c r="I16" i="9" s="1"/>
  <c r="J15" i="9"/>
  <c r="J16" i="9" s="1"/>
  <c r="H17" i="9"/>
  <c r="I17" i="9"/>
  <c r="J17" i="9"/>
  <c r="G17" i="9"/>
  <c r="G15" i="9"/>
  <c r="G16" i="9" s="1"/>
  <c r="G12" i="9"/>
  <c r="J22" i="9" l="1"/>
  <c r="I22" i="9"/>
  <c r="H22" i="9"/>
  <c r="G22" i="9"/>
  <c r="J21" i="9"/>
  <c r="I21" i="9"/>
  <c r="H21" i="9"/>
  <c r="G21" i="9"/>
  <c r="J20" i="9"/>
  <c r="I20" i="9"/>
  <c r="H20" i="9"/>
  <c r="G20" i="9"/>
  <c r="J22" i="8"/>
  <c r="I22" i="8"/>
  <c r="H22" i="8"/>
  <c r="G22" i="8"/>
  <c r="J21" i="8"/>
  <c r="I21" i="8"/>
  <c r="H21" i="8"/>
  <c r="G21" i="8"/>
  <c r="J20" i="8"/>
  <c r="I20" i="8"/>
  <c r="H20" i="8"/>
  <c r="G20" i="8"/>
  <c r="J22" i="2"/>
  <c r="I22" i="2"/>
  <c r="H22" i="2"/>
  <c r="G22" i="2"/>
  <c r="J21" i="2"/>
  <c r="I21" i="2"/>
  <c r="H21" i="2"/>
  <c r="G21" i="2"/>
  <c r="J20" i="2"/>
  <c r="I20" i="2"/>
  <c r="H20" i="2"/>
  <c r="G20" i="2"/>
  <c r="H20" i="10"/>
  <c r="I20" i="10"/>
  <c r="J20" i="10"/>
  <c r="H21" i="10"/>
  <c r="I21" i="10"/>
  <c r="J21" i="10"/>
  <c r="H22" i="10"/>
  <c r="I22" i="10"/>
  <c r="J22" i="10"/>
  <c r="G21" i="10"/>
  <c r="G22" i="10"/>
  <c r="G20" i="10"/>
  <c r="I25" i="10" l="1"/>
  <c r="I27" i="10" s="1"/>
  <c r="H24" i="10"/>
  <c r="H25" i="10"/>
  <c r="H27" i="10" s="1"/>
  <c r="G25" i="10"/>
  <c r="G27" i="10" s="1"/>
  <c r="J24" i="10"/>
  <c r="I24" i="10"/>
  <c r="J25" i="10"/>
  <c r="J27" i="10" s="1"/>
  <c r="G24" i="10"/>
  <c r="I25" i="9"/>
  <c r="I27" i="9" s="1"/>
  <c r="J25" i="8"/>
  <c r="J27" i="8" s="1"/>
  <c r="G25" i="8"/>
  <c r="G27" i="8" s="1"/>
  <c r="H25" i="8"/>
  <c r="H27" i="8" s="1"/>
  <c r="I25" i="8"/>
  <c r="I27" i="8" s="1"/>
  <c r="J25" i="2"/>
  <c r="J27" i="2" s="1"/>
  <c r="G25" i="2"/>
  <c r="G27" i="2" s="1"/>
  <c r="H25" i="2"/>
  <c r="H27" i="2" s="1"/>
  <c r="I25" i="2"/>
  <c r="I27" i="2" s="1"/>
  <c r="G25" i="9"/>
  <c r="G27" i="9" s="1"/>
  <c r="H25" i="9"/>
  <c r="H27" i="9" s="1"/>
  <c r="J25" i="9"/>
  <c r="J27" i="9" s="1"/>
  <c r="J24" i="9"/>
  <c r="G24" i="9"/>
  <c r="I24" i="9"/>
  <c r="H24" i="9"/>
  <c r="G24" i="8"/>
  <c r="H24" i="8"/>
  <c r="I24" i="8"/>
  <c r="J24" i="8"/>
  <c r="G24" i="2"/>
  <c r="H24" i="2"/>
  <c r="I24" i="2"/>
  <c r="J24" i="2"/>
  <c r="E27" i="1"/>
  <c r="C27" i="1"/>
  <c r="C28" i="1"/>
  <c r="D28" i="1"/>
  <c r="E28" i="1"/>
  <c r="C29" i="1"/>
  <c r="D29" i="1"/>
  <c r="E29" i="1"/>
  <c r="C30" i="1"/>
  <c r="D30" i="1"/>
  <c r="E30" i="1"/>
  <c r="E50" i="1"/>
  <c r="C59" i="1"/>
  <c r="D59" i="1"/>
  <c r="E59" i="1"/>
  <c r="C60" i="1"/>
  <c r="D60" i="1"/>
  <c r="E60" i="1"/>
  <c r="C61" i="1"/>
  <c r="D61" i="1"/>
  <c r="E61" i="1"/>
  <c r="C62" i="1"/>
  <c r="D62" i="1"/>
  <c r="E62" i="1"/>
</calcChain>
</file>

<file path=xl/sharedStrings.xml><?xml version="1.0" encoding="utf-8"?>
<sst xmlns="http://schemas.openxmlformats.org/spreadsheetml/2006/main" count="222" uniqueCount="46">
  <si>
    <t>water</t>
  </si>
  <si>
    <t>Reactant geometry</t>
  </si>
  <si>
    <t>product geometry</t>
  </si>
  <si>
    <t>products</t>
  </si>
  <si>
    <t>superoxide</t>
  </si>
  <si>
    <t>Electron affinity (eV)</t>
  </si>
  <si>
    <t>reactants</t>
  </si>
  <si>
    <t>rxn energy</t>
  </si>
  <si>
    <t>energy of produts  at reactant geometries</t>
  </si>
  <si>
    <t>Energy of reactants at product geometries</t>
  </si>
  <si>
    <t>6-311(+)G**</t>
  </si>
  <si>
    <t>chlorobenzene</t>
  </si>
  <si>
    <t>a</t>
  </si>
  <si>
    <t>b</t>
  </si>
  <si>
    <t>c</t>
  </si>
  <si>
    <t>reactant parabola</t>
  </si>
  <si>
    <t>product parabola</t>
  </si>
  <si>
    <t>A</t>
  </si>
  <si>
    <t>B</t>
  </si>
  <si>
    <t>C</t>
  </si>
  <si>
    <t>E act=</t>
  </si>
  <si>
    <t>urate dianion</t>
  </si>
  <si>
    <t>his+</t>
  </si>
  <si>
    <t>lys+</t>
  </si>
  <si>
    <t>arg+</t>
  </si>
  <si>
    <t>O2</t>
  </si>
  <si>
    <t>his radical</t>
  </si>
  <si>
    <t>lys radical</t>
  </si>
  <si>
    <t>arg radical</t>
  </si>
  <si>
    <t>urate radical</t>
  </si>
  <si>
    <t>urate N1-N7</t>
  </si>
  <si>
    <t>urate N3-N7</t>
  </si>
  <si>
    <t>urate oxidase molecular weight (Da)=</t>
  </si>
  <si>
    <t>urate monoanion</t>
  </si>
  <si>
    <t>urate 3-7 dianion reduction</t>
  </si>
  <si>
    <t>uric acid</t>
  </si>
  <si>
    <t>uric acid reduced</t>
  </si>
  <si>
    <t>urate 3-7 dianion reduced</t>
  </si>
  <si>
    <t>urate monoanion reduced</t>
  </si>
  <si>
    <t>urate 3-7 dianion</t>
  </si>
  <si>
    <t>urate monoanion oxidized</t>
  </si>
  <si>
    <t>urate monoanion oxidation</t>
  </si>
  <si>
    <t xml:space="preserve"> -2 0 -&gt;  -1 -1</t>
  </si>
  <si>
    <t xml:space="preserve"> -2 1 -&gt;  -1 0</t>
  </si>
  <si>
    <t xml:space="preserve"> -2 -1 -&gt;  -1 -2</t>
  </si>
  <si>
    <t xml:space="preserve"> -2 -2 -&gt;  -1 -3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</si>
</sst>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ont="1" applyFill="1"/>
    <xf numFmtId="0" fontId="0" fillId="3" borderId="0" xfId="0" applyFont="1" applyFill="1"/>
    <xf numFmtId="0" fontId="0" fillId="0" borderId="0" xfId="0" applyFill="1"/>
    <xf numFmtId="0" fontId="0" fillId="0" borderId="0" xfId="0" applyFont="1" applyFill="1"/>
    <xf numFmtId="164" fontId="0" fillId="0" borderId="0" xfId="0" applyNumberFormat="1" applyFill="1"/>
    <xf numFmtId="2" fontId="0" fillId="0" borderId="0" xfId="0" applyNumberFormat="1" applyFill="1"/>
    <xf numFmtId="0" fontId="0" fillId="4" borderId="0" xfId="0" applyFont="1" applyFill="1"/>
    <xf numFmtId="0" fontId="0" fillId="5" borderId="0" xfId="0" applyFill="1"/>
    <xf numFmtId="0" fontId="0" fillId="6" borderId="0" xfId="0" applyFont="1" applyFill="1"/>
    <xf numFmtId="0" fontId="0" fillId="7" borderId="0" xfId="0" applyFont="1" applyFill="1"/>
    <xf numFmtId="0" fontId="0" fillId="8" borderId="0" xfId="0" applyFill="1"/>
    <xf numFmtId="0" fontId="0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'O2 parabolas'!$G$4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'O2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'O2 parabolas'!$G$5:$G$7</c:f>
              <c:numCache>
                <c:formatCode>General</c:formatCode>
                <c:ptCount val="3"/>
                <c:pt idx="0">
                  <c:v>0</c:v>
                </c:pt>
                <c:pt idx="1">
                  <c:v>17.539999999979045</c:v>
                </c:pt>
                <c:pt idx="2">
                  <c:v>17.539999999979045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'O2 parabolas'!$H$4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'O2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'O2 parabolas'!$H$5:$H$7</c:f>
              <c:numCache>
                <c:formatCode>General</c:formatCode>
                <c:ptCount val="3"/>
                <c:pt idx="0">
                  <c:v>0</c:v>
                </c:pt>
                <c:pt idx="1">
                  <c:v>17.25</c:v>
                </c:pt>
                <c:pt idx="2">
                  <c:v>17.25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'O2 parabolas'!$I$4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0"/>
            <c:dispEq val="0"/>
          </c:trendline>
          <c:xVal>
            <c:numRef>
              <c:f>'O2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'O2 parabolas'!$I$5:$I$7</c:f>
              <c:numCache>
                <c:formatCode>General</c:formatCode>
                <c:ptCount val="3"/>
                <c:pt idx="0">
                  <c:v>0</c:v>
                </c:pt>
                <c:pt idx="1">
                  <c:v>17.489999999947031</c:v>
                </c:pt>
                <c:pt idx="2">
                  <c:v>17.489999999947031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'O2 parabolas'!$J$4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xVal>
            <c:numRef>
              <c:f>'O2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'O2 parabolas'!$J$5:$J$7</c:f>
              <c:numCache>
                <c:formatCode>General</c:formatCode>
                <c:ptCount val="3"/>
                <c:pt idx="0">
                  <c:v>0</c:v>
                </c:pt>
                <c:pt idx="1">
                  <c:v>17.029999999984284</c:v>
                </c:pt>
                <c:pt idx="2">
                  <c:v>17.029999999984284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'O2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'O2 parabolas'!$G$8:$G$10</c:f>
              <c:numCache>
                <c:formatCode>General</c:formatCode>
                <c:ptCount val="3"/>
                <c:pt idx="0">
                  <c:v>-5.9400000000023283</c:v>
                </c:pt>
                <c:pt idx="1">
                  <c:v>10.470000000030268</c:v>
                </c:pt>
                <c:pt idx="2">
                  <c:v>10.470000000030268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'O2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'O2 parabolas'!$H$8:$H$10</c:f>
              <c:numCache>
                <c:formatCode>General</c:formatCode>
                <c:ptCount val="3"/>
                <c:pt idx="0">
                  <c:v>-9.3400000000256114</c:v>
                </c:pt>
                <c:pt idx="1">
                  <c:v>7.0999999999767169</c:v>
                </c:pt>
                <c:pt idx="2">
                  <c:v>7.0999999999767169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'O2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'O2 parabolas'!$I$8:$I$10</c:f>
              <c:numCache>
                <c:formatCode>General</c:formatCode>
                <c:ptCount val="3"/>
                <c:pt idx="0">
                  <c:v>2.9400000000168802</c:v>
                </c:pt>
                <c:pt idx="1">
                  <c:v>19.239999999947031</c:v>
                </c:pt>
                <c:pt idx="2">
                  <c:v>19.239999999947031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'O2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'O2 parabolas'!$J$8:$J$10</c:f>
              <c:numCache>
                <c:formatCode>General</c:formatCode>
                <c:ptCount val="3"/>
                <c:pt idx="0">
                  <c:v>7.0000000021536835E-2</c:v>
                </c:pt>
                <c:pt idx="1">
                  <c:v>16.570000000021537</c:v>
                </c:pt>
                <c:pt idx="2">
                  <c:v>16.570000000021537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466432"/>
        <c:axId val="200467968"/>
      </c:scatterChart>
      <c:valAx>
        <c:axId val="2004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467968"/>
        <c:crosses val="autoZero"/>
        <c:crossBetween val="midCat"/>
      </c:valAx>
      <c:valAx>
        <c:axId val="200467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0466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'His parabolas'!$G$4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'His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'His parabolas'!$G$5:$G$7</c:f>
              <c:numCache>
                <c:formatCode>General</c:formatCode>
                <c:ptCount val="3"/>
                <c:pt idx="0">
                  <c:v>0</c:v>
                </c:pt>
                <c:pt idx="1">
                  <c:v>36.179999999993015</c:v>
                </c:pt>
                <c:pt idx="2">
                  <c:v>36.179999999993015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'His parabolas'!$H$4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'His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'His parabolas'!$H$5:$H$7</c:f>
              <c:numCache>
                <c:formatCode>General</c:formatCode>
                <c:ptCount val="3"/>
                <c:pt idx="0">
                  <c:v>0</c:v>
                </c:pt>
                <c:pt idx="1">
                  <c:v>35.889999999955762</c:v>
                </c:pt>
                <c:pt idx="2">
                  <c:v>35.889999999955762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'His parabolas'!$I$4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'His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'His parabolas'!$I$5:$I$7</c:f>
              <c:numCache>
                <c:formatCode>General</c:formatCode>
                <c:ptCount val="3"/>
                <c:pt idx="0">
                  <c:v>0</c:v>
                </c:pt>
                <c:pt idx="1">
                  <c:v>36.200000000040745</c:v>
                </c:pt>
                <c:pt idx="2">
                  <c:v>36.200000000040745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'His parabolas'!$J$4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xVal>
            <c:numRef>
              <c:f>'His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'His parabolas'!$J$5:$J$7</c:f>
              <c:numCache>
                <c:formatCode>General</c:formatCode>
                <c:ptCount val="3"/>
                <c:pt idx="0">
                  <c:v>0</c:v>
                </c:pt>
                <c:pt idx="1">
                  <c:v>35.740000000077998</c:v>
                </c:pt>
                <c:pt idx="2">
                  <c:v>35.740000000077998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'His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'His parabolas'!$G$8:$G$10</c:f>
              <c:numCache>
                <c:formatCode>General</c:formatCode>
                <c:ptCount val="3"/>
                <c:pt idx="0">
                  <c:v>20.370000000053551</c:v>
                </c:pt>
                <c:pt idx="1">
                  <c:v>43.700000000011642</c:v>
                </c:pt>
                <c:pt idx="2">
                  <c:v>43.700000000011642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trendline>
            <c:trendlineType val="poly"/>
            <c:order val="2"/>
            <c:dispRSqr val="0"/>
            <c:dispEq val="0"/>
          </c:trendline>
          <c:xVal>
            <c:numRef>
              <c:f>'His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'His parabolas'!$H$8:$H$10</c:f>
              <c:numCache>
                <c:formatCode>General</c:formatCode>
                <c:ptCount val="3"/>
                <c:pt idx="0">
                  <c:v>16.970000000030268</c:v>
                </c:pt>
                <c:pt idx="1">
                  <c:v>40.329999999899883</c:v>
                </c:pt>
                <c:pt idx="2">
                  <c:v>40.329999999899883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xVal>
            <c:numRef>
              <c:f>'His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'His parabolas'!$I$8:$I$10</c:f>
              <c:numCache>
                <c:formatCode>General</c:formatCode>
                <c:ptCount val="3"/>
                <c:pt idx="0">
                  <c:v>50.36999999996624</c:v>
                </c:pt>
                <c:pt idx="1">
                  <c:v>73.540000000008149</c:v>
                </c:pt>
                <c:pt idx="2">
                  <c:v>73.540000000008149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'His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'His parabolas'!$J$8:$J$10</c:f>
              <c:numCache>
                <c:formatCode>General</c:formatCode>
                <c:ptCount val="3"/>
                <c:pt idx="0">
                  <c:v>47.500000000087311</c:v>
                </c:pt>
                <c:pt idx="1">
                  <c:v>70.86999999996624</c:v>
                </c:pt>
                <c:pt idx="2">
                  <c:v>70.86999999996624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492544"/>
        <c:axId val="200494080"/>
      </c:scatterChart>
      <c:valAx>
        <c:axId val="2004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494080"/>
        <c:crosses val="autoZero"/>
        <c:crossBetween val="midCat"/>
      </c:valAx>
      <c:valAx>
        <c:axId val="200494080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00492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'Arg parabolas'!$G$4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'Arg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'Arg parabolas'!$G$5:$G$7</c:f>
              <c:numCache>
                <c:formatCode>General</c:formatCode>
                <c:ptCount val="3"/>
                <c:pt idx="0">
                  <c:v>0</c:v>
                </c:pt>
                <c:pt idx="1">
                  <c:v>48.590000000025611</c:v>
                </c:pt>
                <c:pt idx="2">
                  <c:v>48.590000000025611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'Arg parabolas'!$H$4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'Arg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'Arg parabolas'!$H$5:$H$7</c:f>
              <c:numCache>
                <c:formatCode>General</c:formatCode>
                <c:ptCount val="3"/>
                <c:pt idx="0">
                  <c:v>0</c:v>
                </c:pt>
                <c:pt idx="1">
                  <c:v>48.299999999988358</c:v>
                </c:pt>
                <c:pt idx="2">
                  <c:v>48.299999999988358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'Arg parabolas'!$I$4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xVal>
            <c:numRef>
              <c:f>'Arg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'Arg parabolas'!$I$5:$I$7</c:f>
              <c:numCache>
                <c:formatCode>General</c:formatCode>
                <c:ptCount val="3"/>
                <c:pt idx="0">
                  <c:v>0</c:v>
                </c:pt>
                <c:pt idx="1">
                  <c:v>48.11999999996624</c:v>
                </c:pt>
                <c:pt idx="2">
                  <c:v>48.11999999996624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'Arg parabolas'!$J$4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forward val="1"/>
            <c:dispRSqr val="0"/>
            <c:dispEq val="0"/>
          </c:trendline>
          <c:xVal>
            <c:numRef>
              <c:f>'Arg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'Arg parabolas'!$J$5:$J$7</c:f>
              <c:numCache>
                <c:formatCode>General</c:formatCode>
                <c:ptCount val="3"/>
                <c:pt idx="0">
                  <c:v>0</c:v>
                </c:pt>
                <c:pt idx="1">
                  <c:v>47.660000000003492</c:v>
                </c:pt>
                <c:pt idx="2">
                  <c:v>47.660000000003492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'Arg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'Arg parabolas'!$G$8:$G$10</c:f>
              <c:numCache>
                <c:formatCode>General</c:formatCode>
                <c:ptCount val="3"/>
                <c:pt idx="0">
                  <c:v>23.880000000062864</c:v>
                </c:pt>
                <c:pt idx="1">
                  <c:v>72.900000000081491</c:v>
                </c:pt>
                <c:pt idx="2">
                  <c:v>72.900000000081491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'Arg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'Arg parabolas'!$H$8:$H$10</c:f>
              <c:numCache>
                <c:formatCode>General</c:formatCode>
                <c:ptCount val="3"/>
                <c:pt idx="0">
                  <c:v>20.480000000039581</c:v>
                </c:pt>
                <c:pt idx="1">
                  <c:v>69.529999999969732</c:v>
                </c:pt>
                <c:pt idx="2">
                  <c:v>69.529999999969732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6.9731266897147043E-3"/>
                  <c:y val="5.7763089832749005E-2"/>
                </c:manualLayout>
              </c:layout>
              <c:numFmt formatCode="General" sourceLinked="0"/>
            </c:trendlineLbl>
          </c:trendline>
          <c:xVal>
            <c:numRef>
              <c:f>'Arg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'Arg parabolas'!$I$8:$I$10</c:f>
              <c:numCache>
                <c:formatCode>General</c:formatCode>
                <c:ptCount val="3"/>
                <c:pt idx="0">
                  <c:v>54.310000000026776</c:v>
                </c:pt>
                <c:pt idx="1">
                  <c:v>103.19000000003143</c:v>
                </c:pt>
                <c:pt idx="2">
                  <c:v>103.19000000003143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xVal>
            <c:numRef>
              <c:f>'Arg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'Arg parabolas'!$J$8:$J$10</c:f>
              <c:numCache>
                <c:formatCode>General</c:formatCode>
                <c:ptCount val="3"/>
                <c:pt idx="0">
                  <c:v>51.440000000031432</c:v>
                </c:pt>
                <c:pt idx="1">
                  <c:v>100.51999999998952</c:v>
                </c:pt>
                <c:pt idx="2">
                  <c:v>100.51999999998952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37952"/>
        <c:axId val="207039488"/>
      </c:scatterChart>
      <c:valAx>
        <c:axId val="2070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039488"/>
        <c:crosses val="autoZero"/>
        <c:crossBetween val="midCat"/>
      </c:valAx>
      <c:valAx>
        <c:axId val="207039488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07037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'Lys parabolas'!$G$4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'Lys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'Lys parabolas'!$G$5:$G$7</c:f>
              <c:numCache>
                <c:formatCode>General</c:formatCode>
                <c:ptCount val="3"/>
                <c:pt idx="0">
                  <c:v>0</c:v>
                </c:pt>
                <c:pt idx="1">
                  <c:v>103.72999999995227</c:v>
                </c:pt>
                <c:pt idx="2">
                  <c:v>103.72999999995227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'Lys parabolas'!$H$4</c:f>
              <c:strCache>
                <c:ptCount val="1"/>
                <c:pt idx="0">
                  <c:v>chlorobenzene</c:v>
                </c:pt>
              </c:strCache>
            </c:strRef>
          </c:tx>
          <c:spPr>
            <a:ln w="28575">
              <a:noFill/>
            </a:ln>
          </c:spPr>
          <c:xVal>
            <c:numRef>
              <c:f>'Lys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'Lys parabolas'!$H$5:$H$7</c:f>
              <c:numCache>
                <c:formatCode>General</c:formatCode>
                <c:ptCount val="3"/>
                <c:pt idx="0">
                  <c:v>0</c:v>
                </c:pt>
                <c:pt idx="1">
                  <c:v>103.43999999997322</c:v>
                </c:pt>
                <c:pt idx="2">
                  <c:v>103.43999999997322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'Lys parabolas'!$I$4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forward val="1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'Lys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'Lys parabolas'!$I$5:$I$7</c:f>
              <c:numCache>
                <c:formatCode>General</c:formatCode>
                <c:ptCount val="3"/>
                <c:pt idx="0">
                  <c:v>0</c:v>
                </c:pt>
                <c:pt idx="1">
                  <c:v>104.28999999996449</c:v>
                </c:pt>
                <c:pt idx="2">
                  <c:v>104.28999999996449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'Lys parabolas'!$J$4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xVal>
            <c:numRef>
              <c:f>'Lys parabolas'!$F$5:$F$7</c:f>
              <c:numCache>
                <c:formatCode>General</c:formatCode>
                <c:ptCount val="3"/>
                <c:pt idx="0">
                  <c:v>0</c:v>
                </c:pt>
                <c:pt idx="1">
                  <c:v>-1</c:v>
                </c:pt>
                <c:pt idx="2">
                  <c:v>1</c:v>
                </c:pt>
              </c:numCache>
            </c:numRef>
          </c:xVal>
          <c:yVal>
            <c:numRef>
              <c:f>'Lys parabolas'!$J$5:$J$7</c:f>
              <c:numCache>
                <c:formatCode>General</c:formatCode>
                <c:ptCount val="3"/>
                <c:pt idx="0">
                  <c:v>0</c:v>
                </c:pt>
                <c:pt idx="1">
                  <c:v>103.83000000000175</c:v>
                </c:pt>
                <c:pt idx="2">
                  <c:v>103.83000000000175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32143756654792105"/>
                  <c:y val="0.25083472230204801"/>
                </c:manualLayout>
              </c:layout>
              <c:numFmt formatCode="General" sourceLinked="0"/>
            </c:trendlineLbl>
          </c:trendline>
          <c:xVal>
            <c:numRef>
              <c:f>'Lys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'Lys parabolas'!$G$8:$G$10</c:f>
              <c:numCache>
                <c:formatCode>General</c:formatCode>
                <c:ptCount val="3"/>
                <c:pt idx="0">
                  <c:v>34.260000000038417</c:v>
                </c:pt>
                <c:pt idx="1">
                  <c:v>53.350000000005821</c:v>
                </c:pt>
                <c:pt idx="2">
                  <c:v>53.350000000005821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'Lys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'Lys parabolas'!$H$8:$H$10</c:f>
              <c:numCache>
                <c:formatCode>General</c:formatCode>
                <c:ptCount val="3"/>
                <c:pt idx="0">
                  <c:v>30.860000000015134</c:v>
                </c:pt>
                <c:pt idx="1">
                  <c:v>49.97999999995227</c:v>
                </c:pt>
                <c:pt idx="2">
                  <c:v>49.97999999995227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1.3668975852142022E-2"/>
                  <c:y val="0.51956625859723737"/>
                </c:manualLayout>
              </c:layout>
              <c:numFmt formatCode="General" sourceLinked="0"/>
            </c:trendlineLbl>
          </c:trendline>
          <c:xVal>
            <c:numRef>
              <c:f>'Lys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'Lys parabolas'!$I$8:$I$10</c:f>
              <c:numCache>
                <c:formatCode>General</c:formatCode>
                <c:ptCount val="3"/>
                <c:pt idx="0">
                  <c:v>67.189999999987776</c:v>
                </c:pt>
                <c:pt idx="1">
                  <c:v>86.989999999976135</c:v>
                </c:pt>
                <c:pt idx="2">
                  <c:v>86.989999999976135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'Lys parabolas'!$F$8:$F$10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xVal>
          <c:yVal>
            <c:numRef>
              <c:f>'Lys parabolas'!$J$8:$J$10</c:f>
              <c:numCache>
                <c:formatCode>General</c:formatCode>
                <c:ptCount val="3"/>
                <c:pt idx="0">
                  <c:v>64.319999999992433</c:v>
                </c:pt>
                <c:pt idx="1">
                  <c:v>84.319999999992433</c:v>
                </c:pt>
                <c:pt idx="2">
                  <c:v>84.319999999992433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83648"/>
        <c:axId val="207485184"/>
      </c:scatterChart>
      <c:valAx>
        <c:axId val="2074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485184"/>
        <c:crosses val="autoZero"/>
        <c:crossBetween val="midCat"/>
      </c:valAx>
      <c:valAx>
        <c:axId val="207485184"/>
        <c:scaling>
          <c:orientation val="minMax"/>
          <c:max val="120"/>
        </c:scaling>
        <c:delete val="0"/>
        <c:axPos val="l"/>
        <c:numFmt formatCode="General" sourceLinked="1"/>
        <c:majorTickMark val="out"/>
        <c:minorTickMark val="none"/>
        <c:tickLblPos val="nextTo"/>
        <c:crossAx val="207483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8</xdr:row>
      <xdr:rowOff>123825</xdr:rowOff>
    </xdr:from>
    <xdr:to>
      <xdr:col>17</xdr:col>
      <xdr:colOff>704850</xdr:colOff>
      <xdr:row>24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18</xdr:row>
      <xdr:rowOff>66675</xdr:rowOff>
    </xdr:from>
    <xdr:to>
      <xdr:col>17</xdr:col>
      <xdr:colOff>552450</xdr:colOff>
      <xdr:row>34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2</xdr:row>
      <xdr:rowOff>85725</xdr:rowOff>
    </xdr:from>
    <xdr:to>
      <xdr:col>18</xdr:col>
      <xdr:colOff>333375</xdr:colOff>
      <xdr:row>18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3</xdr:row>
      <xdr:rowOff>57150</xdr:rowOff>
    </xdr:from>
    <xdr:to>
      <xdr:col>18</xdr:col>
      <xdr:colOff>514350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topLeftCell="A70" workbookViewId="0">
      <selection activeCell="B76" sqref="B76"/>
    </sheetView>
  </sheetViews>
  <sheetFormatPr defaultColWidth="11.5703125" defaultRowHeight="12.75" x14ac:dyDescent="0.2"/>
  <cols>
    <col min="3" max="3" width="23.28515625" bestFit="1" customWidth="1"/>
    <col min="9" max="9" width="11.5703125" style="3"/>
    <col min="10" max="10" width="32.42578125" style="3" bestFit="1" customWidth="1"/>
    <col min="11" max="16" width="11.5703125" style="3"/>
  </cols>
  <sheetData>
    <row r="1" spans="1:15" x14ac:dyDescent="0.2">
      <c r="A1" s="11"/>
      <c r="B1" s="11" t="s">
        <v>0</v>
      </c>
      <c r="C1" s="11"/>
      <c r="D1" s="11"/>
      <c r="E1" s="11"/>
      <c r="F1" s="11"/>
      <c r="G1" s="11"/>
      <c r="J1" s="3" t="s">
        <v>32</v>
      </c>
      <c r="K1" s="3">
        <f>134000/4</f>
        <v>33500</v>
      </c>
    </row>
    <row r="2" spans="1:15" x14ac:dyDescent="0.2">
      <c r="A2" s="10"/>
      <c r="B2" s="10"/>
      <c r="C2" s="10"/>
      <c r="D2" s="10"/>
      <c r="E2" s="10"/>
      <c r="F2" s="10"/>
      <c r="G2" s="10"/>
      <c r="I2" s="4"/>
      <c r="J2" s="4"/>
      <c r="K2" s="4"/>
      <c r="L2" s="4"/>
      <c r="M2" s="4"/>
      <c r="N2" s="4"/>
      <c r="O2" s="4"/>
    </row>
    <row r="3" spans="1:15" x14ac:dyDescent="0.2">
      <c r="A3" s="10"/>
      <c r="B3" s="10"/>
      <c r="C3" s="10"/>
      <c r="D3" s="10"/>
      <c r="E3" s="10"/>
      <c r="F3" s="10"/>
      <c r="G3" s="10"/>
      <c r="I3" s="4"/>
      <c r="J3" s="4"/>
      <c r="K3" s="4"/>
      <c r="L3" s="4"/>
      <c r="M3" s="4"/>
      <c r="N3" s="4"/>
      <c r="O3" s="4"/>
    </row>
    <row r="4" spans="1:15" x14ac:dyDescent="0.2">
      <c r="A4" s="10" t="s">
        <v>10</v>
      </c>
      <c r="B4" s="10"/>
      <c r="C4" s="10"/>
      <c r="D4" s="10"/>
      <c r="E4" s="10"/>
      <c r="F4" s="10"/>
      <c r="G4" s="10"/>
      <c r="I4" s="4"/>
      <c r="J4" s="4"/>
      <c r="K4" s="4"/>
      <c r="L4" s="4"/>
      <c r="M4" s="4"/>
      <c r="N4" s="4"/>
      <c r="O4" s="4"/>
    </row>
    <row r="5" spans="1:15" x14ac:dyDescent="0.2">
      <c r="A5" s="10"/>
      <c r="B5" s="10"/>
      <c r="C5" s="10"/>
      <c r="D5" s="10" t="s">
        <v>1</v>
      </c>
      <c r="E5" s="10"/>
      <c r="F5" s="10"/>
      <c r="G5" s="10" t="s">
        <v>2</v>
      </c>
      <c r="I5" s="4"/>
      <c r="J5" s="4"/>
      <c r="K5" s="4"/>
      <c r="L5" s="4"/>
      <c r="M5" s="4"/>
      <c r="N5" s="4"/>
      <c r="O5" s="4"/>
    </row>
    <row r="6" spans="1:15" x14ac:dyDescent="0.2">
      <c r="A6" s="10"/>
      <c r="B6" s="10"/>
      <c r="C6" s="10"/>
      <c r="D6" s="10"/>
      <c r="E6" s="10"/>
      <c r="F6" s="10"/>
      <c r="G6" s="10"/>
      <c r="I6" s="4"/>
      <c r="J6" s="4"/>
      <c r="K6" s="4"/>
      <c r="L6" s="4"/>
      <c r="M6" s="4"/>
      <c r="N6" s="4"/>
      <c r="O6" s="4"/>
    </row>
    <row r="7" spans="1:15" x14ac:dyDescent="0.2">
      <c r="A7" s="10"/>
      <c r="B7" s="10"/>
      <c r="C7" s="10"/>
      <c r="D7" s="10"/>
      <c r="E7" s="10"/>
      <c r="F7" s="10"/>
      <c r="G7" s="10"/>
      <c r="I7" s="4"/>
      <c r="J7" s="4"/>
      <c r="K7" s="4"/>
      <c r="L7" s="4"/>
      <c r="M7" s="4"/>
      <c r="N7" s="4"/>
      <c r="O7" s="4"/>
    </row>
    <row r="8" spans="1:15" x14ac:dyDescent="0.2">
      <c r="A8" s="10"/>
      <c r="B8" s="10" t="s">
        <v>3</v>
      </c>
      <c r="C8" s="10" t="s">
        <v>29</v>
      </c>
      <c r="D8" s="11">
        <v>-399595.71</v>
      </c>
      <c r="E8" s="10"/>
      <c r="F8" s="10"/>
      <c r="G8" s="11">
        <v>-399602.08</v>
      </c>
      <c r="I8" s="4"/>
      <c r="J8" s="4"/>
      <c r="K8" s="4"/>
      <c r="M8" s="4"/>
      <c r="N8" s="4"/>
    </row>
    <row r="9" spans="1:15" x14ac:dyDescent="0.2">
      <c r="A9" s="10"/>
      <c r="B9" s="10"/>
      <c r="C9" s="10" t="s">
        <v>4</v>
      </c>
      <c r="D9" s="11">
        <v>-94438.66</v>
      </c>
      <c r="E9" s="10"/>
      <c r="F9" s="10"/>
      <c r="G9" s="11">
        <v>-94448.79</v>
      </c>
      <c r="I9" s="4"/>
      <c r="J9" s="4"/>
      <c r="K9" s="4"/>
      <c r="M9" s="4"/>
      <c r="N9" s="4"/>
    </row>
    <row r="10" spans="1:15" x14ac:dyDescent="0.2">
      <c r="A10" s="10"/>
      <c r="B10" s="10"/>
      <c r="C10" s="10" t="s">
        <v>26</v>
      </c>
      <c r="D10" s="11">
        <v>-166992.60999999999</v>
      </c>
      <c r="E10" s="10"/>
      <c r="F10" s="10"/>
      <c r="G10" s="11">
        <v>-167009.60999999999</v>
      </c>
      <c r="I10" s="4"/>
      <c r="J10" s="4"/>
      <c r="K10" s="4"/>
      <c r="M10" s="4"/>
      <c r="N10" s="4"/>
    </row>
    <row r="11" spans="1:15" x14ac:dyDescent="0.2">
      <c r="A11" s="10"/>
      <c r="B11" s="10"/>
      <c r="C11" s="10" t="s">
        <v>27</v>
      </c>
      <c r="D11" s="10">
        <v>-60477.88</v>
      </c>
      <c r="E11" s="10"/>
      <c r="F11" s="10"/>
      <c r="G11" s="11">
        <v>-60491.51</v>
      </c>
      <c r="I11" s="4"/>
      <c r="J11" s="4"/>
      <c r="K11" s="4"/>
      <c r="M11" s="4"/>
      <c r="N11" s="4"/>
    </row>
    <row r="12" spans="1:15" x14ac:dyDescent="0.2">
      <c r="A12" s="10"/>
      <c r="B12" s="10"/>
      <c r="C12" s="10" t="s">
        <v>28</v>
      </c>
      <c r="D12" s="11">
        <v>-129218.08</v>
      </c>
      <c r="E12" s="10"/>
      <c r="F12" s="10"/>
      <c r="G12" s="11">
        <v>-129260.79</v>
      </c>
      <c r="I12" s="4"/>
      <c r="J12" s="4"/>
      <c r="K12" s="4"/>
      <c r="M12" s="4"/>
      <c r="N12" s="4"/>
    </row>
    <row r="13" spans="1:15" x14ac:dyDescent="0.2">
      <c r="A13" s="10"/>
      <c r="B13" s="10"/>
      <c r="C13" s="10" t="s">
        <v>38</v>
      </c>
      <c r="D13" s="10">
        <v>-400010.81</v>
      </c>
      <c r="E13" s="10"/>
      <c r="F13" s="10"/>
      <c r="G13" s="10">
        <v>-400018.94</v>
      </c>
      <c r="I13" s="4"/>
      <c r="J13" s="4"/>
      <c r="K13" s="4"/>
      <c r="L13" s="4"/>
      <c r="M13" s="4"/>
      <c r="N13" s="4"/>
      <c r="O13" s="4"/>
    </row>
    <row r="14" spans="1:15" x14ac:dyDescent="0.2">
      <c r="A14" s="10"/>
      <c r="B14" s="10"/>
      <c r="C14" s="10" t="s">
        <v>37</v>
      </c>
      <c r="D14" s="11">
        <v>-399689.46</v>
      </c>
      <c r="E14" s="10"/>
      <c r="F14" s="10"/>
      <c r="G14" s="11">
        <v>-399697.64</v>
      </c>
      <c r="I14" s="4"/>
      <c r="J14" s="4"/>
      <c r="K14" s="4"/>
      <c r="L14" s="4"/>
      <c r="M14" s="4"/>
      <c r="N14" s="4"/>
      <c r="O14" s="4"/>
    </row>
    <row r="15" spans="1:15" x14ac:dyDescent="0.2">
      <c r="A15" s="10"/>
      <c r="B15" s="10"/>
      <c r="C15" s="10" t="s">
        <v>36</v>
      </c>
      <c r="D15" s="11">
        <v>-400318.7</v>
      </c>
      <c r="E15" s="10"/>
      <c r="F15" s="10"/>
      <c r="G15" s="11">
        <v>-400331.36</v>
      </c>
      <c r="I15" s="4"/>
      <c r="J15" s="4"/>
      <c r="K15" s="4"/>
      <c r="L15" s="4"/>
      <c r="M15" s="4"/>
      <c r="N15" s="4"/>
      <c r="O15" s="4"/>
    </row>
    <row r="16" spans="1:15" x14ac:dyDescent="0.2">
      <c r="A16" s="10"/>
      <c r="B16" s="10"/>
      <c r="C16" s="10" t="s">
        <v>40</v>
      </c>
      <c r="D16" s="11">
        <v>-399878.2</v>
      </c>
      <c r="E16" s="10"/>
      <c r="F16" s="10"/>
      <c r="G16" s="11">
        <v>-399884.55</v>
      </c>
      <c r="I16" s="4"/>
      <c r="J16" s="4"/>
      <c r="K16" s="4"/>
      <c r="L16" s="4"/>
      <c r="M16" s="4"/>
      <c r="N16" s="4"/>
      <c r="O16" s="4"/>
    </row>
    <row r="17" spans="1:15" x14ac:dyDescent="0.2">
      <c r="A17" s="10"/>
      <c r="B17" s="10"/>
      <c r="C17" s="10"/>
      <c r="D17" s="10"/>
      <c r="E17" s="12" t="s">
        <v>5</v>
      </c>
      <c r="F17" s="10"/>
      <c r="G17" s="10"/>
      <c r="I17" s="4"/>
      <c r="J17" s="4"/>
      <c r="K17" s="4"/>
      <c r="L17" s="4"/>
      <c r="M17" s="4"/>
      <c r="N17" s="4"/>
      <c r="O17" s="4"/>
    </row>
    <row r="18" spans="1:15" x14ac:dyDescent="0.2">
      <c r="A18" s="10"/>
      <c r="B18" s="10" t="s">
        <v>6</v>
      </c>
      <c r="C18" s="10" t="s">
        <v>21</v>
      </c>
      <c r="D18" s="11">
        <v>-399691.96</v>
      </c>
      <c r="E18" s="12">
        <f>-(D18-G8) /( 96484/4184)</f>
        <v>3.8976195016792365</v>
      </c>
      <c r="F18" s="10"/>
      <c r="G18" s="11">
        <v>-399686.09</v>
      </c>
      <c r="I18" s="4"/>
      <c r="J18" s="4"/>
      <c r="K18" s="4"/>
      <c r="M18" s="4"/>
      <c r="N18" s="4"/>
    </row>
    <row r="19" spans="1:15" x14ac:dyDescent="0.2">
      <c r="A19" s="10"/>
      <c r="B19" s="10"/>
      <c r="C19" s="10" t="s">
        <v>25</v>
      </c>
      <c r="D19" s="11">
        <v>-94358.98</v>
      </c>
      <c r="E19" s="12">
        <f>-(D19-G9) /( 96484/4184)</f>
        <v>-3.8945839724720188</v>
      </c>
      <c r="F19" s="10"/>
      <c r="G19" s="11">
        <v>-94347.82</v>
      </c>
      <c r="I19" s="4"/>
      <c r="J19" s="4"/>
      <c r="K19" s="4"/>
      <c r="M19" s="4"/>
      <c r="N19" s="4"/>
    </row>
    <row r="20" spans="1:15" x14ac:dyDescent="0.2">
      <c r="A20" s="10"/>
      <c r="B20" s="10"/>
      <c r="C20" s="10" t="s">
        <v>22</v>
      </c>
      <c r="D20" s="11">
        <v>-166967.23000000001</v>
      </c>
      <c r="E20" s="12">
        <f t="shared" ref="E20:E26" si="0">-(D20-G10) /( 96484/4184)</f>
        <v>-1.8377961112712751</v>
      </c>
      <c r="F20" s="10"/>
      <c r="G20" s="11">
        <v>-166937.35999999999</v>
      </c>
      <c r="I20" s="4"/>
      <c r="J20" s="4"/>
      <c r="K20" s="4"/>
      <c r="M20" s="4"/>
      <c r="N20" s="4"/>
    </row>
    <row r="21" spans="1:15" x14ac:dyDescent="0.2">
      <c r="A21" s="10"/>
      <c r="B21" s="10"/>
      <c r="C21" s="10" t="s">
        <v>23</v>
      </c>
      <c r="D21" s="11">
        <v>-60465.95</v>
      </c>
      <c r="E21" s="12">
        <f t="shared" si="0"/>
        <v>-1.1084018075537985</v>
      </c>
      <c r="F21" s="10"/>
      <c r="G21" s="11">
        <v>-60367.99</v>
      </c>
      <c r="I21" s="4"/>
      <c r="J21" s="4"/>
      <c r="K21" s="4"/>
      <c r="M21" s="4"/>
      <c r="N21" s="4"/>
    </row>
    <row r="22" spans="1:15" x14ac:dyDescent="0.2">
      <c r="A22" s="10"/>
      <c r="B22" s="10"/>
      <c r="C22" s="10" t="s">
        <v>24</v>
      </c>
      <c r="D22" s="11">
        <v>-129222.35</v>
      </c>
      <c r="E22" s="12">
        <f t="shared" si="0"/>
        <v>-1.6669391816254391</v>
      </c>
      <c r="F22" s="10"/>
      <c r="G22" s="11">
        <v>-129180.56</v>
      </c>
      <c r="I22" s="4"/>
      <c r="J22" s="4"/>
      <c r="K22" s="4"/>
      <c r="M22" s="4"/>
      <c r="N22" s="4"/>
    </row>
    <row r="23" spans="1:15" x14ac:dyDescent="0.2">
      <c r="A23" s="10"/>
      <c r="B23" s="10"/>
      <c r="C23" s="10" t="s">
        <v>33</v>
      </c>
      <c r="D23" s="11">
        <v>-399998.27</v>
      </c>
      <c r="E23" s="12"/>
      <c r="F23" s="10"/>
      <c r="G23" s="11">
        <v>-399979.4</v>
      </c>
      <c r="H23" s="3"/>
      <c r="I23" s="4"/>
      <c r="J23" s="4"/>
      <c r="K23" s="4"/>
      <c r="M23" s="4"/>
      <c r="N23" s="4"/>
    </row>
    <row r="24" spans="1:15" x14ac:dyDescent="0.2">
      <c r="A24" s="10"/>
      <c r="B24" s="10"/>
      <c r="C24" s="10" t="s">
        <v>39</v>
      </c>
      <c r="D24" s="11">
        <v>-399691.96</v>
      </c>
      <c r="E24" s="12">
        <f t="shared" si="0"/>
        <v>-0.24631151278938243</v>
      </c>
      <c r="F24" s="10"/>
      <c r="G24" s="11">
        <v>-399678.39</v>
      </c>
      <c r="I24" s="4"/>
      <c r="J24" s="4"/>
      <c r="K24" s="4"/>
      <c r="M24" s="4"/>
      <c r="N24" s="4"/>
    </row>
    <row r="25" spans="1:15" x14ac:dyDescent="0.2">
      <c r="A25" s="10"/>
      <c r="B25" s="10"/>
      <c r="C25" s="10" t="s">
        <v>35</v>
      </c>
      <c r="D25" s="11">
        <v>-400286.69</v>
      </c>
      <c r="E25" s="12">
        <f t="shared" si="0"/>
        <v>-1.9371012810407093</v>
      </c>
      <c r="F25" s="10"/>
      <c r="G25" s="11">
        <v>-400262</v>
      </c>
      <c r="I25" s="4"/>
      <c r="J25" s="4"/>
      <c r="K25" s="4"/>
      <c r="M25" s="4"/>
      <c r="N25" s="4"/>
    </row>
    <row r="26" spans="1:15" x14ac:dyDescent="0.2">
      <c r="A26" s="10"/>
      <c r="B26" s="10"/>
      <c r="C26" s="10" t="s">
        <v>41</v>
      </c>
      <c r="D26" s="11">
        <v>-399998.27</v>
      </c>
      <c r="E26" s="12">
        <f t="shared" si="0"/>
        <v>4.9314340201497311</v>
      </c>
      <c r="F26" s="10"/>
      <c r="G26" s="11">
        <v>-399993.01</v>
      </c>
      <c r="I26" s="4"/>
      <c r="J26" s="4"/>
      <c r="K26" s="4"/>
      <c r="L26" s="4"/>
      <c r="M26" s="4"/>
      <c r="N26" s="4"/>
      <c r="O26" s="4"/>
    </row>
    <row r="27" spans="1:15" x14ac:dyDescent="0.2">
      <c r="A27" s="10"/>
      <c r="B27" s="10"/>
      <c r="C27" s="10"/>
      <c r="D27" s="10"/>
      <c r="E27" s="10"/>
      <c r="F27" s="10"/>
      <c r="G27" s="10"/>
      <c r="I27" s="4"/>
      <c r="J27" s="4"/>
      <c r="K27" s="4"/>
      <c r="L27" s="4"/>
      <c r="M27" s="4"/>
      <c r="N27" s="4"/>
      <c r="O27" s="4"/>
    </row>
    <row r="28" spans="1:15" x14ac:dyDescent="0.2">
      <c r="A28" s="10"/>
      <c r="B28" s="10"/>
      <c r="C28" s="10"/>
      <c r="D28" s="10"/>
      <c r="E28" s="10"/>
      <c r="F28" s="10"/>
      <c r="G28" s="10"/>
      <c r="I28" s="4"/>
      <c r="J28" s="4"/>
      <c r="K28" s="4"/>
      <c r="L28" s="4"/>
      <c r="M28" s="4"/>
      <c r="N28" s="4"/>
      <c r="O28" s="4"/>
    </row>
    <row r="29" spans="1:15" x14ac:dyDescent="0.2">
      <c r="A29" s="10"/>
      <c r="B29" s="10"/>
      <c r="C29" s="10" t="s">
        <v>7</v>
      </c>
      <c r="D29" s="10" t="s">
        <v>8</v>
      </c>
      <c r="E29" s="10" t="s">
        <v>9</v>
      </c>
      <c r="F29" s="10"/>
      <c r="G29" s="10"/>
      <c r="I29" s="4"/>
      <c r="J29" s="4"/>
      <c r="K29" s="4"/>
      <c r="L29" s="4"/>
      <c r="M29" s="4"/>
      <c r="N29" s="4"/>
      <c r="O29" s="4"/>
    </row>
    <row r="30" spans="1:15" x14ac:dyDescent="0.2">
      <c r="A30" s="10"/>
      <c r="B30" s="10" t="s">
        <v>25</v>
      </c>
      <c r="C30" s="10">
        <f>G$8+G9-D$18-D19</f>
        <v>7.0000000021536835E-2</v>
      </c>
      <c r="D30" s="10">
        <f>D$8+D9-D$18-D19</f>
        <v>16.570000000021537</v>
      </c>
      <c r="E30" s="10">
        <f>G$18+G19-D$18-D19</f>
        <v>17.029999999984284</v>
      </c>
      <c r="F30" s="10"/>
      <c r="G30" s="10"/>
      <c r="I30" s="4"/>
      <c r="J30" s="4"/>
      <c r="K30" s="4"/>
      <c r="L30" s="4"/>
      <c r="M30" s="4"/>
      <c r="N30" s="4"/>
      <c r="O30" s="4"/>
    </row>
    <row r="31" spans="1:15" x14ac:dyDescent="0.2">
      <c r="A31" s="10"/>
      <c r="B31" s="10" t="s">
        <v>22</v>
      </c>
      <c r="C31" s="10">
        <f t="shared" ref="C31:C33" si="1">G$8+G10-D$18-D20</f>
        <v>47.500000000087311</v>
      </c>
      <c r="D31" s="10">
        <f t="shared" ref="D31:D37" si="2">D$8+D10-D$18-D20</f>
        <v>70.86999999996624</v>
      </c>
      <c r="E31" s="10">
        <f t="shared" ref="E31:E33" si="3">G$18+G20-D$18-D20</f>
        <v>35.740000000077998</v>
      </c>
      <c r="F31" s="10"/>
      <c r="G31" s="10"/>
      <c r="I31" s="4"/>
      <c r="J31" s="4"/>
      <c r="K31" s="4"/>
      <c r="L31" s="4"/>
      <c r="M31" s="4"/>
      <c r="N31" s="4"/>
      <c r="O31" s="4"/>
    </row>
    <row r="32" spans="1:15" x14ac:dyDescent="0.2">
      <c r="A32" s="10"/>
      <c r="B32" s="10" t="s">
        <v>23</v>
      </c>
      <c r="C32" s="10">
        <f t="shared" si="1"/>
        <v>64.319999999992433</v>
      </c>
      <c r="D32" s="10">
        <f t="shared" si="2"/>
        <v>84.319999999992433</v>
      </c>
      <c r="E32" s="10">
        <f t="shared" si="3"/>
        <v>103.83000000000175</v>
      </c>
      <c r="F32" s="10"/>
      <c r="G32" s="10"/>
      <c r="I32" s="4"/>
      <c r="J32" s="4"/>
      <c r="K32" s="4"/>
      <c r="L32" s="4"/>
      <c r="M32" s="4"/>
      <c r="N32" s="4"/>
      <c r="O32" s="4"/>
    </row>
    <row r="33" spans="1:15" x14ac:dyDescent="0.2">
      <c r="A33" s="10"/>
      <c r="B33" s="10" t="s">
        <v>24</v>
      </c>
      <c r="C33" s="10">
        <f t="shared" si="1"/>
        <v>51.440000000031432</v>
      </c>
      <c r="D33" s="10">
        <f t="shared" si="2"/>
        <v>100.51999999998952</v>
      </c>
      <c r="E33" s="10">
        <f t="shared" si="3"/>
        <v>47.660000000003492</v>
      </c>
      <c r="F33" s="10"/>
      <c r="G33" s="10"/>
      <c r="I33" s="4"/>
      <c r="J33" s="4"/>
      <c r="K33" s="4"/>
      <c r="L33" s="4"/>
      <c r="M33" s="4"/>
      <c r="N33" s="4"/>
      <c r="O33" s="4"/>
    </row>
    <row r="34" spans="1:15" x14ac:dyDescent="0.2">
      <c r="A34" s="10"/>
      <c r="B34" s="10" t="s">
        <v>33</v>
      </c>
      <c r="C34" s="10">
        <f t="shared" ref="C34:C37" si="4">G$8+G13-D$18-D23</f>
        <v>69.210000000020955</v>
      </c>
      <c r="D34" s="10">
        <f t="shared" si="2"/>
        <v>83.710000000020955</v>
      </c>
      <c r="E34" s="10">
        <f t="shared" ref="E34:E37" si="5">G$18+G23-D$18-D23</f>
        <v>24.740000000048894</v>
      </c>
      <c r="F34" s="10"/>
      <c r="G34" s="10"/>
      <c r="I34" s="4"/>
      <c r="J34" s="4"/>
      <c r="K34" s="4"/>
      <c r="L34" s="4"/>
      <c r="M34" s="4"/>
      <c r="N34" s="4"/>
      <c r="O34" s="4"/>
    </row>
    <row r="35" spans="1:15" x14ac:dyDescent="0.2">
      <c r="A35" s="10"/>
      <c r="B35" s="10" t="s">
        <v>39</v>
      </c>
      <c r="C35" s="10">
        <f t="shared" si="4"/>
        <v>84.200000000069849</v>
      </c>
      <c r="D35" s="10">
        <f t="shared" si="2"/>
        <v>98.75</v>
      </c>
      <c r="E35" s="10">
        <f t="shared" si="5"/>
        <v>19.440000000060536</v>
      </c>
      <c r="F35" s="10"/>
      <c r="G35" s="10"/>
      <c r="I35" s="4"/>
      <c r="J35" s="4"/>
      <c r="K35" s="4"/>
      <c r="L35" s="4"/>
      <c r="M35" s="4"/>
      <c r="N35" s="4"/>
      <c r="O35" s="4"/>
    </row>
    <row r="36" spans="1:15" x14ac:dyDescent="0.2">
      <c r="A36" s="10"/>
      <c r="B36" s="10" t="s">
        <v>35</v>
      </c>
      <c r="C36" s="10">
        <f t="shared" si="4"/>
        <v>45.210000000079162</v>
      </c>
      <c r="D36" s="10">
        <f t="shared" si="2"/>
        <v>64.239999999990687</v>
      </c>
      <c r="E36" s="10">
        <f t="shared" si="5"/>
        <v>30.559999999939464</v>
      </c>
      <c r="F36" s="10"/>
      <c r="G36" s="10"/>
      <c r="I36" s="4"/>
      <c r="J36" s="4"/>
      <c r="K36" s="4"/>
      <c r="L36" s="4"/>
      <c r="M36" s="4"/>
      <c r="N36" s="4"/>
      <c r="O36" s="4"/>
    </row>
    <row r="37" spans="1:15" x14ac:dyDescent="0.2">
      <c r="A37" s="11"/>
      <c r="B37" s="10"/>
      <c r="C37" s="10"/>
      <c r="D37" s="10"/>
      <c r="E37" s="10"/>
      <c r="F37" s="11"/>
      <c r="G37" s="11"/>
    </row>
    <row r="39" spans="1:15" x14ac:dyDescent="0.2">
      <c r="A39" s="8"/>
      <c r="B39" s="8" t="s">
        <v>11</v>
      </c>
      <c r="C39" s="8"/>
      <c r="D39" s="8"/>
      <c r="E39" s="8"/>
      <c r="F39" s="8"/>
      <c r="G39" s="8"/>
    </row>
    <row r="40" spans="1:15" x14ac:dyDescent="0.2">
      <c r="A40" s="7"/>
      <c r="B40" s="7"/>
      <c r="C40" s="7"/>
      <c r="D40" s="7"/>
      <c r="E40" s="7"/>
      <c r="F40" s="7"/>
      <c r="G40" s="7"/>
    </row>
    <row r="41" spans="1:15" x14ac:dyDescent="0.2">
      <c r="A41" s="7"/>
      <c r="B41" s="7"/>
      <c r="C41" s="7"/>
      <c r="D41" s="7"/>
      <c r="E41" s="7"/>
      <c r="F41" s="7"/>
      <c r="G41" s="7"/>
    </row>
    <row r="42" spans="1:15" x14ac:dyDescent="0.2">
      <c r="A42" s="7" t="s">
        <v>10</v>
      </c>
      <c r="B42" s="7"/>
      <c r="C42" s="7"/>
      <c r="D42" s="7"/>
      <c r="E42" s="7"/>
      <c r="F42" s="7"/>
      <c r="G42" s="7"/>
    </row>
    <row r="43" spans="1:15" x14ac:dyDescent="0.2">
      <c r="A43" s="7"/>
      <c r="B43" s="7"/>
      <c r="C43" s="7"/>
      <c r="D43" s="7" t="s">
        <v>1</v>
      </c>
      <c r="E43" s="7"/>
      <c r="F43" s="7"/>
      <c r="G43" s="7" t="s">
        <v>2</v>
      </c>
    </row>
    <row r="44" spans="1:15" x14ac:dyDescent="0.2">
      <c r="A44" s="7"/>
      <c r="B44" s="7"/>
      <c r="C44" s="7"/>
      <c r="D44" s="7"/>
      <c r="E44" s="7"/>
      <c r="F44" s="7"/>
      <c r="G44" s="7"/>
    </row>
    <row r="45" spans="1:15" x14ac:dyDescent="0.2">
      <c r="A45" s="7"/>
      <c r="B45" s="7"/>
      <c r="C45" s="7"/>
      <c r="D45" s="7"/>
      <c r="E45" s="7"/>
      <c r="F45" s="7"/>
      <c r="G45" s="7"/>
    </row>
    <row r="46" spans="1:15" x14ac:dyDescent="0.2">
      <c r="A46" s="7"/>
      <c r="B46" s="7" t="s">
        <v>3</v>
      </c>
      <c r="C46" s="7" t="s">
        <v>29</v>
      </c>
      <c r="D46" s="8">
        <v>-399584.96</v>
      </c>
      <c r="E46" s="7"/>
      <c r="F46" s="7"/>
      <c r="G46" s="8">
        <v>-399591.23</v>
      </c>
      <c r="I46" s="4"/>
      <c r="J46" s="4"/>
      <c r="K46" s="4"/>
      <c r="L46" s="4"/>
    </row>
    <row r="47" spans="1:15" x14ac:dyDescent="0.2">
      <c r="A47" s="7"/>
      <c r="B47" s="7"/>
      <c r="C47" s="7" t="s">
        <v>4</v>
      </c>
      <c r="D47" s="8">
        <v>-94425.73</v>
      </c>
      <c r="E47" s="7"/>
      <c r="F47" s="7"/>
      <c r="G47" s="8">
        <v>-94435.9</v>
      </c>
      <c r="I47" s="4"/>
      <c r="J47" s="4"/>
      <c r="K47" s="4"/>
      <c r="L47" s="4"/>
    </row>
    <row r="48" spans="1:15" x14ac:dyDescent="0.2">
      <c r="A48" s="7"/>
      <c r="B48" s="7"/>
      <c r="C48" s="7" t="s">
        <v>26</v>
      </c>
      <c r="D48" s="8">
        <v>-166991.14000000001</v>
      </c>
      <c r="E48" s="7"/>
      <c r="F48" s="7"/>
      <c r="G48" s="8">
        <v>-167008.23000000001</v>
      </c>
      <c r="I48" s="4"/>
      <c r="J48" s="4"/>
      <c r="K48" s="4"/>
      <c r="L48" s="4"/>
    </row>
    <row r="49" spans="1:12" x14ac:dyDescent="0.2">
      <c r="A49" s="7"/>
      <c r="B49" s="7"/>
      <c r="C49" s="7" t="s">
        <v>27</v>
      </c>
      <c r="D49" s="8">
        <v>-60477.95</v>
      </c>
      <c r="E49" s="7"/>
      <c r="F49" s="7"/>
      <c r="G49" s="8">
        <v>-60490.8</v>
      </c>
      <c r="I49" s="4"/>
      <c r="J49" s="4"/>
      <c r="K49" s="4"/>
      <c r="L49" s="4"/>
    </row>
    <row r="50" spans="1:12" x14ac:dyDescent="0.2">
      <c r="A50" s="7"/>
      <c r="B50" s="7"/>
      <c r="C50" s="7" t="s">
        <v>28</v>
      </c>
      <c r="D50" s="8">
        <v>-129215.93</v>
      </c>
      <c r="E50" s="7"/>
      <c r="F50" s="7"/>
      <c r="G50" s="8">
        <v>-129258.71</v>
      </c>
      <c r="I50" s="4"/>
      <c r="J50" s="4"/>
      <c r="K50" s="4"/>
      <c r="L50" s="4"/>
    </row>
    <row r="51" spans="1:12" x14ac:dyDescent="0.2">
      <c r="A51" s="7"/>
      <c r="B51" s="7"/>
      <c r="C51" s="7" t="s">
        <v>33</v>
      </c>
      <c r="D51" s="8">
        <v>-399977.25</v>
      </c>
      <c r="E51" s="7"/>
      <c r="F51" s="7"/>
      <c r="G51" s="8">
        <v>-399985.27</v>
      </c>
      <c r="I51" s="4"/>
      <c r="J51" s="4"/>
      <c r="K51" s="4"/>
      <c r="L51" s="4"/>
    </row>
    <row r="52" spans="1:12" x14ac:dyDescent="0.2">
      <c r="A52" s="7"/>
      <c r="B52" s="7"/>
      <c r="C52" s="7" t="s">
        <v>34</v>
      </c>
      <c r="D52" s="7">
        <v>-399618.93</v>
      </c>
      <c r="E52" s="7"/>
      <c r="F52" s="7"/>
      <c r="G52" s="8">
        <v>-399627.78</v>
      </c>
      <c r="I52" s="4"/>
    </row>
    <row r="53" spans="1:12" x14ac:dyDescent="0.2">
      <c r="A53" s="7"/>
      <c r="B53" s="7"/>
      <c r="C53" s="7" t="s">
        <v>35</v>
      </c>
      <c r="D53" s="8">
        <v>-400306.41</v>
      </c>
      <c r="E53" s="7"/>
      <c r="F53" s="7"/>
      <c r="G53" s="8">
        <v>-400319.91</v>
      </c>
      <c r="I53" s="4"/>
    </row>
    <row r="54" spans="1:12" x14ac:dyDescent="0.2">
      <c r="A54" s="7"/>
      <c r="B54" s="7"/>
      <c r="C54" s="7" t="s">
        <v>40</v>
      </c>
      <c r="D54" s="8">
        <v>-399873.42</v>
      </c>
      <c r="E54" s="7"/>
      <c r="F54" s="7"/>
      <c r="G54" s="8">
        <v>-399879.87</v>
      </c>
      <c r="I54" s="4"/>
    </row>
    <row r="55" spans="1:12" x14ac:dyDescent="0.2">
      <c r="A55" s="7"/>
      <c r="B55" s="7"/>
      <c r="C55" s="7"/>
      <c r="D55" s="7"/>
      <c r="E55" s="9" t="s">
        <v>5</v>
      </c>
      <c r="F55" s="7"/>
      <c r="G55" s="7"/>
      <c r="I55" s="4"/>
    </row>
    <row r="56" spans="1:12" x14ac:dyDescent="0.2">
      <c r="A56" s="7"/>
      <c r="B56" s="7" t="s">
        <v>6</v>
      </c>
      <c r="C56" s="7" t="s">
        <v>21</v>
      </c>
      <c r="D56" s="8">
        <v>-399658.86</v>
      </c>
      <c r="E56" s="9">
        <f>-(D56-G46) /( 96484/4184)</f>
        <v>2.9327548609097827</v>
      </c>
      <c r="F56" s="7"/>
      <c r="G56" s="8">
        <v>-399652.74</v>
      </c>
      <c r="I56" s="4"/>
    </row>
    <row r="57" spans="1:12" x14ac:dyDescent="0.2">
      <c r="A57" s="7"/>
      <c r="B57" s="7"/>
      <c r="C57" s="7" t="s">
        <v>25</v>
      </c>
      <c r="D57" s="8">
        <v>-94358.93</v>
      </c>
      <c r="E57" s="9">
        <f>-(D57-G47) /( 96484/4184)</f>
        <v>-3.3377811865180225</v>
      </c>
      <c r="F57" s="7"/>
      <c r="G57" s="8">
        <v>-94347.8</v>
      </c>
      <c r="I57" s="4"/>
      <c r="J57" s="4"/>
      <c r="K57" s="4"/>
      <c r="L57" s="4"/>
    </row>
    <row r="58" spans="1:12" x14ac:dyDescent="0.2">
      <c r="A58" s="7"/>
      <c r="B58" s="7"/>
      <c r="C58" s="7" t="s">
        <v>22</v>
      </c>
      <c r="D58" s="8">
        <v>-166957.57</v>
      </c>
      <c r="E58" s="9">
        <f t="shared" ref="E58:E64" si="6">-(D58-G48) /( 96484/4184)</f>
        <v>-2.1968558517475913</v>
      </c>
      <c r="F58" s="7"/>
      <c r="G58" s="8">
        <v>-166927.79999999999</v>
      </c>
      <c r="I58" s="4"/>
      <c r="J58" s="4"/>
      <c r="K58" s="4"/>
      <c r="L58" s="4"/>
    </row>
    <row r="59" spans="1:12" x14ac:dyDescent="0.2">
      <c r="A59" s="7"/>
      <c r="B59" s="7"/>
      <c r="C59" s="7" t="s">
        <v>23</v>
      </c>
      <c r="D59" s="8">
        <v>-60454.03</v>
      </c>
      <c r="E59" s="9">
        <f t="shared" si="6"/>
        <v>-1.5945201276897418</v>
      </c>
      <c r="F59" s="7"/>
      <c r="G59" s="8">
        <v>-60356.71</v>
      </c>
      <c r="I59" s="4"/>
      <c r="J59" s="4"/>
      <c r="K59" s="4"/>
      <c r="L59" s="4"/>
    </row>
    <row r="60" spans="1:12" x14ac:dyDescent="0.2">
      <c r="A60" s="7"/>
      <c r="B60" s="7"/>
      <c r="C60" s="7" t="s">
        <v>24</v>
      </c>
      <c r="D60" s="8">
        <v>-129211.56</v>
      </c>
      <c r="E60" s="9">
        <f t="shared" si="6"/>
        <v>-2.0446457443725023</v>
      </c>
      <c r="F60" s="7"/>
      <c r="G60" s="8">
        <v>-129169.38</v>
      </c>
      <c r="I60" s="4"/>
      <c r="J60" s="4"/>
      <c r="K60" s="4"/>
      <c r="L60" s="4"/>
    </row>
    <row r="61" spans="1:12" x14ac:dyDescent="0.2">
      <c r="A61" s="7"/>
      <c r="B61" s="7"/>
      <c r="C61" s="7" t="s">
        <v>33</v>
      </c>
      <c r="D61" s="8">
        <v>-399987.07</v>
      </c>
      <c r="E61" s="9">
        <f>-(D61-G51) /( 96484/4184)</f>
        <v>7.8056465320170104E-2</v>
      </c>
      <c r="F61" s="7"/>
      <c r="G61" s="8">
        <v>-399967.99</v>
      </c>
    </row>
    <row r="62" spans="1:12" x14ac:dyDescent="0.2">
      <c r="A62" s="7"/>
      <c r="B62" s="7"/>
      <c r="C62" s="7" t="s">
        <v>34</v>
      </c>
      <c r="D62" s="8">
        <v>-399658.86</v>
      </c>
      <c r="E62" s="9">
        <f t="shared" si="6"/>
        <v>1.3477749678685031</v>
      </c>
      <c r="F62" s="7"/>
      <c r="G62" s="8">
        <v>-399645.49</v>
      </c>
    </row>
    <row r="63" spans="1:12" x14ac:dyDescent="0.2">
      <c r="A63" s="7"/>
      <c r="B63" s="7"/>
      <c r="C63" s="7" t="s">
        <v>35</v>
      </c>
      <c r="D63" s="8">
        <v>-400281.29</v>
      </c>
      <c r="E63" s="9">
        <f t="shared" si="6"/>
        <v>-1.6747448281578345</v>
      </c>
      <c r="F63" s="7"/>
      <c r="G63" s="8">
        <v>-400256.83</v>
      </c>
    </row>
    <row r="64" spans="1:12" x14ac:dyDescent="0.2">
      <c r="A64" s="7"/>
      <c r="B64" s="7"/>
      <c r="C64" s="7" t="s">
        <v>41</v>
      </c>
      <c r="D64" s="8">
        <v>-399987.07</v>
      </c>
      <c r="E64" s="9">
        <f t="shared" si="6"/>
        <v>4.6486961568762561</v>
      </c>
      <c r="F64" s="7"/>
      <c r="G64" s="8">
        <v>-399981.89</v>
      </c>
    </row>
    <row r="65" spans="1:7" x14ac:dyDescent="0.2">
      <c r="A65" s="7"/>
      <c r="B65" s="7"/>
      <c r="C65" s="7"/>
      <c r="D65" s="8"/>
      <c r="E65" s="9"/>
      <c r="F65" s="7"/>
      <c r="G65" s="8"/>
    </row>
    <row r="66" spans="1:7" x14ac:dyDescent="0.2">
      <c r="A66" s="7"/>
      <c r="B66" s="7"/>
      <c r="C66" s="7" t="s">
        <v>7</v>
      </c>
      <c r="D66" s="7" t="s">
        <v>8</v>
      </c>
      <c r="E66" s="7" t="s">
        <v>9</v>
      </c>
      <c r="F66" s="7"/>
      <c r="G66" s="7"/>
    </row>
    <row r="67" spans="1:7" x14ac:dyDescent="0.2">
      <c r="A67" s="7"/>
      <c r="B67" s="7" t="s">
        <v>25</v>
      </c>
      <c r="C67" s="7">
        <f>G$46+G47-D$56-D57</f>
        <v>-9.3400000000256114</v>
      </c>
      <c r="D67" s="7">
        <f>D$46+D47-D$56-D57</f>
        <v>7.0999999999767169</v>
      </c>
      <c r="E67" s="7">
        <f>G$56+G57-D$56-D57</f>
        <v>17.25</v>
      </c>
      <c r="F67" s="7"/>
      <c r="G67" s="7"/>
    </row>
    <row r="68" spans="1:7" x14ac:dyDescent="0.2">
      <c r="A68" s="7"/>
      <c r="B68" s="7" t="s">
        <v>22</v>
      </c>
      <c r="C68" s="7">
        <f t="shared" ref="C68:C70" si="7">G$46+G48-D$56-D58</f>
        <v>16.970000000030268</v>
      </c>
      <c r="D68" s="7">
        <f t="shared" ref="D68:D74" si="8">D$46+D48-D$56-D58</f>
        <v>40.329999999899883</v>
      </c>
      <c r="E68" s="7">
        <f t="shared" ref="E68:E70" si="9">G$56+G58-D$56-D58</f>
        <v>35.889999999955762</v>
      </c>
      <c r="F68" s="7"/>
      <c r="G68" s="7"/>
    </row>
    <row r="69" spans="1:7" x14ac:dyDescent="0.2">
      <c r="A69" s="7"/>
      <c r="B69" s="7" t="s">
        <v>23</v>
      </c>
      <c r="C69" s="7">
        <f t="shared" si="7"/>
        <v>30.860000000015134</v>
      </c>
      <c r="D69" s="7">
        <f t="shared" si="8"/>
        <v>49.97999999995227</v>
      </c>
      <c r="E69" s="7">
        <f t="shared" si="9"/>
        <v>103.43999999997322</v>
      </c>
      <c r="F69" s="7"/>
      <c r="G69" s="7"/>
    </row>
    <row r="70" spans="1:7" x14ac:dyDescent="0.2">
      <c r="A70" s="7"/>
      <c r="B70" s="7" t="s">
        <v>24</v>
      </c>
      <c r="C70" s="7">
        <f t="shared" si="7"/>
        <v>20.480000000039581</v>
      </c>
      <c r="D70" s="7">
        <f t="shared" si="8"/>
        <v>69.529999999969732</v>
      </c>
      <c r="E70" s="7">
        <f t="shared" si="9"/>
        <v>48.299999999988358</v>
      </c>
      <c r="F70" s="7"/>
      <c r="G70" s="7"/>
    </row>
    <row r="71" spans="1:7" x14ac:dyDescent="0.2">
      <c r="A71" s="8"/>
      <c r="B71" s="7" t="s">
        <v>33</v>
      </c>
      <c r="C71" s="7">
        <f t="shared" ref="C71:C74" si="10">G$46+G51-D$56-D61</f>
        <v>69.429999999993015</v>
      </c>
      <c r="D71" s="7">
        <f t="shared" si="8"/>
        <v>83.720000000030268</v>
      </c>
      <c r="E71" s="7">
        <f t="shared" ref="E71:E74" si="11">G$56+G61-D$56-D61</f>
        <v>25.200000000011642</v>
      </c>
      <c r="F71" s="8"/>
      <c r="G71" s="8"/>
    </row>
    <row r="72" spans="1:7" x14ac:dyDescent="0.2">
      <c r="A72" s="8"/>
      <c r="B72" s="7" t="s">
        <v>34</v>
      </c>
      <c r="C72" s="7">
        <f t="shared" si="10"/>
        <v>98.709999999962747</v>
      </c>
      <c r="D72" s="7">
        <f t="shared" si="8"/>
        <v>113.82999999995809</v>
      </c>
      <c r="E72" s="7">
        <f t="shared" si="11"/>
        <v>19.489999999990687</v>
      </c>
      <c r="F72" s="8"/>
      <c r="G72" s="8"/>
    </row>
    <row r="73" spans="1:7" x14ac:dyDescent="0.2">
      <c r="A73" s="8"/>
      <c r="B73" s="7" t="s">
        <v>35</v>
      </c>
      <c r="C73" s="7">
        <f t="shared" si="10"/>
        <v>29.010000000067521</v>
      </c>
      <c r="D73" s="7">
        <f t="shared" si="8"/>
        <v>48.779999999969732</v>
      </c>
      <c r="E73" s="7">
        <f t="shared" si="11"/>
        <v>30.579999999899883</v>
      </c>
      <c r="F73" s="8"/>
      <c r="G73" s="8"/>
    </row>
    <row r="74" spans="1:7" x14ac:dyDescent="0.2">
      <c r="A74" s="8"/>
      <c r="B74" s="7"/>
      <c r="C74" s="7"/>
      <c r="D74" s="7"/>
      <c r="E74" s="7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7" spans="1:7" x14ac:dyDescent="0.2">
      <c r="B77" s="7" t="s">
        <v>42</v>
      </c>
      <c r="C77">
        <f>C67-C30</f>
        <v>-9.4100000000471482</v>
      </c>
      <c r="D77">
        <f t="shared" ref="D77:E77" si="12">D67-D30</f>
        <v>-9.4700000000448199</v>
      </c>
      <c r="E77">
        <f t="shared" si="12"/>
        <v>0.22000000001571607</v>
      </c>
    </row>
    <row r="78" spans="1:7" x14ac:dyDescent="0.2">
      <c r="B78" s="7" t="s">
        <v>43</v>
      </c>
      <c r="C78">
        <f t="shared" ref="C78:E84" si="13">C68-C31</f>
        <v>-30.530000000057044</v>
      </c>
      <c r="D78">
        <f t="shared" si="13"/>
        <v>-30.540000000066357</v>
      </c>
      <c r="E78">
        <f t="shared" si="13"/>
        <v>0.14999999987776391</v>
      </c>
    </row>
    <row r="79" spans="1:7" x14ac:dyDescent="0.2">
      <c r="B79" s="7" t="s">
        <v>43</v>
      </c>
      <c r="C79">
        <f t="shared" si="13"/>
        <v>-33.459999999977299</v>
      </c>
      <c r="D79">
        <f t="shared" si="13"/>
        <v>-34.340000000040163</v>
      </c>
      <c r="E79">
        <f t="shared" si="13"/>
        <v>-0.39000000002852175</v>
      </c>
    </row>
    <row r="80" spans="1:7" x14ac:dyDescent="0.2">
      <c r="B80" s="7" t="s">
        <v>43</v>
      </c>
      <c r="C80">
        <f t="shared" si="13"/>
        <v>-30.959999999991851</v>
      </c>
      <c r="D80">
        <f t="shared" si="13"/>
        <v>-30.990000000019791</v>
      </c>
      <c r="E80">
        <f t="shared" si="13"/>
        <v>0.63999999998486601</v>
      </c>
    </row>
    <row r="81" spans="2:5" x14ac:dyDescent="0.2">
      <c r="B81" s="7" t="s">
        <v>44</v>
      </c>
      <c r="C81">
        <f t="shared" si="13"/>
        <v>0.21999999997206032</v>
      </c>
      <c r="D81">
        <f t="shared" si="13"/>
        <v>1.0000000009313226E-2</v>
      </c>
      <c r="E81">
        <f t="shared" si="13"/>
        <v>0.4599999999627471</v>
      </c>
    </row>
    <row r="82" spans="2:5" x14ac:dyDescent="0.2">
      <c r="B82" s="7" t="s">
        <v>45</v>
      </c>
      <c r="C82">
        <f t="shared" si="13"/>
        <v>14.509999999892898</v>
      </c>
      <c r="D82">
        <f t="shared" si="13"/>
        <v>15.07999999995809</v>
      </c>
      <c r="E82">
        <f t="shared" si="13"/>
        <v>4.9999999930150807E-2</v>
      </c>
    </row>
    <row r="83" spans="2:5" x14ac:dyDescent="0.2">
      <c r="B83" s="7" t="s">
        <v>42</v>
      </c>
      <c r="C83">
        <f t="shared" si="13"/>
        <v>-16.200000000011642</v>
      </c>
      <c r="D83">
        <f t="shared" si="13"/>
        <v>-15.460000000020955</v>
      </c>
      <c r="E83">
        <f t="shared" si="13"/>
        <v>1.9999999960418791E-2</v>
      </c>
    </row>
    <row r="84" spans="2:5" x14ac:dyDescent="0.2">
      <c r="B84" s="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46" workbookViewId="0">
      <selection activeCell="B26" sqref="B26:E30"/>
    </sheetView>
  </sheetViews>
  <sheetFormatPr defaultColWidth="11.5703125" defaultRowHeight="12.75" x14ac:dyDescent="0.2"/>
  <cols>
    <col min="3" max="3" width="10.42578125" customWidth="1"/>
    <col min="9" max="16" width="11.5703125" style="3"/>
  </cols>
  <sheetData>
    <row r="1" spans="1:15" x14ac:dyDescent="0.2">
      <c r="B1" t="s">
        <v>0</v>
      </c>
    </row>
    <row r="2" spans="1:15" x14ac:dyDescent="0.2">
      <c r="A2" s="1"/>
      <c r="B2" s="1"/>
      <c r="C2" s="1"/>
      <c r="D2" s="1"/>
      <c r="E2" s="1"/>
      <c r="F2" s="1"/>
      <c r="G2" s="1"/>
      <c r="I2" s="4"/>
      <c r="J2" s="4"/>
      <c r="K2" s="4"/>
      <c r="L2" s="4"/>
      <c r="M2" s="4"/>
      <c r="N2" s="4"/>
      <c r="O2" s="4"/>
    </row>
    <row r="3" spans="1:15" x14ac:dyDescent="0.2">
      <c r="A3" s="1"/>
      <c r="B3" s="1"/>
      <c r="C3" s="1"/>
      <c r="D3" s="1"/>
      <c r="E3" s="1"/>
      <c r="F3" s="1"/>
      <c r="G3" s="1"/>
      <c r="I3" s="4"/>
      <c r="J3" s="4"/>
      <c r="K3" s="4"/>
      <c r="L3" s="4"/>
      <c r="M3" s="4"/>
      <c r="N3" s="4"/>
      <c r="O3" s="4"/>
    </row>
    <row r="4" spans="1:15" x14ac:dyDescent="0.2">
      <c r="A4" s="1" t="s">
        <v>10</v>
      </c>
      <c r="B4" s="1"/>
      <c r="C4" s="1"/>
      <c r="D4" s="1"/>
      <c r="E4" s="1"/>
      <c r="F4" s="1"/>
      <c r="G4" s="1"/>
      <c r="I4" s="4"/>
      <c r="J4" s="4"/>
      <c r="K4" s="4"/>
      <c r="L4" s="4"/>
      <c r="M4" s="4"/>
      <c r="N4" s="4"/>
      <c r="O4" s="4"/>
    </row>
    <row r="5" spans="1:15" x14ac:dyDescent="0.2">
      <c r="A5" s="1"/>
      <c r="B5" s="1"/>
      <c r="C5" s="1"/>
      <c r="D5" s="1" t="s">
        <v>1</v>
      </c>
      <c r="E5" s="1"/>
      <c r="F5" s="1"/>
      <c r="G5" s="1" t="s">
        <v>2</v>
      </c>
      <c r="I5" s="4"/>
      <c r="J5" s="4"/>
      <c r="K5" s="4"/>
      <c r="L5" s="4"/>
      <c r="M5" s="4"/>
      <c r="N5" s="4"/>
      <c r="O5" s="4"/>
    </row>
    <row r="6" spans="1:15" x14ac:dyDescent="0.2">
      <c r="A6" s="1"/>
      <c r="B6" s="1"/>
      <c r="C6" s="1"/>
      <c r="D6" s="1"/>
      <c r="E6" s="1"/>
      <c r="F6" s="1"/>
      <c r="G6" s="1"/>
      <c r="I6" s="4"/>
      <c r="J6" s="4"/>
      <c r="K6" s="4"/>
      <c r="L6" s="4"/>
      <c r="M6" s="4"/>
      <c r="N6" s="4"/>
      <c r="O6" s="4"/>
    </row>
    <row r="7" spans="1:15" x14ac:dyDescent="0.2">
      <c r="A7" s="1"/>
      <c r="B7" s="1"/>
      <c r="C7" s="1"/>
      <c r="D7" s="1"/>
      <c r="E7" s="1"/>
      <c r="F7" s="1"/>
      <c r="G7" s="1"/>
      <c r="I7" s="4"/>
      <c r="J7" s="4"/>
      <c r="K7" s="4"/>
      <c r="L7" s="4"/>
      <c r="M7" s="4"/>
      <c r="N7" s="4"/>
      <c r="O7" s="4"/>
    </row>
    <row r="8" spans="1:15" x14ac:dyDescent="0.2">
      <c r="A8" s="1"/>
      <c r="B8" s="1" t="s">
        <v>3</v>
      </c>
      <c r="C8" s="1" t="s">
        <v>29</v>
      </c>
      <c r="D8">
        <v>-399582.74</v>
      </c>
      <c r="E8" s="1"/>
      <c r="F8" s="1"/>
      <c r="G8">
        <v>-399588.91</v>
      </c>
      <c r="I8" s="4"/>
      <c r="J8" s="4"/>
      <c r="K8" s="4"/>
      <c r="M8" s="4"/>
      <c r="N8" s="4"/>
    </row>
    <row r="9" spans="1:15" x14ac:dyDescent="0.2">
      <c r="A9" s="1"/>
      <c r="B9" s="1"/>
      <c r="C9" s="1" t="s">
        <v>4</v>
      </c>
      <c r="D9">
        <v>-94438.66</v>
      </c>
      <c r="E9" s="1"/>
      <c r="F9" s="1"/>
      <c r="G9">
        <v>-94448.79</v>
      </c>
      <c r="I9" s="4"/>
      <c r="J9" s="4"/>
      <c r="K9" s="4"/>
      <c r="M9" s="4"/>
      <c r="N9" s="4"/>
    </row>
    <row r="10" spans="1:15" x14ac:dyDescent="0.2">
      <c r="A10" s="1"/>
      <c r="B10" s="1"/>
      <c r="C10" s="1" t="s">
        <v>26</v>
      </c>
      <c r="D10">
        <v>-166992.60999999999</v>
      </c>
      <c r="E10" s="1"/>
      <c r="F10" s="1"/>
      <c r="G10">
        <v>-167009.60999999999</v>
      </c>
      <c r="I10" s="4"/>
      <c r="J10" s="4"/>
      <c r="K10" s="4"/>
      <c r="M10" s="4"/>
      <c r="N10" s="4"/>
    </row>
    <row r="11" spans="1:15" x14ac:dyDescent="0.2">
      <c r="A11" s="1"/>
      <c r="B11" s="1"/>
      <c r="C11" s="1" t="s">
        <v>27</v>
      </c>
      <c r="D11" s="1">
        <v>-60477.88</v>
      </c>
      <c r="E11" s="1"/>
      <c r="F11" s="1"/>
      <c r="G11">
        <v>-60491.51</v>
      </c>
      <c r="I11" s="4"/>
      <c r="J11" s="4"/>
      <c r="K11" s="4"/>
      <c r="M11" s="4"/>
      <c r="N11" s="4"/>
    </row>
    <row r="12" spans="1:15" x14ac:dyDescent="0.2">
      <c r="A12" s="1"/>
      <c r="B12" s="1"/>
      <c r="C12" s="1" t="s">
        <v>28</v>
      </c>
      <c r="D12">
        <v>-129218.08</v>
      </c>
      <c r="E12" s="1"/>
      <c r="F12" s="1"/>
      <c r="G12">
        <v>-129260.79</v>
      </c>
      <c r="I12" s="4"/>
      <c r="J12" s="4"/>
      <c r="K12" s="4"/>
      <c r="M12" s="4"/>
      <c r="N12" s="4"/>
    </row>
    <row r="13" spans="1:15" x14ac:dyDescent="0.2">
      <c r="A13" s="1"/>
      <c r="B13" s="1"/>
      <c r="C13" s="1"/>
      <c r="D13" s="1"/>
      <c r="E13" s="1"/>
      <c r="F13" s="1"/>
      <c r="G13" s="1"/>
      <c r="I13" s="4"/>
      <c r="J13" s="4"/>
      <c r="K13" s="4"/>
      <c r="L13" s="4"/>
      <c r="M13" s="4"/>
      <c r="N13" s="4"/>
      <c r="O13" s="4"/>
    </row>
    <row r="14" spans="1:15" x14ac:dyDescent="0.2">
      <c r="A14" s="1"/>
      <c r="B14" s="1"/>
      <c r="C14" s="1"/>
      <c r="D14" s="1"/>
      <c r="E14" s="1"/>
      <c r="F14" s="1"/>
      <c r="G14" s="1"/>
      <c r="I14" s="4"/>
      <c r="J14" s="4"/>
      <c r="K14" s="4"/>
      <c r="L14" s="4"/>
      <c r="M14" s="4"/>
      <c r="N14" s="4"/>
      <c r="O14" s="4"/>
    </row>
    <row r="15" spans="1:15" x14ac:dyDescent="0.2">
      <c r="A15" s="1"/>
      <c r="B15" s="1"/>
      <c r="C15" s="1"/>
      <c r="D15" s="1"/>
      <c r="E15" s="1"/>
      <c r="F15" s="1"/>
      <c r="G15" s="1"/>
      <c r="I15" s="4"/>
      <c r="J15" s="4"/>
      <c r="K15" s="4"/>
      <c r="L15" s="4"/>
      <c r="M15" s="4"/>
      <c r="N15" s="4"/>
      <c r="O15" s="4"/>
    </row>
    <row r="16" spans="1:15" x14ac:dyDescent="0.2">
      <c r="A16" s="1"/>
      <c r="B16" s="1"/>
      <c r="C16" s="1"/>
      <c r="D16" s="1"/>
      <c r="E16" s="1"/>
      <c r="F16" s="1"/>
      <c r="G16" s="1"/>
      <c r="I16" s="4"/>
      <c r="J16" s="4"/>
      <c r="K16" s="4"/>
      <c r="L16" s="4"/>
      <c r="M16" s="4"/>
      <c r="N16" s="4"/>
      <c r="O16" s="4"/>
    </row>
    <row r="17" spans="1:15" x14ac:dyDescent="0.2">
      <c r="A17" s="1"/>
      <c r="B17" s="1"/>
      <c r="C17" s="1"/>
      <c r="D17" s="1"/>
      <c r="E17" s="2" t="s">
        <v>5</v>
      </c>
      <c r="F17" s="1"/>
      <c r="G17" s="1"/>
      <c r="I17" s="4"/>
      <c r="J17" s="4"/>
      <c r="K17" s="4"/>
      <c r="L17" s="4"/>
      <c r="M17" s="4"/>
      <c r="N17" s="4"/>
      <c r="O17" s="4"/>
    </row>
    <row r="18" spans="1:15" x14ac:dyDescent="0.2">
      <c r="A18" s="1"/>
      <c r="B18" s="1" t="s">
        <v>6</v>
      </c>
      <c r="C18" s="1" t="s">
        <v>21</v>
      </c>
      <c r="D18">
        <v>-399681.66</v>
      </c>
      <c r="E18" s="2"/>
      <c r="F18" s="1"/>
      <c r="G18">
        <v>-399675.33</v>
      </c>
      <c r="I18" s="4"/>
      <c r="J18" s="4"/>
      <c r="K18" s="4"/>
      <c r="M18" s="4"/>
      <c r="N18" s="4"/>
    </row>
    <row r="19" spans="1:15" x14ac:dyDescent="0.2">
      <c r="A19" s="1"/>
      <c r="B19" s="1"/>
      <c r="C19" s="1" t="s">
        <v>25</v>
      </c>
      <c r="D19">
        <v>-94358.98</v>
      </c>
      <c r="E19" s="2">
        <f>-(D19-G9) /( 96484/4184)</f>
        <v>-3.8945839724720188</v>
      </c>
      <c r="F19" s="1"/>
      <c r="G19">
        <v>-94347.82</v>
      </c>
      <c r="I19" s="4"/>
      <c r="J19" s="4"/>
      <c r="K19" s="4"/>
      <c r="M19" s="4"/>
      <c r="N19" s="4"/>
    </row>
    <row r="20" spans="1:15" x14ac:dyDescent="0.2">
      <c r="A20" s="1"/>
      <c r="B20" s="1"/>
      <c r="C20" s="1" t="s">
        <v>22</v>
      </c>
      <c r="D20">
        <v>-166967.23000000001</v>
      </c>
      <c r="E20" s="2">
        <f t="shared" ref="E20:E22" si="0">-(D20-G10) /( 96484/4184)</f>
        <v>-1.8377961112712751</v>
      </c>
      <c r="F20" s="1"/>
      <c r="G20">
        <v>-166937.35999999999</v>
      </c>
      <c r="I20" s="4"/>
      <c r="J20" s="4"/>
      <c r="K20" s="4"/>
      <c r="M20" s="4"/>
      <c r="N20" s="4"/>
    </row>
    <row r="21" spans="1:15" x14ac:dyDescent="0.2">
      <c r="A21" s="1"/>
      <c r="B21" s="1"/>
      <c r="C21" s="1" t="s">
        <v>23</v>
      </c>
      <c r="D21">
        <v>-60465.95</v>
      </c>
      <c r="E21" s="2">
        <f t="shared" si="0"/>
        <v>-1.1084018075537985</v>
      </c>
      <c r="F21" s="1"/>
      <c r="G21">
        <v>-60367.99</v>
      </c>
      <c r="I21" s="4"/>
      <c r="J21" s="4"/>
      <c r="K21" s="4"/>
      <c r="M21" s="4"/>
      <c r="N21" s="4"/>
    </row>
    <row r="22" spans="1:15" x14ac:dyDescent="0.2">
      <c r="A22" s="1"/>
      <c r="B22" s="1"/>
      <c r="C22" s="1" t="s">
        <v>24</v>
      </c>
      <c r="D22">
        <v>-129222.35</v>
      </c>
      <c r="E22" s="2">
        <f t="shared" si="0"/>
        <v>-1.6669391816254391</v>
      </c>
      <c r="F22" s="1"/>
      <c r="G22">
        <v>-129180.56</v>
      </c>
      <c r="I22" s="4"/>
      <c r="J22" s="4"/>
      <c r="K22" s="4"/>
      <c r="M22" s="4"/>
      <c r="N22" s="4"/>
    </row>
    <row r="23" spans="1:15" x14ac:dyDescent="0.2">
      <c r="A23" s="1"/>
      <c r="B23" s="1"/>
      <c r="C23" s="1"/>
      <c r="D23" s="1"/>
      <c r="E23" s="1"/>
      <c r="F23" s="1"/>
      <c r="G23" s="1"/>
      <c r="I23" s="4"/>
      <c r="J23" s="4"/>
      <c r="K23" s="4"/>
      <c r="L23" s="4"/>
      <c r="M23" s="4"/>
      <c r="N23" s="4"/>
      <c r="O23" s="4"/>
    </row>
    <row r="24" spans="1:15" x14ac:dyDescent="0.2">
      <c r="A24" s="1"/>
      <c r="B24" s="1"/>
      <c r="C24" s="1"/>
      <c r="D24" s="1"/>
      <c r="E24" s="1"/>
      <c r="F24" s="1"/>
      <c r="G24" s="1"/>
      <c r="I24" s="4"/>
      <c r="J24" s="4"/>
      <c r="K24" s="4"/>
      <c r="L24" s="4"/>
      <c r="M24" s="4"/>
      <c r="N24" s="4"/>
      <c r="O24" s="4"/>
    </row>
    <row r="25" spans="1:15" x14ac:dyDescent="0.2">
      <c r="A25" s="1"/>
      <c r="B25" s="1"/>
      <c r="C25" s="1"/>
      <c r="D25" s="1"/>
      <c r="E25" s="1"/>
      <c r="F25" s="1"/>
      <c r="G25" s="1"/>
      <c r="I25" s="4"/>
      <c r="J25" s="4"/>
      <c r="K25" s="4"/>
      <c r="L25" s="4"/>
      <c r="M25" s="4"/>
      <c r="N25" s="4"/>
      <c r="O25" s="4"/>
    </row>
    <row r="26" spans="1:15" x14ac:dyDescent="0.2">
      <c r="A26" s="1"/>
      <c r="B26" s="1"/>
      <c r="C26" s="1" t="s">
        <v>7</v>
      </c>
      <c r="D26" s="1" t="s">
        <v>8</v>
      </c>
      <c r="E26" s="1" t="s">
        <v>9</v>
      </c>
      <c r="F26" s="1"/>
      <c r="G26" s="1"/>
      <c r="I26" s="4"/>
      <c r="J26" s="4"/>
      <c r="K26" s="4"/>
      <c r="L26" s="4"/>
      <c r="M26" s="4"/>
      <c r="N26" s="4"/>
      <c r="O26" s="4"/>
    </row>
    <row r="27" spans="1:15" x14ac:dyDescent="0.2">
      <c r="A27" s="1"/>
      <c r="B27" s="1" t="s">
        <v>25</v>
      </c>
      <c r="C27" s="1">
        <f>G8+G9-D18-D19</f>
        <v>2.9400000000168802</v>
      </c>
      <c r="D27" s="1">
        <f>D8+D9-D18-D19</f>
        <v>19.239999999947031</v>
      </c>
      <c r="E27" s="1">
        <f>G18+G19-D18-D19</f>
        <v>17.489999999947031</v>
      </c>
      <c r="F27" s="1"/>
      <c r="G27" s="1"/>
      <c r="I27" s="4"/>
      <c r="J27" s="4"/>
      <c r="K27" s="4"/>
      <c r="L27" s="4"/>
      <c r="M27" s="4"/>
      <c r="N27" s="4"/>
      <c r="O27" s="4"/>
    </row>
    <row r="28" spans="1:15" x14ac:dyDescent="0.2">
      <c r="A28" s="1"/>
      <c r="B28" s="1" t="s">
        <v>22</v>
      </c>
      <c r="C28" s="1">
        <f>G8+G10-D18-D20</f>
        <v>50.36999999996624</v>
      </c>
      <c r="D28" s="1">
        <f>D8+D10-D18-D20</f>
        <v>73.540000000008149</v>
      </c>
      <c r="E28" s="1">
        <f>G18+G20-D18-D20</f>
        <v>36.200000000040745</v>
      </c>
      <c r="F28" s="1"/>
      <c r="G28" s="1"/>
      <c r="I28" s="4"/>
      <c r="J28" s="4"/>
      <c r="K28" s="4"/>
      <c r="L28" s="4"/>
      <c r="M28" s="4"/>
      <c r="N28" s="4"/>
      <c r="O28" s="4"/>
    </row>
    <row r="29" spans="1:15" x14ac:dyDescent="0.2">
      <c r="A29" s="1"/>
      <c r="B29" s="1" t="s">
        <v>23</v>
      </c>
      <c r="C29" s="1">
        <f>G8+G11-D18-D21</f>
        <v>67.189999999987776</v>
      </c>
      <c r="D29" s="1">
        <f>D8+D11-D18-D21</f>
        <v>86.989999999976135</v>
      </c>
      <c r="E29" s="1">
        <f>G18+G21-D18-D21</f>
        <v>104.28999999996449</v>
      </c>
      <c r="F29" s="1"/>
      <c r="G29" s="1"/>
      <c r="I29" s="4"/>
      <c r="J29" s="4"/>
      <c r="K29" s="4"/>
      <c r="L29" s="4"/>
      <c r="M29" s="4"/>
      <c r="N29" s="4"/>
      <c r="O29" s="4"/>
    </row>
    <row r="30" spans="1:15" x14ac:dyDescent="0.2">
      <c r="A30" s="1"/>
      <c r="B30" s="1" t="s">
        <v>24</v>
      </c>
      <c r="C30" s="1">
        <f>G8+G12-D18-D22</f>
        <v>54.310000000026776</v>
      </c>
      <c r="D30" s="1">
        <f>D8+D12-D18-D22</f>
        <v>103.19000000003143</v>
      </c>
      <c r="E30" s="1">
        <f>G18+G22-D18-D22</f>
        <v>48.11999999996624</v>
      </c>
      <c r="F30" s="1"/>
      <c r="G30" s="1"/>
      <c r="I30" s="4"/>
      <c r="J30" s="4"/>
      <c r="K30" s="4"/>
      <c r="L30" s="4"/>
      <c r="M30" s="4"/>
      <c r="N30" s="4"/>
      <c r="O30" s="4"/>
    </row>
    <row r="33" spans="1:7" x14ac:dyDescent="0.2">
      <c r="B33" t="s">
        <v>11</v>
      </c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 t="s">
        <v>10</v>
      </c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 t="s">
        <v>1</v>
      </c>
      <c r="E37" s="1"/>
      <c r="F37" s="1"/>
      <c r="G37" s="1" t="s">
        <v>2</v>
      </c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 t="s">
        <v>3</v>
      </c>
      <c r="C40" s="1" t="s">
        <v>29</v>
      </c>
      <c r="D40">
        <v>-399568.48</v>
      </c>
      <c r="E40" s="1"/>
      <c r="F40" s="1"/>
      <c r="G40">
        <v>-399574.72</v>
      </c>
    </row>
    <row r="41" spans="1:7" x14ac:dyDescent="0.2">
      <c r="A41" s="1"/>
      <c r="B41" s="1"/>
      <c r="C41" s="1" t="s">
        <v>4</v>
      </c>
      <c r="D41">
        <v>-94425.73</v>
      </c>
      <c r="E41" s="1"/>
      <c r="F41" s="1"/>
      <c r="G41">
        <v>-94435.9</v>
      </c>
    </row>
    <row r="42" spans="1:7" x14ac:dyDescent="0.2">
      <c r="A42" s="1"/>
      <c r="B42" s="1"/>
      <c r="C42" s="1" t="s">
        <v>26</v>
      </c>
      <c r="D42">
        <v>-166991.14000000001</v>
      </c>
      <c r="E42" s="1"/>
      <c r="F42" s="1"/>
      <c r="G42">
        <v>-167008.23000000001</v>
      </c>
    </row>
    <row r="43" spans="1:7" x14ac:dyDescent="0.2">
      <c r="A43" s="1"/>
      <c r="B43" s="1"/>
      <c r="C43" s="1" t="s">
        <v>27</v>
      </c>
      <c r="D43">
        <v>-60477.95</v>
      </c>
      <c r="E43" s="1"/>
      <c r="F43" s="1"/>
      <c r="G43">
        <v>-60490.8</v>
      </c>
    </row>
    <row r="44" spans="1:7" x14ac:dyDescent="0.2">
      <c r="A44" s="1"/>
      <c r="B44" s="1"/>
      <c r="C44" s="1" t="s">
        <v>28</v>
      </c>
      <c r="D44">
        <v>-129215.93</v>
      </c>
      <c r="E44" s="1"/>
      <c r="F44" s="1"/>
      <c r="G44">
        <v>-129258.71</v>
      </c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2" t="s">
        <v>5</v>
      </c>
      <c r="F49" s="1"/>
      <c r="G49" s="1"/>
    </row>
    <row r="50" spans="1:7" x14ac:dyDescent="0.2">
      <c r="A50" s="1"/>
      <c r="B50" s="1" t="s">
        <v>6</v>
      </c>
      <c r="C50" s="1" t="s">
        <v>21</v>
      </c>
      <c r="D50">
        <v>-399645.75</v>
      </c>
      <c r="E50" s="2">
        <f>-(D50-G40) /( 96484/4184)</f>
        <v>3.080194850960956</v>
      </c>
      <c r="F50" s="1"/>
      <c r="G50">
        <v>-399639.34</v>
      </c>
    </row>
    <row r="51" spans="1:7" x14ac:dyDescent="0.2">
      <c r="A51" s="1"/>
      <c r="B51" s="1"/>
      <c r="C51" s="1" t="s">
        <v>25</v>
      </c>
      <c r="D51">
        <v>-94358.93</v>
      </c>
      <c r="E51" s="2">
        <f>-(D51-G41) /( 96484/4184)</f>
        <v>-3.3377811865180225</v>
      </c>
      <c r="F51" s="1"/>
      <c r="G51">
        <v>-94347.8</v>
      </c>
    </row>
    <row r="52" spans="1:7" x14ac:dyDescent="0.2">
      <c r="A52" s="1"/>
      <c r="B52" s="1"/>
      <c r="C52" s="1" t="s">
        <v>22</v>
      </c>
      <c r="D52">
        <v>-166957.57</v>
      </c>
      <c r="E52" s="2">
        <f t="shared" ref="E52:E54" si="1">-(D52-G42) /( 96484/4184)</f>
        <v>-2.1968558517475913</v>
      </c>
      <c r="F52" s="1"/>
      <c r="G52">
        <v>-166927.79999999999</v>
      </c>
    </row>
    <row r="53" spans="1:7" x14ac:dyDescent="0.2">
      <c r="A53" s="1"/>
      <c r="B53" s="1"/>
      <c r="C53" s="1" t="s">
        <v>23</v>
      </c>
      <c r="D53">
        <v>-60454.03</v>
      </c>
      <c r="E53" s="2">
        <f t="shared" si="1"/>
        <v>-1.5945201276897418</v>
      </c>
      <c r="F53" s="1"/>
      <c r="G53">
        <v>-60356.71</v>
      </c>
    </row>
    <row r="54" spans="1:7" x14ac:dyDescent="0.2">
      <c r="A54" s="1"/>
      <c r="B54" s="1"/>
      <c r="C54" s="1" t="s">
        <v>24</v>
      </c>
      <c r="D54">
        <v>-129211.56</v>
      </c>
      <c r="E54" s="2">
        <f t="shared" si="1"/>
        <v>-2.0446457443725023</v>
      </c>
      <c r="F54" s="1"/>
      <c r="G54">
        <v>-129169.38</v>
      </c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 t="s">
        <v>7</v>
      </c>
      <c r="D58" s="1" t="s">
        <v>8</v>
      </c>
      <c r="E58" s="1" t="s">
        <v>9</v>
      </c>
      <c r="F58" s="1"/>
      <c r="G58" s="1"/>
    </row>
    <row r="59" spans="1:7" x14ac:dyDescent="0.2">
      <c r="A59" s="1"/>
      <c r="B59" s="1" t="s">
        <v>25</v>
      </c>
      <c r="C59" s="1">
        <f>G40+G41-D50-D51</f>
        <v>-5.9400000000023283</v>
      </c>
      <c r="D59" s="1">
        <f>D40+D41-D50-D51</f>
        <v>10.470000000030268</v>
      </c>
      <c r="E59" s="1">
        <f>G50+G51-D50-D51</f>
        <v>17.539999999979045</v>
      </c>
      <c r="F59" s="1"/>
      <c r="G59" s="1"/>
    </row>
    <row r="60" spans="1:7" x14ac:dyDescent="0.2">
      <c r="A60" s="1"/>
      <c r="B60" s="1" t="s">
        <v>22</v>
      </c>
      <c r="C60" s="1">
        <f>G40+G42-D50-D52</f>
        <v>20.370000000053551</v>
      </c>
      <c r="D60" s="1">
        <f>D40+D42-D50-D52</f>
        <v>43.700000000011642</v>
      </c>
      <c r="E60" s="1">
        <f>G50+G52-D50-D52</f>
        <v>36.179999999993015</v>
      </c>
      <c r="F60" s="1"/>
      <c r="G60" s="1"/>
    </row>
    <row r="61" spans="1:7" x14ac:dyDescent="0.2">
      <c r="A61" s="1"/>
      <c r="B61" s="1" t="s">
        <v>23</v>
      </c>
      <c r="C61" s="1">
        <f>G40+G43-D50-D53</f>
        <v>34.260000000038417</v>
      </c>
      <c r="D61" s="1">
        <f>D40+D43-D50-D53</f>
        <v>53.350000000005821</v>
      </c>
      <c r="E61" s="1">
        <f>G50+G53-D50-D53</f>
        <v>103.72999999995227</v>
      </c>
      <c r="F61" s="1"/>
      <c r="G61" s="1"/>
    </row>
    <row r="62" spans="1:7" x14ac:dyDescent="0.2">
      <c r="A62" s="1"/>
      <c r="B62" s="1" t="s">
        <v>24</v>
      </c>
      <c r="C62" s="1">
        <f>G40+G44-D50-D54</f>
        <v>23.880000000062864</v>
      </c>
      <c r="D62" s="1">
        <f>D40+D44-D50-D54</f>
        <v>72.900000000081491</v>
      </c>
      <c r="E62" s="1">
        <f>G50+G54-D50-D54</f>
        <v>48.590000000025611</v>
      </c>
      <c r="F62" s="1"/>
      <c r="G62" s="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3"/>
  <sheetViews>
    <sheetView topLeftCell="E10" zoomScaleNormal="100" workbookViewId="0">
      <selection activeCell="D23" sqref="D23"/>
    </sheetView>
  </sheetViews>
  <sheetFormatPr defaultColWidth="11.5703125" defaultRowHeight="12.75" x14ac:dyDescent="0.2"/>
  <cols>
    <col min="1" max="16384" width="11.5703125" style="3"/>
  </cols>
  <sheetData>
    <row r="3" spans="5:10" x14ac:dyDescent="0.2">
      <c r="G3" s="3" t="s">
        <v>30</v>
      </c>
      <c r="H3" s="3" t="s">
        <v>31</v>
      </c>
      <c r="I3" s="3" t="s">
        <v>30</v>
      </c>
      <c r="J3" s="3" t="s">
        <v>31</v>
      </c>
    </row>
    <row r="4" spans="5:10" x14ac:dyDescent="0.2">
      <c r="G4" s="3" t="s">
        <v>11</v>
      </c>
      <c r="H4" s="3" t="s">
        <v>11</v>
      </c>
      <c r="I4" s="3" t="s">
        <v>0</v>
      </c>
      <c r="J4" s="3" t="s">
        <v>0</v>
      </c>
    </row>
    <row r="5" spans="5:10" x14ac:dyDescent="0.2">
      <c r="E5" s="3" t="s">
        <v>15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5:10" x14ac:dyDescent="0.2">
      <c r="E6" s="3" t="s">
        <v>15</v>
      </c>
      <c r="F6" s="3">
        <v>-1</v>
      </c>
      <c r="G6" s="3">
        <v>17.539999999979045</v>
      </c>
      <c r="H6" s="3">
        <v>17.25</v>
      </c>
      <c r="I6" s="4">
        <v>17.489999999947031</v>
      </c>
      <c r="J6" s="3">
        <v>17.029999999984284</v>
      </c>
    </row>
    <row r="7" spans="5:10" x14ac:dyDescent="0.2">
      <c r="E7" s="3" t="s">
        <v>15</v>
      </c>
      <c r="F7" s="3">
        <v>1</v>
      </c>
      <c r="G7" s="3">
        <v>17.539999999979045</v>
      </c>
      <c r="H7" s="3">
        <v>17.25</v>
      </c>
      <c r="I7" s="4">
        <v>17.489999999947031</v>
      </c>
      <c r="J7" s="3">
        <v>17.029999999984284</v>
      </c>
    </row>
    <row r="8" spans="5:10" x14ac:dyDescent="0.2">
      <c r="E8" s="3" t="s">
        <v>16</v>
      </c>
      <c r="F8" s="3">
        <v>1</v>
      </c>
      <c r="G8" s="3">
        <v>-5.9400000000023283</v>
      </c>
      <c r="H8" s="4">
        <v>-9.3400000000256114</v>
      </c>
      <c r="I8" s="4">
        <v>2.9400000000168802</v>
      </c>
      <c r="J8" s="3">
        <v>7.0000000021536835E-2</v>
      </c>
    </row>
    <row r="9" spans="5:10" x14ac:dyDescent="0.2">
      <c r="E9" s="3" t="s">
        <v>16</v>
      </c>
      <c r="F9" s="3">
        <v>0</v>
      </c>
      <c r="G9" s="3">
        <v>10.470000000030268</v>
      </c>
      <c r="H9" s="3">
        <v>7.0999999999767169</v>
      </c>
      <c r="I9" s="4">
        <v>19.239999999947031</v>
      </c>
      <c r="J9" s="3">
        <v>16.570000000021537</v>
      </c>
    </row>
    <row r="10" spans="5:10" x14ac:dyDescent="0.2">
      <c r="E10" s="3" t="s">
        <v>16</v>
      </c>
      <c r="F10" s="3">
        <v>2</v>
      </c>
      <c r="G10" s="3">
        <v>10.470000000030268</v>
      </c>
      <c r="H10" s="3">
        <v>7.0999999999767169</v>
      </c>
      <c r="I10" s="4">
        <v>19.239999999947031</v>
      </c>
      <c r="J10" s="3">
        <v>16.570000000021537</v>
      </c>
    </row>
    <row r="12" spans="5:10" x14ac:dyDescent="0.2">
      <c r="F12" s="3" t="s">
        <v>12</v>
      </c>
      <c r="G12" s="3">
        <f>G7</f>
        <v>17.539999999979045</v>
      </c>
      <c r="H12" s="3">
        <f t="shared" ref="H12:J12" si="0">H7</f>
        <v>17.25</v>
      </c>
      <c r="I12" s="3">
        <f t="shared" si="0"/>
        <v>17.489999999947031</v>
      </c>
      <c r="J12" s="3">
        <f t="shared" si="0"/>
        <v>17.029999999984284</v>
      </c>
    </row>
    <row r="13" spans="5:10" x14ac:dyDescent="0.2">
      <c r="F13" s="3" t="s">
        <v>13</v>
      </c>
      <c r="G13" s="3">
        <v>0</v>
      </c>
      <c r="H13" s="3">
        <v>0</v>
      </c>
      <c r="I13" s="3">
        <v>0</v>
      </c>
      <c r="J13" s="3">
        <v>0</v>
      </c>
    </row>
    <row r="14" spans="5:10" x14ac:dyDescent="0.2">
      <c r="F14" s="3" t="s">
        <v>14</v>
      </c>
      <c r="G14" s="3">
        <v>0</v>
      </c>
      <c r="H14" s="3">
        <v>0</v>
      </c>
      <c r="I14" s="3">
        <v>0</v>
      </c>
      <c r="J14" s="3">
        <v>0</v>
      </c>
    </row>
    <row r="15" spans="5:10" x14ac:dyDescent="0.2">
      <c r="F15" s="3" t="s">
        <v>12</v>
      </c>
      <c r="G15" s="3">
        <f>G10-G8</f>
        <v>16.410000000032596</v>
      </c>
      <c r="H15" s="3">
        <f t="shared" ref="H15:J15" si="1">H10-H8</f>
        <v>16.440000000002328</v>
      </c>
      <c r="I15" s="3">
        <f t="shared" si="1"/>
        <v>16.299999999930151</v>
      </c>
      <c r="J15" s="3">
        <f t="shared" si="1"/>
        <v>16.5</v>
      </c>
    </row>
    <row r="16" spans="5:10" x14ac:dyDescent="0.2">
      <c r="F16" s="3" t="s">
        <v>13</v>
      </c>
      <c r="G16" s="3">
        <f>-2*G15</f>
        <v>-32.820000000065193</v>
      </c>
      <c r="H16" s="3">
        <f t="shared" ref="H16:J16" si="2">-2*H15</f>
        <v>-32.880000000004657</v>
      </c>
      <c r="I16" s="3">
        <f t="shared" si="2"/>
        <v>-32.599999999860302</v>
      </c>
      <c r="J16" s="3">
        <f t="shared" si="2"/>
        <v>-33</v>
      </c>
    </row>
    <row r="17" spans="2:10" x14ac:dyDescent="0.2">
      <c r="F17" s="3" t="s">
        <v>14</v>
      </c>
      <c r="G17" s="3">
        <f>G10</f>
        <v>10.470000000030268</v>
      </c>
      <c r="H17" s="3">
        <f t="shared" ref="H17:J17" si="3">H10</f>
        <v>7.0999999999767169</v>
      </c>
      <c r="I17" s="3">
        <f t="shared" si="3"/>
        <v>19.239999999947031</v>
      </c>
      <c r="J17" s="3">
        <f t="shared" si="3"/>
        <v>16.570000000021537</v>
      </c>
    </row>
    <row r="20" spans="2:10" x14ac:dyDescent="0.2">
      <c r="F20" s="3" t="s">
        <v>17</v>
      </c>
      <c r="G20" s="6">
        <f>G15-G12</f>
        <v>-1.129999999946449</v>
      </c>
      <c r="H20" s="6">
        <f t="shared" ref="H20:J20" si="4">H15-H12</f>
        <v>-0.80999999999767169</v>
      </c>
      <c r="I20" s="6">
        <f t="shared" si="4"/>
        <v>-1.1900000000168802</v>
      </c>
      <c r="J20" s="6">
        <f t="shared" si="4"/>
        <v>-0.52999999998428393</v>
      </c>
    </row>
    <row r="21" spans="2:10" x14ac:dyDescent="0.2">
      <c r="F21" s="3" t="s">
        <v>18</v>
      </c>
      <c r="G21" s="6">
        <f t="shared" ref="G21:J22" si="5">G16-G13</f>
        <v>-32.820000000065193</v>
      </c>
      <c r="H21" s="6">
        <f t="shared" si="5"/>
        <v>-32.880000000004657</v>
      </c>
      <c r="I21" s="6">
        <f t="shared" si="5"/>
        <v>-32.599999999860302</v>
      </c>
      <c r="J21" s="6">
        <f t="shared" si="5"/>
        <v>-33</v>
      </c>
    </row>
    <row r="22" spans="2:10" x14ac:dyDescent="0.2">
      <c r="F22" s="3" t="s">
        <v>19</v>
      </c>
      <c r="G22" s="6">
        <f t="shared" si="5"/>
        <v>10.470000000030268</v>
      </c>
      <c r="H22" s="6">
        <f t="shared" si="5"/>
        <v>7.0999999999767169</v>
      </c>
      <c r="I22" s="6">
        <f t="shared" si="5"/>
        <v>19.239999999947031</v>
      </c>
      <c r="J22" s="6">
        <f t="shared" si="5"/>
        <v>16.570000000021537</v>
      </c>
    </row>
    <row r="23" spans="2:10" x14ac:dyDescent="0.2">
      <c r="G23" s="6"/>
      <c r="H23" s="6"/>
      <c r="I23" s="6"/>
      <c r="J23" s="6"/>
    </row>
    <row r="24" spans="2:10" x14ac:dyDescent="0.2">
      <c r="B24" s="4"/>
      <c r="G24" s="5">
        <f>(-G$21+SQRT(G$21^2-4*G$20*G$22))/(2*G$20)</f>
        <v>-29.359831572394537</v>
      </c>
      <c r="H24" s="5">
        <f t="shared" ref="H24:J24" si="6">(-H$21+SQRT(H$21^2-4*H$20*H$22))/(2*H$20)</f>
        <v>-40.807392694363578</v>
      </c>
      <c r="I24" s="5">
        <f t="shared" si="6"/>
        <v>-27.972947388034431</v>
      </c>
      <c r="J24" s="5">
        <f t="shared" si="6"/>
        <v>-62.762286887933541</v>
      </c>
    </row>
    <row r="25" spans="2:10" x14ac:dyDescent="0.2">
      <c r="G25" s="5">
        <f>(-G$21-SQRT(G$21^2-4*G$20*G$22))/(2*G$20)</f>
        <v>0.31558378334981346</v>
      </c>
      <c r="H25" s="5">
        <f t="shared" ref="H25:J25" si="7">(-H$21-SQRT(H$21^2-4*H$20*H$22))/(2*H$20)</f>
        <v>0.21480010164855581</v>
      </c>
      <c r="I25" s="5">
        <f t="shared" si="7"/>
        <v>0.57798940534714338</v>
      </c>
      <c r="J25" s="5">
        <f t="shared" si="7"/>
        <v>0.49813594269099964</v>
      </c>
    </row>
    <row r="26" spans="2:10" x14ac:dyDescent="0.2">
      <c r="G26" s="5"/>
      <c r="H26" s="5"/>
      <c r="I26" s="5"/>
      <c r="J26" s="5"/>
    </row>
    <row r="27" spans="2:10" x14ac:dyDescent="0.2">
      <c r="F27" s="3" t="s">
        <v>20</v>
      </c>
      <c r="G27" s="5">
        <f>G25*G25*G12</f>
        <v>1.7468634004546335</v>
      </c>
      <c r="H27" s="5">
        <f t="shared" ref="H27:J27" si="8">H25*H25*H12</f>
        <v>0.79589919327696601</v>
      </c>
      <c r="I27" s="5">
        <f t="shared" si="8"/>
        <v>5.8429149545923966</v>
      </c>
      <c r="J27" s="5">
        <f t="shared" si="8"/>
        <v>4.2258142783291843</v>
      </c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</sheetData>
  <sheetProtection selectLockedCells="1" selectUnlockedCells="1"/>
  <sortState ref="B5:G100">
    <sortCondition ref="D5:D100"/>
    <sortCondition ref="C5:C100"/>
    <sortCondition ref="B5:B100"/>
    <sortCondition ref="E5:E100"/>
  </sortState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3"/>
  <sheetViews>
    <sheetView topLeftCell="D13" zoomScaleNormal="100" workbookViewId="0">
      <selection activeCell="J12" sqref="J12"/>
    </sheetView>
  </sheetViews>
  <sheetFormatPr defaultColWidth="11.5703125" defaultRowHeight="12.75" x14ac:dyDescent="0.2"/>
  <cols>
    <col min="1" max="2" width="11.5703125" style="3"/>
    <col min="3" max="3" width="13.140625" style="3" bestFit="1" customWidth="1"/>
    <col min="4" max="4" width="7.5703125" style="3" bestFit="1" customWidth="1"/>
    <col min="5" max="16384" width="11.5703125" style="3"/>
  </cols>
  <sheetData>
    <row r="3" spans="2:10" x14ac:dyDescent="0.2">
      <c r="G3" s="3" t="s">
        <v>30</v>
      </c>
      <c r="H3" s="3" t="s">
        <v>31</v>
      </c>
      <c r="I3" s="3" t="s">
        <v>30</v>
      </c>
      <c r="J3" s="3" t="s">
        <v>31</v>
      </c>
    </row>
    <row r="4" spans="2:10" x14ac:dyDescent="0.2">
      <c r="B4" s="4"/>
      <c r="G4" s="3" t="s">
        <v>11</v>
      </c>
      <c r="H4" s="3" t="s">
        <v>11</v>
      </c>
      <c r="I4" s="3" t="s">
        <v>0</v>
      </c>
      <c r="J4" s="3" t="s">
        <v>0</v>
      </c>
    </row>
    <row r="5" spans="2:10" x14ac:dyDescent="0.2">
      <c r="E5" s="3" t="s">
        <v>15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2:10" x14ac:dyDescent="0.2">
      <c r="E6" s="3" t="s">
        <v>15</v>
      </c>
      <c r="F6" s="3">
        <v>-1</v>
      </c>
      <c r="G6" s="3">
        <v>36.179999999993015</v>
      </c>
      <c r="H6" s="3">
        <v>35.889999999955762</v>
      </c>
      <c r="I6" s="4">
        <v>36.200000000040745</v>
      </c>
      <c r="J6" s="3">
        <v>35.740000000077998</v>
      </c>
    </row>
    <row r="7" spans="2:10" x14ac:dyDescent="0.2">
      <c r="E7" s="3" t="s">
        <v>15</v>
      </c>
      <c r="F7" s="3">
        <v>1</v>
      </c>
      <c r="G7" s="3">
        <f>G6</f>
        <v>36.179999999993015</v>
      </c>
      <c r="H7" s="3">
        <f t="shared" ref="H7:J7" si="0">H6</f>
        <v>35.889999999955762</v>
      </c>
      <c r="I7" s="3">
        <f t="shared" si="0"/>
        <v>36.200000000040745</v>
      </c>
      <c r="J7" s="3">
        <f t="shared" si="0"/>
        <v>35.740000000077998</v>
      </c>
    </row>
    <row r="8" spans="2:10" x14ac:dyDescent="0.2">
      <c r="E8" s="3" t="s">
        <v>16</v>
      </c>
      <c r="F8" s="3">
        <v>1</v>
      </c>
      <c r="G8" s="3">
        <v>20.370000000053551</v>
      </c>
      <c r="H8" s="4">
        <v>16.970000000030268</v>
      </c>
      <c r="I8" s="4">
        <v>50.36999999996624</v>
      </c>
      <c r="J8" s="3">
        <v>47.500000000087311</v>
      </c>
    </row>
    <row r="9" spans="2:10" x14ac:dyDescent="0.2">
      <c r="E9" s="3" t="s">
        <v>16</v>
      </c>
      <c r="F9" s="3">
        <v>0</v>
      </c>
      <c r="G9" s="3">
        <v>43.700000000011642</v>
      </c>
      <c r="H9" s="3">
        <v>40.329999999899883</v>
      </c>
      <c r="I9" s="4">
        <v>73.540000000008149</v>
      </c>
      <c r="J9" s="3">
        <v>70.86999999996624</v>
      </c>
    </row>
    <row r="10" spans="2:10" x14ac:dyDescent="0.2">
      <c r="E10" s="3" t="s">
        <v>16</v>
      </c>
      <c r="F10" s="3">
        <v>2</v>
      </c>
      <c r="G10" s="3">
        <f>G9</f>
        <v>43.700000000011642</v>
      </c>
      <c r="H10" s="3">
        <f t="shared" ref="H10:J10" si="1">H9</f>
        <v>40.329999999899883</v>
      </c>
      <c r="I10" s="3">
        <f t="shared" si="1"/>
        <v>73.540000000008149</v>
      </c>
      <c r="J10" s="3">
        <f t="shared" si="1"/>
        <v>70.86999999996624</v>
      </c>
    </row>
    <row r="11" spans="2:10" x14ac:dyDescent="0.2">
      <c r="B11" s="4"/>
    </row>
    <row r="12" spans="2:10" x14ac:dyDescent="0.2">
      <c r="F12" s="3" t="s">
        <v>12</v>
      </c>
      <c r="G12" s="3">
        <f>G7</f>
        <v>36.179999999993015</v>
      </c>
      <c r="H12" s="3">
        <f t="shared" ref="H12:J12" si="2">H7</f>
        <v>35.889999999955762</v>
      </c>
      <c r="I12" s="3">
        <f t="shared" si="2"/>
        <v>36.200000000040745</v>
      </c>
      <c r="J12" s="3">
        <f t="shared" si="2"/>
        <v>35.740000000077998</v>
      </c>
    </row>
    <row r="13" spans="2:10" x14ac:dyDescent="0.2">
      <c r="F13" s="3" t="s">
        <v>13</v>
      </c>
      <c r="G13" s="3">
        <v>0</v>
      </c>
      <c r="H13" s="3">
        <v>0</v>
      </c>
      <c r="I13" s="3">
        <v>0</v>
      </c>
      <c r="J13" s="3">
        <v>0</v>
      </c>
    </row>
    <row r="14" spans="2:10" x14ac:dyDescent="0.2">
      <c r="F14" s="3" t="s">
        <v>14</v>
      </c>
      <c r="G14" s="3">
        <v>0</v>
      </c>
      <c r="H14" s="3">
        <v>0</v>
      </c>
      <c r="I14" s="3">
        <v>0</v>
      </c>
      <c r="J14" s="3">
        <v>0</v>
      </c>
    </row>
    <row r="15" spans="2:10" x14ac:dyDescent="0.2">
      <c r="F15" s="3" t="s">
        <v>12</v>
      </c>
      <c r="G15" s="3">
        <f>G10-G8</f>
        <v>23.32999999995809</v>
      </c>
      <c r="H15" s="3">
        <f t="shared" ref="H15:J15" si="3">H10-H8</f>
        <v>23.359999999869615</v>
      </c>
      <c r="I15" s="3">
        <f t="shared" si="3"/>
        <v>23.17000000004191</v>
      </c>
      <c r="J15" s="3">
        <f t="shared" si="3"/>
        <v>23.369999999878928</v>
      </c>
    </row>
    <row r="16" spans="2:10" x14ac:dyDescent="0.2">
      <c r="F16" s="3" t="s">
        <v>13</v>
      </c>
      <c r="G16" s="3">
        <f>-2*G15</f>
        <v>-46.659999999916181</v>
      </c>
      <c r="H16" s="3">
        <f t="shared" ref="H16:J16" si="4">-2*H15</f>
        <v>-46.71999999973923</v>
      </c>
      <c r="I16" s="3">
        <f t="shared" si="4"/>
        <v>-46.340000000083819</v>
      </c>
      <c r="J16" s="3">
        <f t="shared" si="4"/>
        <v>-46.739999999757856</v>
      </c>
    </row>
    <row r="17" spans="6:10" x14ac:dyDescent="0.2">
      <c r="F17" s="3" t="s">
        <v>14</v>
      </c>
      <c r="G17" s="3">
        <f>G10</f>
        <v>43.700000000011642</v>
      </c>
      <c r="H17" s="3">
        <f t="shared" ref="H17:J17" si="5">H10</f>
        <v>40.329999999899883</v>
      </c>
      <c r="I17" s="3">
        <f t="shared" si="5"/>
        <v>73.540000000008149</v>
      </c>
      <c r="J17" s="3">
        <f t="shared" si="5"/>
        <v>70.86999999996624</v>
      </c>
    </row>
    <row r="20" spans="6:10" x14ac:dyDescent="0.2">
      <c r="F20" s="3" t="s">
        <v>17</v>
      </c>
      <c r="G20" s="3">
        <f>G15-G12</f>
        <v>-12.850000000034925</v>
      </c>
      <c r="H20" s="3">
        <f t="shared" ref="H20:J20" si="6">H15-H12</f>
        <v>-12.530000000086147</v>
      </c>
      <c r="I20" s="3">
        <f t="shared" si="6"/>
        <v>-13.029999999998836</v>
      </c>
      <c r="J20" s="3">
        <f t="shared" si="6"/>
        <v>-12.37000000019907</v>
      </c>
    </row>
    <row r="21" spans="6:10" x14ac:dyDescent="0.2">
      <c r="F21" s="3" t="s">
        <v>18</v>
      </c>
      <c r="G21" s="3">
        <f t="shared" ref="G21:J22" si="7">G16-G13</f>
        <v>-46.659999999916181</v>
      </c>
      <c r="H21" s="3">
        <f t="shared" si="7"/>
        <v>-46.71999999973923</v>
      </c>
      <c r="I21" s="3">
        <f t="shared" si="7"/>
        <v>-46.340000000083819</v>
      </c>
      <c r="J21" s="3">
        <f t="shared" si="7"/>
        <v>-46.739999999757856</v>
      </c>
    </row>
    <row r="22" spans="6:10" x14ac:dyDescent="0.2">
      <c r="F22" s="3" t="s">
        <v>19</v>
      </c>
      <c r="G22" s="3">
        <f t="shared" si="7"/>
        <v>43.700000000011642</v>
      </c>
      <c r="H22" s="3">
        <f t="shared" si="7"/>
        <v>40.329999999899883</v>
      </c>
      <c r="I22" s="3">
        <f t="shared" si="7"/>
        <v>73.540000000008149</v>
      </c>
      <c r="J22" s="3">
        <f t="shared" si="7"/>
        <v>70.86999999996624</v>
      </c>
    </row>
    <row r="24" spans="6:10" x14ac:dyDescent="0.2">
      <c r="G24" s="5">
        <f>(-G$21+SQRT(G$21^2-4*G$20*G$22))/(2*G$20)</f>
        <v>-4.4034304243088647</v>
      </c>
      <c r="H24" s="5">
        <f t="shared" ref="H24:J24" si="8">(-H$21+SQRT(H$21^2-4*H$20*H$22))/(2*H$20)</f>
        <v>-4.4516766173530966</v>
      </c>
      <c r="I24" s="5">
        <f t="shared" si="8"/>
        <v>-4.7456792788193356</v>
      </c>
      <c r="J24" s="5">
        <f t="shared" si="8"/>
        <v>-4.9385828950369186</v>
      </c>
    </row>
    <row r="25" spans="6:10" x14ac:dyDescent="0.2">
      <c r="G25" s="5">
        <f>(-G$21-SQRT(G$21^2-4*G$20*G$22))/(2*G$20)</f>
        <v>0.77230201965599565</v>
      </c>
      <c r="H25" s="5">
        <f t="shared" ref="H25:J25" si="9">(-H$21-SQRT(H$21^2-4*H$20*H$22))/(2*H$20)</f>
        <v>0.72302538036841824</v>
      </c>
      <c r="I25" s="5">
        <f t="shared" si="9"/>
        <v>1.1892709902477345</v>
      </c>
      <c r="J25" s="5">
        <f t="shared" si="9"/>
        <v>1.1600865329507686</v>
      </c>
    </row>
    <row r="26" spans="6:10" x14ac:dyDescent="0.2">
      <c r="G26" s="5"/>
      <c r="H26" s="5"/>
      <c r="I26" s="5"/>
      <c r="J26" s="5"/>
    </row>
    <row r="27" spans="6:10" x14ac:dyDescent="0.2">
      <c r="F27" s="3" t="s">
        <v>20</v>
      </c>
      <c r="G27" s="5">
        <f>G25*G25*G12</f>
        <v>21.579575818047765</v>
      </c>
      <c r="H27" s="5">
        <f t="shared" ref="H27:J27" si="10">H25*H25*H12</f>
        <v>18.762060996552865</v>
      </c>
      <c r="I27" s="5">
        <f t="shared" si="10"/>
        <v>51.20003067452037</v>
      </c>
      <c r="J27" s="5">
        <f t="shared" si="10"/>
        <v>48.098919303096643</v>
      </c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3"/>
  <sheetViews>
    <sheetView topLeftCell="F1" zoomScaleNormal="100" workbookViewId="0">
      <selection activeCell="Q26" sqref="Q26"/>
    </sheetView>
  </sheetViews>
  <sheetFormatPr defaultColWidth="11.5703125" defaultRowHeight="12.75" x14ac:dyDescent="0.2"/>
  <cols>
    <col min="1" max="16384" width="11.5703125" style="3"/>
  </cols>
  <sheetData>
    <row r="3" spans="2:10" x14ac:dyDescent="0.2">
      <c r="G3" s="3" t="s">
        <v>30</v>
      </c>
      <c r="H3" s="3" t="s">
        <v>31</v>
      </c>
      <c r="I3" s="3" t="s">
        <v>30</v>
      </c>
      <c r="J3" s="3" t="s">
        <v>31</v>
      </c>
    </row>
    <row r="4" spans="2:10" x14ac:dyDescent="0.2">
      <c r="B4" s="4"/>
      <c r="G4" s="3" t="s">
        <v>11</v>
      </c>
      <c r="H4" s="3" t="s">
        <v>11</v>
      </c>
      <c r="I4" s="3" t="s">
        <v>0</v>
      </c>
      <c r="J4" s="3" t="s">
        <v>0</v>
      </c>
    </row>
    <row r="5" spans="2:10" x14ac:dyDescent="0.2">
      <c r="E5" s="3" t="s">
        <v>15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2:10" x14ac:dyDescent="0.2">
      <c r="E6" s="3" t="s">
        <v>15</v>
      </c>
      <c r="F6" s="3">
        <v>-1</v>
      </c>
      <c r="G6" s="3">
        <v>48.590000000025611</v>
      </c>
      <c r="H6" s="3">
        <v>48.299999999988358</v>
      </c>
      <c r="I6" s="4">
        <v>48.11999999996624</v>
      </c>
      <c r="J6" s="3">
        <v>47.660000000003492</v>
      </c>
    </row>
    <row r="7" spans="2:10" x14ac:dyDescent="0.2">
      <c r="E7" s="3" t="s">
        <v>15</v>
      </c>
      <c r="F7" s="3">
        <v>1</v>
      </c>
      <c r="G7" s="3">
        <f>G6</f>
        <v>48.590000000025611</v>
      </c>
      <c r="H7" s="3">
        <f t="shared" ref="H7:J7" si="0">H6</f>
        <v>48.299999999988358</v>
      </c>
      <c r="I7" s="3">
        <f t="shared" si="0"/>
        <v>48.11999999996624</v>
      </c>
      <c r="J7" s="3">
        <f t="shared" si="0"/>
        <v>47.660000000003492</v>
      </c>
    </row>
    <row r="8" spans="2:10" x14ac:dyDescent="0.2">
      <c r="E8" s="3" t="s">
        <v>16</v>
      </c>
      <c r="F8" s="3">
        <v>1</v>
      </c>
      <c r="G8" s="3">
        <v>23.880000000062864</v>
      </c>
      <c r="H8" s="4">
        <v>20.480000000039581</v>
      </c>
      <c r="I8" s="4">
        <v>54.310000000026776</v>
      </c>
      <c r="J8" s="4">
        <v>51.440000000031432</v>
      </c>
    </row>
    <row r="9" spans="2:10" x14ac:dyDescent="0.2">
      <c r="E9" s="3" t="s">
        <v>16</v>
      </c>
      <c r="F9" s="3">
        <v>0</v>
      </c>
      <c r="G9" s="3">
        <v>72.900000000081491</v>
      </c>
      <c r="H9" s="3">
        <v>69.529999999969732</v>
      </c>
      <c r="I9" s="4">
        <v>103.19000000003143</v>
      </c>
      <c r="J9" s="3">
        <v>100.51999999998952</v>
      </c>
    </row>
    <row r="10" spans="2:10" x14ac:dyDescent="0.2">
      <c r="E10" s="3" t="s">
        <v>16</v>
      </c>
      <c r="F10" s="3">
        <v>2</v>
      </c>
      <c r="G10" s="3">
        <f>G9</f>
        <v>72.900000000081491</v>
      </c>
      <c r="H10" s="3">
        <f t="shared" ref="H10:J10" si="1">H9</f>
        <v>69.529999999969732</v>
      </c>
      <c r="I10" s="3">
        <f t="shared" si="1"/>
        <v>103.19000000003143</v>
      </c>
      <c r="J10" s="3">
        <f t="shared" si="1"/>
        <v>100.51999999998952</v>
      </c>
    </row>
    <row r="11" spans="2:10" x14ac:dyDescent="0.2">
      <c r="B11" s="4"/>
    </row>
    <row r="12" spans="2:10" x14ac:dyDescent="0.2">
      <c r="F12" s="3" t="s">
        <v>12</v>
      </c>
      <c r="G12" s="3">
        <f>G7</f>
        <v>48.590000000025611</v>
      </c>
      <c r="H12" s="3">
        <f t="shared" ref="H12:J12" si="2">H7</f>
        <v>48.299999999988358</v>
      </c>
      <c r="I12" s="3">
        <f t="shared" si="2"/>
        <v>48.11999999996624</v>
      </c>
      <c r="J12" s="3">
        <f t="shared" si="2"/>
        <v>47.660000000003492</v>
      </c>
    </row>
    <row r="13" spans="2:10" x14ac:dyDescent="0.2">
      <c r="F13" s="3" t="s">
        <v>13</v>
      </c>
      <c r="G13" s="3">
        <v>0</v>
      </c>
      <c r="H13" s="3">
        <v>0</v>
      </c>
      <c r="I13" s="3">
        <v>0</v>
      </c>
      <c r="J13" s="3">
        <v>0</v>
      </c>
    </row>
    <row r="14" spans="2:10" x14ac:dyDescent="0.2">
      <c r="F14" s="3" t="s">
        <v>14</v>
      </c>
      <c r="G14" s="3">
        <v>0</v>
      </c>
      <c r="H14" s="3">
        <v>0</v>
      </c>
      <c r="I14" s="3">
        <v>0</v>
      </c>
      <c r="J14" s="3">
        <v>0</v>
      </c>
    </row>
    <row r="15" spans="2:10" x14ac:dyDescent="0.2">
      <c r="F15" s="3" t="s">
        <v>12</v>
      </c>
      <c r="G15" s="3">
        <f>G10-G8</f>
        <v>49.020000000018626</v>
      </c>
      <c r="H15" s="3">
        <f t="shared" ref="H15:J15" si="3">H10-H8</f>
        <v>49.049999999930151</v>
      </c>
      <c r="I15" s="3">
        <f t="shared" si="3"/>
        <v>48.880000000004657</v>
      </c>
      <c r="J15" s="3">
        <f t="shared" si="3"/>
        <v>49.07999999995809</v>
      </c>
    </row>
    <row r="16" spans="2:10" x14ac:dyDescent="0.2">
      <c r="F16" s="3" t="s">
        <v>13</v>
      </c>
      <c r="G16" s="3">
        <f>-2*G15</f>
        <v>-98.040000000037253</v>
      </c>
      <c r="H16" s="3">
        <f t="shared" ref="H16:J16" si="4">-2*H15</f>
        <v>-98.099999999860302</v>
      </c>
      <c r="I16" s="3">
        <f t="shared" si="4"/>
        <v>-97.760000000009313</v>
      </c>
      <c r="J16" s="3">
        <f t="shared" si="4"/>
        <v>-98.159999999916181</v>
      </c>
    </row>
    <row r="17" spans="6:10" x14ac:dyDescent="0.2">
      <c r="F17" s="3" t="s">
        <v>14</v>
      </c>
      <c r="G17" s="3">
        <f>G10</f>
        <v>72.900000000081491</v>
      </c>
      <c r="H17" s="3">
        <f t="shared" ref="H17:J17" si="5">H10</f>
        <v>69.529999999969732</v>
      </c>
      <c r="I17" s="3">
        <f t="shared" si="5"/>
        <v>103.19000000003143</v>
      </c>
      <c r="J17" s="3">
        <f t="shared" si="5"/>
        <v>100.51999999998952</v>
      </c>
    </row>
    <row r="20" spans="6:10" x14ac:dyDescent="0.2">
      <c r="F20" s="3" t="s">
        <v>17</v>
      </c>
      <c r="G20" s="3">
        <f>G15-G12</f>
        <v>0.42999999999301508</v>
      </c>
      <c r="H20" s="3">
        <f t="shared" ref="H20:J20" si="6">H15-H12</f>
        <v>0.74999999994179234</v>
      </c>
      <c r="I20" s="3">
        <f t="shared" si="6"/>
        <v>0.76000000003841706</v>
      </c>
      <c r="J20" s="3">
        <f t="shared" si="6"/>
        <v>1.419999999954598</v>
      </c>
    </row>
    <row r="21" spans="6:10" x14ac:dyDescent="0.2">
      <c r="F21" s="3" t="s">
        <v>18</v>
      </c>
      <c r="G21" s="3">
        <f t="shared" ref="G21:J22" si="7">G16-G13</f>
        <v>-98.040000000037253</v>
      </c>
      <c r="H21" s="3">
        <f t="shared" si="7"/>
        <v>-98.099999999860302</v>
      </c>
      <c r="I21" s="3">
        <f t="shared" si="7"/>
        <v>-97.760000000009313</v>
      </c>
      <c r="J21" s="3">
        <f t="shared" si="7"/>
        <v>-98.159999999916181</v>
      </c>
    </row>
    <row r="22" spans="6:10" x14ac:dyDescent="0.2">
      <c r="F22" s="3" t="s">
        <v>19</v>
      </c>
      <c r="G22" s="3">
        <f t="shared" si="7"/>
        <v>72.900000000081491</v>
      </c>
      <c r="H22" s="3">
        <f t="shared" si="7"/>
        <v>69.529999999969732</v>
      </c>
      <c r="I22" s="3">
        <f t="shared" si="7"/>
        <v>103.19000000003143</v>
      </c>
      <c r="J22" s="3">
        <f t="shared" si="7"/>
        <v>100.51999999998952</v>
      </c>
    </row>
    <row r="24" spans="6:10" x14ac:dyDescent="0.2">
      <c r="G24" s="6">
        <f>(-G$21+SQRT(G$21^2-4*G$20*G$22))/(2*G$20)</f>
        <v>227.25398499451347</v>
      </c>
      <c r="H24" s="6">
        <f t="shared" ref="H24:J24" si="8">(-H$21+SQRT(H$21^2-4*H$20*H$22))/(2*H$20)</f>
        <v>130.08735065391471</v>
      </c>
      <c r="I24" s="6">
        <f t="shared" si="8"/>
        <v>127.56722786849635</v>
      </c>
      <c r="J24" s="6">
        <f t="shared" si="8"/>
        <v>68.087081214710224</v>
      </c>
    </row>
    <row r="25" spans="6:10" x14ac:dyDescent="0.2">
      <c r="G25" s="6">
        <f>(-G$21-SQRT(G$21^2-4*G$20*G$22))/(2*G$20)</f>
        <v>0.7460150092768022</v>
      </c>
      <c r="H25" s="6">
        <f t="shared" ref="H25:J25" si="9">(-H$21-SQRT(H$21^2-4*H$20*H$22))/(2*H$20)</f>
        <v>0.71264935605044399</v>
      </c>
      <c r="I25" s="6">
        <f t="shared" si="9"/>
        <v>1.0643510723821494</v>
      </c>
      <c r="J25" s="6">
        <f t="shared" si="9"/>
        <v>1.039679350821229</v>
      </c>
    </row>
    <row r="26" spans="6:10" x14ac:dyDescent="0.2">
      <c r="G26" s="6"/>
      <c r="H26" s="6"/>
      <c r="I26" s="6"/>
      <c r="J26" s="6"/>
    </row>
    <row r="27" spans="6:10" x14ac:dyDescent="0.2">
      <c r="F27" s="3" t="s">
        <v>20</v>
      </c>
      <c r="G27" s="6">
        <f>G25*G25*G12</f>
        <v>27.042200567694181</v>
      </c>
      <c r="H27" s="6">
        <f t="shared" ref="H27:J27" si="10">H25*H25*H12</f>
        <v>24.530077755995222</v>
      </c>
      <c r="I27" s="6">
        <f t="shared" si="10"/>
        <v>54.512415038084995</v>
      </c>
      <c r="J27" s="6">
        <f t="shared" si="10"/>
        <v>51.517274049300106</v>
      </c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3"/>
  <sheetViews>
    <sheetView topLeftCell="D1" zoomScaleNormal="100" workbookViewId="0">
      <selection activeCell="A10" sqref="A1:XFD1048576"/>
    </sheetView>
  </sheetViews>
  <sheetFormatPr defaultColWidth="11.5703125" defaultRowHeight="12.75" x14ac:dyDescent="0.2"/>
  <cols>
    <col min="1" max="16384" width="11.5703125" style="3"/>
  </cols>
  <sheetData>
    <row r="3" spans="2:10" x14ac:dyDescent="0.2">
      <c r="G3" s="3" t="s">
        <v>30</v>
      </c>
      <c r="H3" s="3" t="s">
        <v>31</v>
      </c>
      <c r="I3" s="3" t="s">
        <v>30</v>
      </c>
      <c r="J3" s="3" t="s">
        <v>31</v>
      </c>
    </row>
    <row r="4" spans="2:10" x14ac:dyDescent="0.2">
      <c r="B4" s="4"/>
      <c r="G4" s="3" t="s">
        <v>11</v>
      </c>
      <c r="H4" s="3" t="s">
        <v>11</v>
      </c>
      <c r="I4" s="3" t="s">
        <v>0</v>
      </c>
      <c r="J4" s="3" t="s">
        <v>0</v>
      </c>
    </row>
    <row r="5" spans="2:10" x14ac:dyDescent="0.2">
      <c r="E5" s="3" t="s">
        <v>15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2:10" x14ac:dyDescent="0.2">
      <c r="E6" s="3" t="s">
        <v>15</v>
      </c>
      <c r="F6" s="3">
        <v>-1</v>
      </c>
      <c r="G6" s="3">
        <v>103.72999999995227</v>
      </c>
      <c r="H6" s="3">
        <v>103.43999999997322</v>
      </c>
      <c r="I6" s="4">
        <v>104.28999999996449</v>
      </c>
      <c r="J6" s="3">
        <v>103.83000000000175</v>
      </c>
    </row>
    <row r="7" spans="2:10" x14ac:dyDescent="0.2">
      <c r="E7" s="3" t="s">
        <v>15</v>
      </c>
      <c r="F7" s="3">
        <v>1</v>
      </c>
      <c r="G7" s="3">
        <f>G6</f>
        <v>103.72999999995227</v>
      </c>
      <c r="H7" s="3">
        <f t="shared" ref="H7:J7" si="0">H6</f>
        <v>103.43999999997322</v>
      </c>
      <c r="I7" s="3">
        <f t="shared" si="0"/>
        <v>104.28999999996449</v>
      </c>
      <c r="J7" s="3">
        <f t="shared" si="0"/>
        <v>103.83000000000175</v>
      </c>
    </row>
    <row r="8" spans="2:10" x14ac:dyDescent="0.2">
      <c r="E8" s="3" t="s">
        <v>16</v>
      </c>
      <c r="F8" s="3">
        <v>1</v>
      </c>
      <c r="G8" s="3">
        <v>34.260000000038417</v>
      </c>
      <c r="H8" s="4">
        <v>30.860000000015134</v>
      </c>
      <c r="I8" s="4">
        <v>67.189999999987776</v>
      </c>
      <c r="J8" s="3">
        <v>64.319999999992433</v>
      </c>
    </row>
    <row r="9" spans="2:10" x14ac:dyDescent="0.2">
      <c r="E9" s="3" t="s">
        <v>16</v>
      </c>
      <c r="F9" s="3">
        <v>0</v>
      </c>
      <c r="G9" s="3">
        <v>53.350000000005821</v>
      </c>
      <c r="H9" s="3">
        <v>49.97999999995227</v>
      </c>
      <c r="I9" s="4">
        <v>86.989999999976135</v>
      </c>
      <c r="J9" s="3">
        <v>84.319999999992433</v>
      </c>
    </row>
    <row r="10" spans="2:10" x14ac:dyDescent="0.2">
      <c r="E10" s="3" t="s">
        <v>16</v>
      </c>
      <c r="F10" s="3">
        <v>2</v>
      </c>
      <c r="G10" s="3">
        <f>G9</f>
        <v>53.350000000005821</v>
      </c>
      <c r="H10" s="3">
        <f t="shared" ref="H10" si="1">H9</f>
        <v>49.97999999995227</v>
      </c>
      <c r="I10" s="3">
        <f t="shared" ref="I10" si="2">I9</f>
        <v>86.989999999976135</v>
      </c>
      <c r="J10" s="3">
        <f t="shared" ref="J10" si="3">J9</f>
        <v>84.319999999992433</v>
      </c>
    </row>
    <row r="11" spans="2:10" x14ac:dyDescent="0.2">
      <c r="B11" s="4"/>
    </row>
    <row r="12" spans="2:10" x14ac:dyDescent="0.2">
      <c r="B12" s="4"/>
      <c r="F12" s="3" t="s">
        <v>12</v>
      </c>
      <c r="G12" s="3">
        <f>G7</f>
        <v>103.72999999995227</v>
      </c>
      <c r="H12" s="3">
        <f t="shared" ref="H12:J12" si="4">H7</f>
        <v>103.43999999997322</v>
      </c>
      <c r="I12" s="3">
        <f t="shared" si="4"/>
        <v>104.28999999996449</v>
      </c>
      <c r="J12" s="3">
        <f t="shared" si="4"/>
        <v>103.83000000000175</v>
      </c>
    </row>
    <row r="13" spans="2:10" x14ac:dyDescent="0.2">
      <c r="B13" s="4"/>
      <c r="F13" s="3" t="s">
        <v>13</v>
      </c>
      <c r="G13" s="3">
        <v>0</v>
      </c>
      <c r="H13" s="3">
        <v>0</v>
      </c>
      <c r="I13" s="3">
        <v>0</v>
      </c>
      <c r="J13" s="3">
        <v>0</v>
      </c>
    </row>
    <row r="14" spans="2:10" x14ac:dyDescent="0.2">
      <c r="B14" s="4"/>
      <c r="F14" s="3" t="s">
        <v>14</v>
      </c>
      <c r="G14" s="3">
        <v>0</v>
      </c>
      <c r="H14" s="3">
        <v>0</v>
      </c>
      <c r="I14" s="3">
        <v>0</v>
      </c>
      <c r="J14" s="3">
        <v>0</v>
      </c>
    </row>
    <row r="15" spans="2:10" x14ac:dyDescent="0.2">
      <c r="B15" s="4"/>
      <c r="F15" s="3" t="s">
        <v>12</v>
      </c>
      <c r="G15" s="3">
        <f>G10-G8</f>
        <v>19.089999999967404</v>
      </c>
      <c r="H15" s="3">
        <f t="shared" ref="H15:J15" si="5">H10-H8</f>
        <v>19.119999999937136</v>
      </c>
      <c r="I15" s="3">
        <f t="shared" si="5"/>
        <v>19.799999999988358</v>
      </c>
      <c r="J15" s="3">
        <f t="shared" si="5"/>
        <v>20</v>
      </c>
    </row>
    <row r="16" spans="2:10" x14ac:dyDescent="0.2">
      <c r="B16" s="4"/>
      <c r="F16" s="3" t="s">
        <v>13</v>
      </c>
      <c r="G16" s="3">
        <f>-2*G15</f>
        <v>-38.179999999934807</v>
      </c>
      <c r="H16" s="3">
        <f t="shared" ref="H16:J16" si="6">-2*H15</f>
        <v>-38.239999999874271</v>
      </c>
      <c r="I16" s="3">
        <f t="shared" si="6"/>
        <v>-39.599999999976717</v>
      </c>
      <c r="J16" s="3">
        <f t="shared" si="6"/>
        <v>-40</v>
      </c>
    </row>
    <row r="17" spans="2:10" x14ac:dyDescent="0.2">
      <c r="B17" s="4"/>
      <c r="F17" s="3" t="s">
        <v>14</v>
      </c>
      <c r="G17" s="3">
        <f>G10</f>
        <v>53.350000000005821</v>
      </c>
      <c r="H17" s="3">
        <f t="shared" ref="H17:J17" si="7">H10</f>
        <v>49.97999999995227</v>
      </c>
      <c r="I17" s="3">
        <f t="shared" si="7"/>
        <v>86.989999999976135</v>
      </c>
      <c r="J17" s="3">
        <f t="shared" si="7"/>
        <v>84.319999999992433</v>
      </c>
    </row>
    <row r="20" spans="2:10" x14ac:dyDescent="0.2">
      <c r="F20" s="3" t="s">
        <v>17</v>
      </c>
      <c r="G20" s="3">
        <f>G15-G12</f>
        <v>-84.639999999984866</v>
      </c>
      <c r="H20" s="3">
        <f t="shared" ref="H20:J20" si="8">H15-H12</f>
        <v>-84.320000000036089</v>
      </c>
      <c r="I20" s="3">
        <f t="shared" si="8"/>
        <v>-84.489999999976135</v>
      </c>
      <c r="J20" s="3">
        <f t="shared" si="8"/>
        <v>-83.830000000001746</v>
      </c>
    </row>
    <row r="21" spans="2:10" x14ac:dyDescent="0.2">
      <c r="F21" s="3" t="s">
        <v>18</v>
      </c>
      <c r="G21" s="3">
        <f t="shared" ref="G21:J22" si="9">G16-G13</f>
        <v>-38.179999999934807</v>
      </c>
      <c r="H21" s="3">
        <f t="shared" si="9"/>
        <v>-38.239999999874271</v>
      </c>
      <c r="I21" s="3">
        <f t="shared" si="9"/>
        <v>-39.599999999976717</v>
      </c>
      <c r="J21" s="3">
        <f t="shared" si="9"/>
        <v>-40</v>
      </c>
    </row>
    <row r="22" spans="2:10" x14ac:dyDescent="0.2">
      <c r="F22" s="3" t="s">
        <v>19</v>
      </c>
      <c r="G22" s="3">
        <f t="shared" si="9"/>
        <v>53.350000000005821</v>
      </c>
      <c r="H22" s="3">
        <f t="shared" si="9"/>
        <v>49.97999999995227</v>
      </c>
      <c r="I22" s="3">
        <f t="shared" si="9"/>
        <v>86.989999999976135</v>
      </c>
      <c r="J22" s="3">
        <f t="shared" si="9"/>
        <v>84.319999999992433</v>
      </c>
    </row>
    <row r="24" spans="2:10" x14ac:dyDescent="0.2">
      <c r="B24" s="4"/>
      <c r="G24" s="5">
        <f>(-G$21+SQRT(G$21^2-4*G$20*G$22))/(2*G$20)</f>
        <v>-1.0508837085575324</v>
      </c>
      <c r="H24" s="5">
        <f t="shared" ref="H24:J24" si="10">(-H$21+SQRT(H$21^2-4*H$20*H$22))/(2*H$20)</f>
        <v>-1.0293509224595243</v>
      </c>
      <c r="I24" s="5">
        <f t="shared" si="10"/>
        <v>-1.275744369107177</v>
      </c>
      <c r="J24" s="5">
        <f t="shared" si="10"/>
        <v>-1.2694828523071937</v>
      </c>
    </row>
    <row r="25" spans="2:10" x14ac:dyDescent="0.2">
      <c r="G25" s="5">
        <f>(-G$21-SQRT(G$21^2-4*G$20*G$22))/(2*G$20)</f>
        <v>0.59979675203648297</v>
      </c>
      <c r="H25" s="5">
        <f t="shared" ref="H25:J25" si="11">(-H$21-SQRT(H$21^2-4*H$20*H$22))/(2*H$20)</f>
        <v>0.57584048602857185</v>
      </c>
      <c r="I25" s="5">
        <f t="shared" si="11"/>
        <v>0.80704984904577448</v>
      </c>
      <c r="J25" s="5">
        <f t="shared" si="11"/>
        <v>0.79232670295732899</v>
      </c>
    </row>
    <row r="26" spans="2:10" x14ac:dyDescent="0.2">
      <c r="G26" s="5"/>
      <c r="H26" s="5"/>
      <c r="I26" s="5"/>
      <c r="J26" s="5"/>
    </row>
    <row r="27" spans="2:10" x14ac:dyDescent="0.2">
      <c r="F27" s="3" t="s">
        <v>20</v>
      </c>
      <c r="G27" s="5">
        <f>G25*G25*G12</f>
        <v>37.317504791534859</v>
      </c>
      <c r="H27" s="5">
        <f t="shared" ref="H27:J27" si="12">H25*H25*H12</f>
        <v>34.299903927756006</v>
      </c>
      <c r="I27" s="5">
        <f t="shared" si="12"/>
        <v>67.927149262901835</v>
      </c>
      <c r="J27" s="5">
        <f t="shared" si="12"/>
        <v>65.182563966083904</v>
      </c>
    </row>
    <row r="33" spans="1:4" x14ac:dyDescent="0.2">
      <c r="A33" s="4"/>
      <c r="B33" s="4"/>
      <c r="C33" s="4"/>
      <c r="D33" s="4"/>
    </row>
    <row r="34" spans="1:4" x14ac:dyDescent="0.2">
      <c r="A34" s="4"/>
      <c r="B34" s="4"/>
      <c r="C34" s="4"/>
      <c r="D34" s="4"/>
    </row>
    <row r="35" spans="1:4" x14ac:dyDescent="0.2">
      <c r="A35" s="4"/>
      <c r="B35" s="4"/>
      <c r="C35" s="4"/>
      <c r="D35" s="4"/>
    </row>
    <row r="36" spans="1:4" x14ac:dyDescent="0.2">
      <c r="A36" s="4"/>
      <c r="B36" s="4"/>
      <c r="C36" s="4"/>
      <c r="D36" s="4"/>
    </row>
    <row r="37" spans="1:4" x14ac:dyDescent="0.2">
      <c r="A37" s="4"/>
      <c r="B37" s="4"/>
      <c r="C37" s="4"/>
      <c r="D3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Data N3-N7 dianion</vt:lpstr>
      <vt:lpstr>Data N1-N7 dianion</vt:lpstr>
      <vt:lpstr>O2 parabolas</vt:lpstr>
      <vt:lpstr>His parabolas</vt:lpstr>
      <vt:lpstr>Arg parabolas</vt:lpstr>
      <vt:lpstr>Lys parabolas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Silva</dc:creator>
  <cp:lastModifiedBy>Pedro Silva</cp:lastModifiedBy>
  <dcterms:created xsi:type="dcterms:W3CDTF">2016-01-22T17:26:35Z</dcterms:created>
  <dcterms:modified xsi:type="dcterms:W3CDTF">2016-06-15T15:23:35Z</dcterms:modified>
</cp:coreProperties>
</file>