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olfo\Documents\Datos\Odonata\Hemiphlebia\Mating behaviour ms\"/>
    </mc:Choice>
  </mc:AlternateContent>
  <bookViews>
    <workbookView xWindow="0" yWindow="0" windowWidth="28800" windowHeight="13275"/>
  </bookViews>
  <sheets>
    <sheet name="Matings" sheetId="1" r:id="rId1"/>
  </sheets>
  <externalReferences>
    <externalReference r:id="rId2"/>
  </externalReferences>
  <definedNames>
    <definedName name="_BasededatosFiltros" localSheetId="0" hidden="1">Matings!$T$1:$T$50</definedName>
    <definedName name="xdata1" localSheetId="0" hidden="1">0+(ROW(OFFSET(Matings!$B$1,0,0,70,1))-1)*0.0003623188405797</definedName>
    <definedName name="xdata2" localSheetId="0" hidden="1">0+(ROW(OFFSET(Matings!$B$1,0,0,70,1))-1)*0.0003623188405797</definedName>
    <definedName name="xdata3" localSheetId="0" hidden="1">0+(ROW(OFFSET(Matings!$B$1,0,0,70,1))-1)*0.0003623188405797</definedName>
    <definedName name="xdata4" localSheetId="0" hidden="1">0+(ROW(OFFSET(Matings!$B$1,0,0,70,1))-1)*0.0003623188405797</definedName>
    <definedName name="xdata5" localSheetId="0" hidden="1">0+(ROW(OFFSET(Matings!$B$1,0,0,70,1))-1)*0.0003623188405797</definedName>
    <definedName name="xdata6" localSheetId="0" hidden="1">0+(ROW(OFFSET(Matings!$B$1,0,0,70,1))-1)*0.0003623188405797</definedName>
    <definedName name="ydata1" localSheetId="0" hidden="1">0+1*Matings!xdata1-0.0103033534690127*(1.08333333333333+(Matings!xdata1-0.00990833333333334)^2/0.000295177166666667)^0.5</definedName>
    <definedName name="ydata2" localSheetId="0" hidden="1">0+1*Matings!xdata2+0.0103033534690127*(1.08333333333333+(Matings!xdata2-0.00990833333333334)^2/0.000295177166666667)^0.5</definedName>
    <definedName name="ydata3" localSheetId="0" hidden="1">0+1*Matings!xdata3-0.0143852806547988*(1.07142857142857+(Matings!xdata3-0.00849285714285714)^2/0.000154217285714286)^0.5</definedName>
    <definedName name="ydata4" localSheetId="0" hidden="1">0+1*Matings!xdata4+0.0143852806547988*(1.07142857142857+(Matings!xdata4-0.00849285714285714)^2/0.000154217285714286)^0.5</definedName>
    <definedName name="ydata5" localSheetId="0" hidden="1">0+1*Matings!xdata5-0.0104872937560752*(1.09090909090909+(Matings!xdata5-0.0108090909090909)^2/0.000208479090909091)^0.5</definedName>
    <definedName name="ydata6" localSheetId="0" hidden="1">0+1*Matings!xdata6+0.0104872937560752*(1.09090909090909+(Matings!xdata6-0.0108090909090909)^2/0.000208479090909091)^0.5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  <c r="J39" i="1"/>
  <c r="J38" i="1"/>
  <c r="J36" i="1"/>
  <c r="N34" i="1"/>
  <c r="M34" i="1"/>
  <c r="L34" i="1"/>
  <c r="H34" i="1"/>
  <c r="G34" i="1"/>
  <c r="F34" i="1"/>
  <c r="N33" i="1"/>
  <c r="M33" i="1"/>
  <c r="L33" i="1"/>
  <c r="H33" i="1"/>
  <c r="G33" i="1"/>
  <c r="F33" i="1"/>
  <c r="N31" i="1"/>
  <c r="N32" i="1" s="1"/>
  <c r="M31" i="1"/>
  <c r="M32" i="1" s="1"/>
  <c r="L31" i="1"/>
  <c r="L32" i="1" s="1"/>
  <c r="H31" i="1"/>
  <c r="H32" i="1" s="1"/>
  <c r="G31" i="1"/>
  <c r="G32" i="1" s="1"/>
  <c r="F31" i="1"/>
  <c r="F32" i="1" s="1"/>
  <c r="N30" i="1"/>
  <c r="M30" i="1"/>
  <c r="L30" i="1"/>
  <c r="H30" i="1"/>
  <c r="G30" i="1"/>
  <c r="F30" i="1"/>
  <c r="R29" i="1"/>
  <c r="Q29" i="1"/>
  <c r="P29" i="1"/>
  <c r="K29" i="1"/>
  <c r="I29" i="1"/>
  <c r="R28" i="1"/>
  <c r="Q28" i="1"/>
  <c r="P28" i="1"/>
  <c r="K28" i="1"/>
  <c r="I28" i="1"/>
  <c r="V27" i="1"/>
  <c r="R27" i="1"/>
  <c r="Q27" i="1"/>
  <c r="P27" i="1"/>
  <c r="K27" i="1"/>
  <c r="I27" i="1"/>
  <c r="R26" i="1"/>
  <c r="Q26" i="1"/>
  <c r="P26" i="1"/>
  <c r="K26" i="1"/>
  <c r="I26" i="1"/>
  <c r="S25" i="1"/>
  <c r="K25" i="1"/>
  <c r="S24" i="1"/>
  <c r="K24" i="1"/>
  <c r="I24" i="1"/>
  <c r="V23" i="1"/>
  <c r="S23" i="1"/>
  <c r="K23" i="1"/>
  <c r="I23" i="1"/>
  <c r="V22" i="1"/>
  <c r="V21" i="1"/>
  <c r="S21" i="1"/>
  <c r="K21" i="1"/>
  <c r="S20" i="1"/>
  <c r="K20" i="1"/>
  <c r="I20" i="1"/>
  <c r="P19" i="1"/>
  <c r="K19" i="1"/>
  <c r="I19" i="1"/>
  <c r="S18" i="1"/>
  <c r="K18" i="1"/>
  <c r="I18" i="1"/>
  <c r="S17" i="1"/>
  <c r="K17" i="1"/>
  <c r="I17" i="1"/>
  <c r="S16" i="1"/>
  <c r="S15" i="1"/>
  <c r="K15" i="1"/>
  <c r="I15" i="1"/>
  <c r="S14" i="1"/>
  <c r="K14" i="1"/>
  <c r="I14" i="1"/>
  <c r="V13" i="1"/>
  <c r="R13" i="1"/>
  <c r="Q13" i="1"/>
  <c r="P13" i="1"/>
  <c r="K13" i="1"/>
  <c r="I13" i="1"/>
  <c r="V12" i="1"/>
  <c r="R12" i="1"/>
  <c r="Q12" i="1"/>
  <c r="P12" i="1"/>
  <c r="K12" i="1"/>
  <c r="I12" i="1"/>
  <c r="V11" i="1"/>
  <c r="R11" i="1"/>
  <c r="Q11" i="1"/>
  <c r="P11" i="1"/>
  <c r="K11" i="1"/>
  <c r="V10" i="1"/>
  <c r="R10" i="1"/>
  <c r="Q10" i="1"/>
  <c r="P10" i="1"/>
  <c r="K10" i="1"/>
  <c r="I10" i="1"/>
  <c r="K9" i="1"/>
  <c r="I9" i="1"/>
  <c r="V8" i="1"/>
  <c r="R8" i="1"/>
  <c r="Q8" i="1"/>
  <c r="P8" i="1"/>
  <c r="K8" i="1"/>
  <c r="I8" i="1"/>
  <c r="V7" i="1"/>
  <c r="S7" i="1"/>
  <c r="K7" i="1"/>
  <c r="I7" i="1"/>
  <c r="R6" i="1"/>
  <c r="Q6" i="1"/>
  <c r="P6" i="1"/>
  <c r="K6" i="1"/>
  <c r="I6" i="1"/>
  <c r="K5" i="1"/>
  <c r="V4" i="1"/>
  <c r="P4" i="1"/>
  <c r="K4" i="1"/>
  <c r="Q3" i="1"/>
  <c r="O3" i="1"/>
  <c r="O33" i="1" s="1"/>
  <c r="K3" i="1"/>
  <c r="R2" i="1"/>
  <c r="Q2" i="1"/>
  <c r="P2" i="1"/>
  <c r="K2" i="1"/>
  <c r="K33" i="1" l="1"/>
  <c r="J43" i="1"/>
  <c r="J44" i="1" s="1"/>
  <c r="P33" i="1"/>
  <c r="Q34" i="1"/>
  <c r="S33" i="1"/>
  <c r="P34" i="1"/>
  <c r="R31" i="1"/>
  <c r="R32" i="1" s="1"/>
  <c r="O31" i="1"/>
  <c r="O32" i="1" s="1"/>
  <c r="R34" i="1"/>
  <c r="K31" i="1"/>
  <c r="K32" i="1" s="1"/>
  <c r="I34" i="1"/>
  <c r="R33" i="1"/>
  <c r="R30" i="1"/>
  <c r="P31" i="1"/>
  <c r="P32" i="1" s="1"/>
  <c r="P30" i="1"/>
  <c r="K30" i="1"/>
  <c r="O30" i="1"/>
  <c r="S30" i="1"/>
  <c r="I31" i="1"/>
  <c r="I32" i="1" s="1"/>
  <c r="Q31" i="1"/>
  <c r="Q32" i="1" s="1"/>
  <c r="I33" i="1"/>
  <c r="Q33" i="1"/>
  <c r="K34" i="1"/>
  <c r="O34" i="1"/>
  <c r="S34" i="1"/>
  <c r="J42" i="1"/>
  <c r="I30" i="1"/>
  <c r="Q30" i="1"/>
  <c r="S31" i="1"/>
  <c r="S32" i="1" s="1"/>
</calcChain>
</file>

<file path=xl/comments1.xml><?xml version="1.0" encoding="utf-8"?>
<comments xmlns="http://schemas.openxmlformats.org/spreadsheetml/2006/main">
  <authors>
    <author>Macromia</author>
  </authors>
  <commentList>
    <comment ref="E1" authorId="0" shapeId="0">
      <text>
        <r>
          <rPr>
            <b/>
            <sz val="9"/>
            <color indexed="81"/>
            <rFont val="Tahoma"/>
            <family val="2"/>
          </rPr>
          <t>Macromia:</t>
        </r>
        <r>
          <rPr>
            <sz val="9"/>
            <color indexed="81"/>
            <rFont val="Tahoma"/>
            <family val="2"/>
          </rPr>
          <t xml:space="preserve">
Copulation= yes
No copulation= no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Macromia:</t>
        </r>
        <r>
          <rPr>
            <sz val="9"/>
            <color indexed="81"/>
            <rFont val="Tahoma"/>
            <family val="2"/>
          </rPr>
          <t xml:space="preserve">
Start of male-female interaction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Macromia:</t>
        </r>
        <r>
          <rPr>
            <sz val="9"/>
            <color indexed="81"/>
            <rFont val="Tahoma"/>
            <family val="2"/>
          </rPr>
          <t xml:space="preserve">
Time between start interaction to start of tandem</t>
        </r>
      </text>
    </comment>
    <comment ref="V3" authorId="0" shapeId="0">
      <text>
        <r>
          <rPr>
            <b/>
            <sz val="9"/>
            <color indexed="81"/>
            <rFont val="Tahoma"/>
            <family val="2"/>
          </rPr>
          <t>Macromia:</t>
        </r>
        <r>
          <rPr>
            <sz val="9"/>
            <color indexed="81"/>
            <rFont val="Tahoma"/>
            <family val="2"/>
          </rPr>
          <t xml:space="preserve">
Damaged during dissection</t>
        </r>
      </text>
    </comment>
    <comment ref="V6" authorId="0" shapeId="0">
      <text>
        <r>
          <rPr>
            <b/>
            <sz val="9"/>
            <color indexed="81"/>
            <rFont val="Tahoma"/>
            <charset val="1"/>
          </rPr>
          <t>Macromia:</t>
        </r>
        <r>
          <rPr>
            <sz val="9"/>
            <color indexed="81"/>
            <rFont val="Tahoma"/>
            <charset val="1"/>
          </rPr>
          <t xml:space="preserve">
Excluded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Macromia:</t>
        </r>
        <r>
          <rPr>
            <sz val="9"/>
            <color indexed="81"/>
            <rFont val="Tahoma"/>
            <family val="2"/>
          </rPr>
          <t xml:space="preserve">
Xa iniciado. Tempo incompleto
</t>
        </r>
      </text>
    </comment>
    <comment ref="V19" authorId="0" shapeId="0">
      <text>
        <r>
          <rPr>
            <b/>
            <sz val="9"/>
            <color indexed="81"/>
            <rFont val="Tahoma"/>
            <charset val="1"/>
          </rPr>
          <t>Macromia:</t>
        </r>
        <r>
          <rPr>
            <sz val="9"/>
            <color indexed="81"/>
            <rFont val="Tahoma"/>
            <charset val="1"/>
          </rPr>
          <t xml:space="preserve">
Excluded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</rPr>
          <t>Macromia:</t>
        </r>
        <r>
          <rPr>
            <sz val="9"/>
            <color indexed="81"/>
            <rFont val="Tahoma"/>
            <family val="2"/>
          </rPr>
          <t xml:space="preserve">
xa iniciado</t>
        </r>
      </text>
    </comment>
    <comment ref="V24" authorId="0" shapeId="0">
      <text>
        <r>
          <rPr>
            <b/>
            <sz val="9"/>
            <color indexed="81"/>
            <rFont val="Tahoma"/>
            <charset val="1"/>
          </rPr>
          <t>Macromia:</t>
        </r>
        <r>
          <rPr>
            <sz val="9"/>
            <color indexed="81"/>
            <rFont val="Tahoma"/>
            <charset val="1"/>
          </rPr>
          <t xml:space="preserve">
Excluded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Macromia:</t>
        </r>
        <r>
          <rPr>
            <sz val="9"/>
            <color indexed="81"/>
            <rFont val="Tahoma"/>
            <family val="2"/>
          </rPr>
          <t xml:space="preserve">
xa iniciado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</rPr>
          <t>Macromia:</t>
        </r>
        <r>
          <rPr>
            <sz val="9"/>
            <color indexed="81"/>
            <rFont val="Tahoma"/>
            <family val="2"/>
          </rPr>
          <t xml:space="preserve">
xa iniciado</t>
        </r>
      </text>
    </comment>
  </commentList>
</comments>
</file>

<file path=xl/sharedStrings.xml><?xml version="1.0" encoding="utf-8"?>
<sst xmlns="http://schemas.openxmlformats.org/spreadsheetml/2006/main" count="157" uniqueCount="58">
  <si>
    <t>Courtship</t>
  </si>
  <si>
    <t>Treatment</t>
  </si>
  <si>
    <t>Sperm volume</t>
  </si>
  <si>
    <t>focal</t>
  </si>
  <si>
    <t>NM</t>
  </si>
  <si>
    <t>ACR-00717</t>
  </si>
  <si>
    <t>Postcopula</t>
  </si>
  <si>
    <t>ACR-00720</t>
  </si>
  <si>
    <t>159 (ACR-00755)</t>
  </si>
  <si>
    <t>518 (ACR-00751)</t>
  </si>
  <si>
    <t>End stage I</t>
  </si>
  <si>
    <t>360 (ACR-00753)</t>
  </si>
  <si>
    <t>250 (ACR-00763)</t>
  </si>
  <si>
    <t>333 (ACR-00762)</t>
  </si>
  <si>
    <t>595 (ACR-00757)</t>
  </si>
  <si>
    <t>617 (ACR-00760)</t>
  </si>
  <si>
    <t>724 (ACR-00766)</t>
  </si>
  <si>
    <t>.6</t>
  </si>
  <si>
    <t>72 (ACR-00785)</t>
  </si>
  <si>
    <t>.22</t>
  </si>
  <si>
    <t>.55 (ACR-00784)</t>
  </si>
  <si>
    <t>.41</t>
  </si>
  <si>
    <t>327 (ACR-00780)</t>
  </si>
  <si>
    <t>.37 (ACR-00782)</t>
  </si>
  <si>
    <t>.34</t>
  </si>
  <si>
    <t>NM (ACR-00786)</t>
  </si>
  <si>
    <t>N</t>
  </si>
  <si>
    <t>SE</t>
  </si>
  <si>
    <t>max</t>
  </si>
  <si>
    <t>min</t>
  </si>
  <si>
    <t>.13</t>
  </si>
  <si>
    <t>.17</t>
  </si>
  <si>
    <t>.50</t>
  </si>
  <si>
    <t>.7</t>
  </si>
  <si>
    <t>desvest</t>
  </si>
  <si>
    <t>Date</t>
  </si>
  <si>
    <t>Place</t>
  </si>
  <si>
    <t>field</t>
  </si>
  <si>
    <t>insectary</t>
  </si>
  <si>
    <t>mean</t>
  </si>
  <si>
    <t>female ID</t>
  </si>
  <si>
    <t>male ID</t>
  </si>
  <si>
    <t>success</t>
  </si>
  <si>
    <t>yes</t>
  </si>
  <si>
    <t>no</t>
  </si>
  <si>
    <t>tandem attempt</t>
  </si>
  <si>
    <t>temperature</t>
  </si>
  <si>
    <t>start_tandem</t>
  </si>
  <si>
    <t>Tandem duration</t>
  </si>
  <si>
    <t>Sperm transfer duration (s)</t>
  </si>
  <si>
    <t>start copulation</t>
  </si>
  <si>
    <t>stage II</t>
  </si>
  <si>
    <t>end copulation</t>
  </si>
  <si>
    <t>Copulation duration</t>
  </si>
  <si>
    <t>stage I duration</t>
  </si>
  <si>
    <t>staage II duration</t>
  </si>
  <si>
    <t>time until interruption</t>
  </si>
  <si>
    <t>Bursa (area)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</si>
</sst>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400]h:mm:ss\ AM/PM"/>
    <numFmt numFmtId="165" formatCode="hh:mm"/>
    <numFmt numFmtId="166" formatCode="0.0"/>
    <numFmt numFmtId="169" formatCode="0.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5" tint="0.79998168889431442"/>
        <bgColor indexed="65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164" fontId="0" fillId="0" borderId="0"/>
    <xf numFmtId="164" fontId="2" fillId="2" borderId="0" applyNumberFormat="0" applyBorder="0" applyAlignment="0" applyProtection="0"/>
    <xf numFmtId="164" fontId="3" fillId="3" borderId="0" applyNumberFormat="0" applyBorder="0" applyAlignment="0" applyProtection="0"/>
    <xf numFmtId="164" fontId="1" fillId="4" borderId="0" applyNumberFormat="0" applyBorder="0" applyAlignment="0" applyProtection="0"/>
  </cellStyleXfs>
  <cellXfs count="42">
    <xf numFmtId="164" fontId="0" fillId="0" borderId="0" xfId="0"/>
    <xf numFmtId="1" fontId="8" fillId="0" borderId="0" xfId="0" applyNumberFormat="1" applyFont="1" applyFill="1" applyAlignment="1">
      <alignment horizontal="center"/>
    </xf>
    <xf numFmtId="164" fontId="8" fillId="0" borderId="0" xfId="0" applyFont="1" applyFill="1"/>
    <xf numFmtId="164" fontId="8" fillId="0" borderId="0" xfId="0" applyFont="1" applyFill="1" applyAlignment="1">
      <alignment horizontal="center"/>
    </xf>
    <xf numFmtId="165" fontId="8" fillId="0" borderId="0" xfId="0" applyNumberFormat="1" applyFont="1" applyFill="1"/>
    <xf numFmtId="166" fontId="8" fillId="0" borderId="0" xfId="0" applyNumberFormat="1" applyFont="1" applyFill="1"/>
    <xf numFmtId="45" fontId="8" fillId="0" borderId="0" xfId="0" applyNumberFormat="1" applyFont="1" applyFill="1"/>
    <xf numFmtId="1" fontId="8" fillId="0" borderId="0" xfId="0" applyNumberFormat="1" applyFont="1" applyFill="1"/>
    <xf numFmtId="45" fontId="8" fillId="0" borderId="0" xfId="0" applyNumberFormat="1" applyFont="1" applyFill="1" applyAlignment="1">
      <alignment horizontal="right"/>
    </xf>
    <xf numFmtId="0" fontId="8" fillId="0" borderId="0" xfId="0" applyNumberFormat="1" applyFont="1" applyFill="1"/>
    <xf numFmtId="164" fontId="8" fillId="0" borderId="0" xfId="0" applyNumberFormat="1" applyFont="1" applyFill="1"/>
    <xf numFmtId="14" fontId="8" fillId="0" borderId="0" xfId="0" applyNumberFormat="1" applyFont="1" applyFill="1"/>
    <xf numFmtId="20" fontId="8" fillId="0" borderId="0" xfId="0" applyNumberFormat="1" applyFont="1" applyFill="1"/>
    <xf numFmtId="21" fontId="8" fillId="0" borderId="0" xfId="0" applyNumberFormat="1" applyFont="1" applyFill="1"/>
    <xf numFmtId="1" fontId="8" fillId="0" borderId="0" xfId="0" applyNumberFormat="1" applyFont="1" applyFill="1" applyAlignment="1">
      <alignment horizontal="left"/>
    </xf>
    <xf numFmtId="164" fontId="8" fillId="0" borderId="0" xfId="2" applyNumberFormat="1" applyFont="1" applyFill="1"/>
    <xf numFmtId="1" fontId="8" fillId="0" borderId="0" xfId="1" applyNumberFormat="1" applyFont="1" applyFill="1" applyAlignment="1">
      <alignment horizontal="center"/>
    </xf>
    <xf numFmtId="1" fontId="8" fillId="0" borderId="0" xfId="1" applyNumberFormat="1" applyFont="1" applyFill="1"/>
    <xf numFmtId="1" fontId="8" fillId="0" borderId="0" xfId="0" quotePrefix="1" applyNumberFormat="1" applyFont="1" applyFill="1" applyAlignment="1">
      <alignment horizontal="center"/>
    </xf>
    <xf numFmtId="14" fontId="8" fillId="0" borderId="0" xfId="2" applyNumberFormat="1" applyFont="1" applyFill="1"/>
    <xf numFmtId="1" fontId="8" fillId="0" borderId="0" xfId="2" applyNumberFormat="1" applyFont="1" applyFill="1" applyAlignment="1">
      <alignment horizontal="center"/>
    </xf>
    <xf numFmtId="164" fontId="8" fillId="0" borderId="0" xfId="2" applyFont="1" applyFill="1" applyAlignment="1">
      <alignment horizontal="center"/>
    </xf>
    <xf numFmtId="165" fontId="8" fillId="0" borderId="0" xfId="2" applyNumberFormat="1" applyFont="1" applyFill="1"/>
    <xf numFmtId="166" fontId="8" fillId="0" borderId="0" xfId="2" applyNumberFormat="1" applyFont="1" applyFill="1"/>
    <xf numFmtId="45" fontId="8" fillId="0" borderId="0" xfId="2" applyNumberFormat="1" applyFont="1" applyFill="1"/>
    <xf numFmtId="1" fontId="8" fillId="0" borderId="0" xfId="2" applyNumberFormat="1" applyFont="1" applyFill="1"/>
    <xf numFmtId="164" fontId="8" fillId="0" borderId="0" xfId="2" applyFont="1" applyFill="1"/>
    <xf numFmtId="0" fontId="8" fillId="0" borderId="0" xfId="2" applyNumberFormat="1" applyFont="1" applyFill="1"/>
    <xf numFmtId="1" fontId="8" fillId="0" borderId="0" xfId="2" quotePrefix="1" applyNumberFormat="1" applyFont="1" applyFill="1" applyAlignment="1">
      <alignment horizontal="center"/>
    </xf>
    <xf numFmtId="169" fontId="8" fillId="0" borderId="0" xfId="0" applyNumberFormat="1" applyFont="1" applyFill="1"/>
    <xf numFmtId="169" fontId="8" fillId="0" borderId="0" xfId="2" applyNumberFormat="1" applyFont="1" applyFill="1"/>
    <xf numFmtId="169" fontId="8" fillId="0" borderId="0" xfId="3" applyNumberFormat="1" applyFont="1" applyFill="1"/>
    <xf numFmtId="1" fontId="8" fillId="5" borderId="1" xfId="1" applyNumberFormat="1" applyFont="1" applyFill="1" applyBorder="1" applyAlignment="1">
      <alignment horizontal="center"/>
    </xf>
    <xf numFmtId="164" fontId="8" fillId="5" borderId="1" xfId="1" applyFont="1" applyFill="1" applyBorder="1" applyAlignment="1">
      <alignment horizontal="center"/>
    </xf>
    <xf numFmtId="165" fontId="8" fillId="5" borderId="1" xfId="1" applyNumberFormat="1" applyFont="1" applyFill="1" applyBorder="1"/>
    <xf numFmtId="2" fontId="8" fillId="5" borderId="1" xfId="1" applyNumberFormat="1" applyFont="1" applyFill="1" applyBorder="1"/>
    <xf numFmtId="45" fontId="8" fillId="5" borderId="1" xfId="1" applyNumberFormat="1" applyFont="1" applyFill="1" applyBorder="1"/>
    <xf numFmtId="166" fontId="8" fillId="5" borderId="1" xfId="1" applyNumberFormat="1" applyFont="1" applyFill="1" applyBorder="1"/>
    <xf numFmtId="164" fontId="8" fillId="5" borderId="1" xfId="1" applyNumberFormat="1" applyFont="1" applyFill="1" applyBorder="1"/>
    <xf numFmtId="1" fontId="8" fillId="5" borderId="1" xfId="1" applyNumberFormat="1" applyFont="1" applyFill="1" applyBorder="1"/>
    <xf numFmtId="2" fontId="8" fillId="5" borderId="1" xfId="0" applyNumberFormat="1" applyFont="1" applyFill="1" applyBorder="1"/>
    <xf numFmtId="45" fontId="8" fillId="5" borderId="1" xfId="0" applyNumberFormat="1" applyFont="1" applyFill="1" applyBorder="1"/>
  </cellXfs>
  <cellStyles count="4">
    <cellStyle name="20% - Énfase2" xfId="3" builtinId="34"/>
    <cellStyle name="Correcto" xfId="1" builtinId="26"/>
    <cellStyle name="Incorrecto" xfId="2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GB"/>
              <a:t>Pred(Sperm volume) / Sperm volume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Active</c:v>
          </c:tx>
          <c:spPr>
            <a:ln w="19050">
              <a:noFill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Matings!#REF!</c:f>
            </c:numRef>
          </c:xVal>
          <c:yVal>
            <c:numRef>
              <c:f>Matings!#REF!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2.5000000000000001E-2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2.5000000000000001E-2</c:v>
              </c:pt>
            </c:numLit>
          </c:yVal>
          <c:smooth val="0"/>
        </c:ser>
        <c:ser>
          <c:idx val="2"/>
          <c:order val="2"/>
          <c:spPr>
            <a:ln w="12700">
              <a:solidFill>
                <a:srgbClr val="B2B2B2"/>
              </a:solidFill>
              <a:prstDash val="solid"/>
            </a:ln>
          </c:spPr>
          <c:marker>
            <c:symbol val="none"/>
          </c:marker>
          <c:xVal>
            <c:numRef>
              <c:f>Cópulas!xdata5</c:f>
              <c:numCache>
                <c:formatCode>General</c:formatCode>
                <c:ptCount val="70"/>
                <c:pt idx="0">
                  <c:v>0</c:v>
                </c:pt>
                <c:pt idx="1">
                  <c:v>3.6231884057970001E-4</c:v>
                </c:pt>
                <c:pt idx="2">
                  <c:v>7.2463768115940002E-4</c:v>
                </c:pt>
                <c:pt idx="3">
                  <c:v>1.0869565217391001E-3</c:v>
                </c:pt>
                <c:pt idx="4">
                  <c:v>1.4492753623188E-3</c:v>
                </c:pt>
                <c:pt idx="5">
                  <c:v>1.8115942028985E-3</c:v>
                </c:pt>
                <c:pt idx="6">
                  <c:v>2.1739130434782002E-3</c:v>
                </c:pt>
                <c:pt idx="7">
                  <c:v>2.5362318840579001E-3</c:v>
                </c:pt>
                <c:pt idx="8">
                  <c:v>2.8985507246376001E-3</c:v>
                </c:pt>
                <c:pt idx="9">
                  <c:v>3.2608695652173001E-3</c:v>
                </c:pt>
                <c:pt idx="10">
                  <c:v>3.623188405797E-3</c:v>
                </c:pt>
                <c:pt idx="11">
                  <c:v>3.9855072463767004E-3</c:v>
                </c:pt>
                <c:pt idx="12">
                  <c:v>4.3478260869564004E-3</c:v>
                </c:pt>
                <c:pt idx="13">
                  <c:v>4.7101449275361003E-3</c:v>
                </c:pt>
                <c:pt idx="14">
                  <c:v>5.0724637681158003E-3</c:v>
                </c:pt>
                <c:pt idx="15">
                  <c:v>5.4347826086955002E-3</c:v>
                </c:pt>
                <c:pt idx="16">
                  <c:v>5.7971014492752002E-3</c:v>
                </c:pt>
                <c:pt idx="17">
                  <c:v>6.1594202898549002E-3</c:v>
                </c:pt>
                <c:pt idx="18">
                  <c:v>6.5217391304346001E-3</c:v>
                </c:pt>
                <c:pt idx="19">
                  <c:v>6.8840579710143001E-3</c:v>
                </c:pt>
                <c:pt idx="20">
                  <c:v>7.246376811594E-3</c:v>
                </c:pt>
                <c:pt idx="21">
                  <c:v>7.6086956521737E-3</c:v>
                </c:pt>
                <c:pt idx="22">
                  <c:v>7.9710144927534008E-3</c:v>
                </c:pt>
                <c:pt idx="23">
                  <c:v>8.3333333333331008E-3</c:v>
                </c:pt>
                <c:pt idx="24">
                  <c:v>8.6956521739128007E-3</c:v>
                </c:pt>
                <c:pt idx="25">
                  <c:v>9.0579710144925007E-3</c:v>
                </c:pt>
                <c:pt idx="26">
                  <c:v>9.4202898550722006E-3</c:v>
                </c:pt>
                <c:pt idx="27">
                  <c:v>9.7826086956519006E-3</c:v>
                </c:pt>
                <c:pt idx="28">
                  <c:v>1.0144927536231601E-2</c:v>
                </c:pt>
                <c:pt idx="29">
                  <c:v>1.0507246376811301E-2</c:v>
                </c:pt>
                <c:pt idx="30">
                  <c:v>1.0869565217391E-2</c:v>
                </c:pt>
                <c:pt idx="31">
                  <c:v>1.12318840579707E-2</c:v>
                </c:pt>
                <c:pt idx="32">
                  <c:v>1.15942028985504E-2</c:v>
                </c:pt>
                <c:pt idx="33">
                  <c:v>1.19565217391301E-2</c:v>
                </c:pt>
                <c:pt idx="34">
                  <c:v>1.23188405797098E-2</c:v>
                </c:pt>
                <c:pt idx="35">
                  <c:v>1.26811594202895E-2</c:v>
                </c:pt>
                <c:pt idx="36">
                  <c:v>1.30434782608692E-2</c:v>
                </c:pt>
                <c:pt idx="37">
                  <c:v>1.34057971014489E-2</c:v>
                </c:pt>
                <c:pt idx="38">
                  <c:v>1.37681159420286E-2</c:v>
                </c:pt>
                <c:pt idx="39">
                  <c:v>1.41304347826083E-2</c:v>
                </c:pt>
                <c:pt idx="40">
                  <c:v>1.4492753623188E-2</c:v>
                </c:pt>
                <c:pt idx="41">
                  <c:v>1.48550724637677E-2</c:v>
                </c:pt>
                <c:pt idx="42">
                  <c:v>1.52173913043474E-2</c:v>
                </c:pt>
                <c:pt idx="43">
                  <c:v>1.55797101449271E-2</c:v>
                </c:pt>
                <c:pt idx="44">
                  <c:v>1.5942028985506802E-2</c:v>
                </c:pt>
                <c:pt idx="45">
                  <c:v>1.6304347826086502E-2</c:v>
                </c:pt>
                <c:pt idx="46">
                  <c:v>1.6666666666666202E-2</c:v>
                </c:pt>
                <c:pt idx="47">
                  <c:v>1.7028985507245901E-2</c:v>
                </c:pt>
                <c:pt idx="48">
                  <c:v>1.7391304347825601E-2</c:v>
                </c:pt>
                <c:pt idx="49">
                  <c:v>1.7753623188405301E-2</c:v>
                </c:pt>
                <c:pt idx="50">
                  <c:v>1.8115942028985001E-2</c:v>
                </c:pt>
                <c:pt idx="51">
                  <c:v>1.8478260869564701E-2</c:v>
                </c:pt>
                <c:pt idx="52">
                  <c:v>1.8840579710144401E-2</c:v>
                </c:pt>
                <c:pt idx="53">
                  <c:v>1.9202898550724101E-2</c:v>
                </c:pt>
                <c:pt idx="54">
                  <c:v>1.9565217391303801E-2</c:v>
                </c:pt>
                <c:pt idx="55">
                  <c:v>1.9927536231883501E-2</c:v>
                </c:pt>
                <c:pt idx="56">
                  <c:v>2.0289855072463201E-2</c:v>
                </c:pt>
                <c:pt idx="57">
                  <c:v>2.0652173913042901E-2</c:v>
                </c:pt>
                <c:pt idx="58">
                  <c:v>2.1014492753622601E-2</c:v>
                </c:pt>
                <c:pt idx="59">
                  <c:v>2.1376811594202301E-2</c:v>
                </c:pt>
                <c:pt idx="60">
                  <c:v>2.1739130434782001E-2</c:v>
                </c:pt>
                <c:pt idx="61">
                  <c:v>2.2101449275361701E-2</c:v>
                </c:pt>
                <c:pt idx="62">
                  <c:v>2.2463768115941401E-2</c:v>
                </c:pt>
                <c:pt idx="63">
                  <c:v>2.2826086956521101E-2</c:v>
                </c:pt>
                <c:pt idx="64">
                  <c:v>2.3188405797100801E-2</c:v>
                </c:pt>
                <c:pt idx="65">
                  <c:v>2.3550724637680501E-2</c:v>
                </c:pt>
                <c:pt idx="66">
                  <c:v>2.3913043478260201E-2</c:v>
                </c:pt>
                <c:pt idx="67">
                  <c:v>2.4275362318839901E-2</c:v>
                </c:pt>
                <c:pt idx="68">
                  <c:v>2.4637681159419601E-2</c:v>
                </c:pt>
                <c:pt idx="69">
                  <c:v>2.4999999999999301E-2</c:v>
                </c:pt>
              </c:numCache>
            </c:numRef>
          </c:xVal>
          <c:yVal>
            <c:numRef>
              <c:f>Cópulas!ydata5</c:f>
              <c:numCache>
                <c:formatCode>General</c:formatCode>
                <c:ptCount val="70"/>
                <c:pt idx="0">
                  <c:v>-1.3476608858650794E-2</c:v>
                </c:pt>
                <c:pt idx="1">
                  <c:v>-1.2962699211436097E-2</c:v>
                </c:pt>
                <c:pt idx="2">
                  <c:v>-1.2452301806814324E-2</c:v>
                </c:pt>
                <c:pt idx="3">
                  <c:v>-1.1945536366369006E-2</c:v>
                </c:pt>
                <c:pt idx="4">
                  <c:v>-1.1442524974063553E-2</c:v>
                </c:pt>
                <c:pt idx="5">
                  <c:v>-1.0943391856419658E-2</c:v>
                </c:pt>
                <c:pt idx="6">
                  <c:v>-1.0448263126237766E-2</c:v>
                </c:pt>
                <c:pt idx="7">
                  <c:v>-9.9572664879347666E-3</c:v>
                </c:pt>
                <c:pt idx="8">
                  <c:v>-9.4705309028848689E-3</c:v>
                </c:pt>
                <c:pt idx="9">
                  <c:v>-8.9881862135493609E-3</c:v>
                </c:pt>
                <c:pt idx="10">
                  <c:v>-8.5103627256752998E-3</c:v>
                </c:pt>
                <c:pt idx="11">
                  <c:v>-8.0371907484354937E-3</c:v>
                </c:pt>
                <c:pt idx="12">
                  <c:v>-7.5688000930730073E-3</c:v>
                </c:pt>
                <c:pt idx="13">
                  <c:v>-7.1053195313988951E-3</c:v>
                </c:pt>
                <c:pt idx="14">
                  <c:v>-6.6468762163646609E-3</c:v>
                </c:pt>
                <c:pt idx="15">
                  <c:v>-6.1935950678775149E-3</c:v>
                </c:pt>
                <c:pt idx="16">
                  <c:v>-5.745598128028777E-3</c:v>
                </c:pt>
                <c:pt idx="17">
                  <c:v>-5.3030038909394001E-3</c:v>
                </c:pt>
                <c:pt idx="18">
                  <c:v>-4.8659266134619501E-3</c:v>
                </c:pt>
                <c:pt idx="19">
                  <c:v>-4.434475613980921E-3</c:v>
                </c:pt>
                <c:pt idx="20">
                  <c:v>-4.0087545674840465E-3</c:v>
                </c:pt>
                <c:pt idx="21">
                  <c:v>-3.5888608058952847E-3</c:v>
                </c:pt>
                <c:pt idx="22">
                  <c:v>-3.1748846333229785E-3</c:v>
                </c:pt>
                <c:pt idx="23">
                  <c:v>-2.7669086663437842E-3</c:v>
                </c:pt>
                <c:pt idx="24">
                  <c:v>-2.365007209677486E-3</c:v>
                </c:pt>
                <c:pt idx="25">
                  <c:v>-1.9692456775794228E-3</c:v>
                </c:pt>
                <c:pt idx="26">
                  <c:v>-1.5796800709643316E-3</c:v>
                </c:pt>
                <c:pt idx="27">
                  <c:v>-1.1963565196677697E-3</c:v>
                </c:pt>
                <c:pt idx="28">
                  <c:v>-8.1931089835121998E-4</c:v>
                </c:pt>
                <c:pt idx="29">
                  <c:v>-4.485685233802713E-4</c:v>
                </c:pt>
                <c:pt idx="30">
                  <c:v>-8.4143936581859008E-5</c:v>
                </c:pt>
                <c:pt idx="31">
                  <c:v>2.7395921984141834E-4</c:v>
                </c:pt>
                <c:pt idx="32">
                  <c:v>6.2574823474086626E-4</c:v>
                </c:pt>
                <c:pt idx="33">
                  <c:v>9.7124126516438813E-4</c:v>
                </c:pt>
                <c:pt idx="34">
                  <c:v>1.3104671804726447E-3</c:v>
                </c:pt>
                <c:pt idx="35">
                  <c:v>1.6434653165346477E-3</c:v>
                </c:pt>
                <c:pt idx="36">
                  <c:v>1.9702851448439116E-3</c:v>
                </c:pt>
                <c:pt idx="37">
                  <c:v>2.2909858629614147E-3</c:v>
                </c:pt>
                <c:pt idx="38">
                  <c:v>2.6056359140366903E-3</c:v>
                </c:pt>
                <c:pt idx="39">
                  <c:v>2.9143124442454794E-3</c:v>
                </c:pt>
                <c:pt idx="40">
                  <c:v>3.2171007077858374E-3</c:v>
                </c:pt>
                <c:pt idx="41">
                  <c:v>3.5140934295834897E-3</c:v>
                </c:pt>
                <c:pt idx="42">
                  <c:v>3.8053901360734048E-3</c:v>
                </c:pt>
                <c:pt idx="43">
                  <c:v>4.0910964643622906E-3</c:v>
                </c:pt>
                <c:pt idx="44">
                  <c:v>4.3713234597608699E-3</c:v>
                </c:pt>
                <c:pt idx="45">
                  <c:v>4.6461868711379622E-3</c:v>
                </c:pt>
                <c:pt idx="46">
                  <c:v>4.9158064528291509E-3</c:v>
                </c:pt>
                <c:pt idx="47">
                  <c:v>5.1803052809724671E-3</c:v>
                </c:pt>
                <c:pt idx="48">
                  <c:v>5.439809091184267E-3</c:v>
                </c:pt>
                <c:pt idx="49">
                  <c:v>5.6944456434708975E-3</c:v>
                </c:pt>
                <c:pt idx="50">
                  <c:v>5.9443441192332681E-3</c:v>
                </c:pt>
                <c:pt idx="51">
                  <c:v>6.1896345541953557E-3</c:v>
                </c:pt>
                <c:pt idx="52">
                  <c:v>6.4304473101014486E-3</c:v>
                </c:pt>
                <c:pt idx="53">
                  <c:v>6.6669125871033526E-3</c:v>
                </c:pt>
                <c:pt idx="54">
                  <c:v>6.8991599779138855E-3</c:v>
                </c:pt>
                <c:pt idx="55">
                  <c:v>7.1273180640484095E-3</c:v>
                </c:pt>
                <c:pt idx="56">
                  <c:v>7.3515140538181079E-3</c:v>
                </c:pt>
                <c:pt idx="57">
                  <c:v>7.5718734611792144E-3</c:v>
                </c:pt>
                <c:pt idx="58">
                  <c:v>7.7885198240801642E-3</c:v>
                </c:pt>
                <c:pt idx="59">
                  <c:v>8.0015744605793655E-3</c:v>
                </c:pt>
                <c:pt idx="60">
                  <c:v>8.2111562607234487E-3</c:v>
                </c:pt>
                <c:pt idx="61">
                  <c:v>8.417381511972152E-3</c:v>
                </c:pt>
                <c:pt idx="62">
                  <c:v>8.620363755822041E-3</c:v>
                </c:pt>
                <c:pt idx="63">
                  <c:v>8.8202136732088831E-3</c:v>
                </c:pt>
                <c:pt idx="64">
                  <c:v>9.0170389962477906E-3</c:v>
                </c:pt>
                <c:pt idx="65">
                  <c:v>9.210944443893308E-3</c:v>
                </c:pt>
                <c:pt idx="66">
                  <c:v>9.4020316791596035E-3</c:v>
                </c:pt>
                <c:pt idx="67">
                  <c:v>9.590399285626822E-3</c:v>
                </c:pt>
                <c:pt idx="68">
                  <c:v>9.7761427610664441E-3</c:v>
                </c:pt>
                <c:pt idx="69">
                  <c:v>9.9593545261405219E-3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B2B2B2"/>
              </a:solidFill>
              <a:prstDash val="solid"/>
            </a:ln>
          </c:spPr>
          <c:marker>
            <c:symbol val="none"/>
          </c:marker>
          <c:xVal>
            <c:numRef>
              <c:f>Cópulas!xdata6</c:f>
              <c:numCache>
                <c:formatCode>General</c:formatCode>
                <c:ptCount val="70"/>
                <c:pt idx="0">
                  <c:v>0</c:v>
                </c:pt>
                <c:pt idx="1">
                  <c:v>3.6231884057970001E-4</c:v>
                </c:pt>
                <c:pt idx="2">
                  <c:v>7.2463768115940002E-4</c:v>
                </c:pt>
                <c:pt idx="3">
                  <c:v>1.0869565217391001E-3</c:v>
                </c:pt>
                <c:pt idx="4">
                  <c:v>1.4492753623188E-3</c:v>
                </c:pt>
                <c:pt idx="5">
                  <c:v>1.8115942028985E-3</c:v>
                </c:pt>
                <c:pt idx="6">
                  <c:v>2.1739130434782002E-3</c:v>
                </c:pt>
                <c:pt idx="7">
                  <c:v>2.5362318840579001E-3</c:v>
                </c:pt>
                <c:pt idx="8">
                  <c:v>2.8985507246376001E-3</c:v>
                </c:pt>
                <c:pt idx="9">
                  <c:v>3.2608695652173001E-3</c:v>
                </c:pt>
                <c:pt idx="10">
                  <c:v>3.623188405797E-3</c:v>
                </c:pt>
                <c:pt idx="11">
                  <c:v>3.9855072463767004E-3</c:v>
                </c:pt>
                <c:pt idx="12">
                  <c:v>4.3478260869564004E-3</c:v>
                </c:pt>
                <c:pt idx="13">
                  <c:v>4.7101449275361003E-3</c:v>
                </c:pt>
                <c:pt idx="14">
                  <c:v>5.0724637681158003E-3</c:v>
                </c:pt>
                <c:pt idx="15">
                  <c:v>5.4347826086955002E-3</c:v>
                </c:pt>
                <c:pt idx="16">
                  <c:v>5.7971014492752002E-3</c:v>
                </c:pt>
                <c:pt idx="17">
                  <c:v>6.1594202898549002E-3</c:v>
                </c:pt>
                <c:pt idx="18">
                  <c:v>6.5217391304346001E-3</c:v>
                </c:pt>
                <c:pt idx="19">
                  <c:v>6.8840579710143001E-3</c:v>
                </c:pt>
                <c:pt idx="20">
                  <c:v>7.246376811594E-3</c:v>
                </c:pt>
                <c:pt idx="21">
                  <c:v>7.6086956521737E-3</c:v>
                </c:pt>
                <c:pt idx="22">
                  <c:v>7.9710144927534008E-3</c:v>
                </c:pt>
                <c:pt idx="23">
                  <c:v>8.3333333333331008E-3</c:v>
                </c:pt>
                <c:pt idx="24">
                  <c:v>8.6956521739128007E-3</c:v>
                </c:pt>
                <c:pt idx="25">
                  <c:v>9.0579710144925007E-3</c:v>
                </c:pt>
                <c:pt idx="26">
                  <c:v>9.4202898550722006E-3</c:v>
                </c:pt>
                <c:pt idx="27">
                  <c:v>9.7826086956519006E-3</c:v>
                </c:pt>
                <c:pt idx="28">
                  <c:v>1.0144927536231601E-2</c:v>
                </c:pt>
                <c:pt idx="29">
                  <c:v>1.0507246376811301E-2</c:v>
                </c:pt>
                <c:pt idx="30">
                  <c:v>1.0869565217391E-2</c:v>
                </c:pt>
                <c:pt idx="31">
                  <c:v>1.12318840579707E-2</c:v>
                </c:pt>
                <c:pt idx="32">
                  <c:v>1.15942028985504E-2</c:v>
                </c:pt>
                <c:pt idx="33">
                  <c:v>1.19565217391301E-2</c:v>
                </c:pt>
                <c:pt idx="34">
                  <c:v>1.23188405797098E-2</c:v>
                </c:pt>
                <c:pt idx="35">
                  <c:v>1.26811594202895E-2</c:v>
                </c:pt>
                <c:pt idx="36">
                  <c:v>1.30434782608692E-2</c:v>
                </c:pt>
                <c:pt idx="37">
                  <c:v>1.34057971014489E-2</c:v>
                </c:pt>
                <c:pt idx="38">
                  <c:v>1.37681159420286E-2</c:v>
                </c:pt>
                <c:pt idx="39">
                  <c:v>1.41304347826083E-2</c:v>
                </c:pt>
                <c:pt idx="40">
                  <c:v>1.4492753623188E-2</c:v>
                </c:pt>
                <c:pt idx="41">
                  <c:v>1.48550724637677E-2</c:v>
                </c:pt>
                <c:pt idx="42">
                  <c:v>1.52173913043474E-2</c:v>
                </c:pt>
                <c:pt idx="43">
                  <c:v>1.55797101449271E-2</c:v>
                </c:pt>
                <c:pt idx="44">
                  <c:v>1.5942028985506802E-2</c:v>
                </c:pt>
                <c:pt idx="45">
                  <c:v>1.6304347826086502E-2</c:v>
                </c:pt>
                <c:pt idx="46">
                  <c:v>1.6666666666666202E-2</c:v>
                </c:pt>
                <c:pt idx="47">
                  <c:v>1.7028985507245901E-2</c:v>
                </c:pt>
                <c:pt idx="48">
                  <c:v>1.7391304347825601E-2</c:v>
                </c:pt>
                <c:pt idx="49">
                  <c:v>1.7753623188405301E-2</c:v>
                </c:pt>
                <c:pt idx="50">
                  <c:v>1.8115942028985001E-2</c:v>
                </c:pt>
                <c:pt idx="51">
                  <c:v>1.8478260869564701E-2</c:v>
                </c:pt>
                <c:pt idx="52">
                  <c:v>1.8840579710144401E-2</c:v>
                </c:pt>
                <c:pt idx="53">
                  <c:v>1.9202898550724101E-2</c:v>
                </c:pt>
                <c:pt idx="54">
                  <c:v>1.9565217391303801E-2</c:v>
                </c:pt>
                <c:pt idx="55">
                  <c:v>1.9927536231883501E-2</c:v>
                </c:pt>
                <c:pt idx="56">
                  <c:v>2.0289855072463201E-2</c:v>
                </c:pt>
                <c:pt idx="57">
                  <c:v>2.0652173913042901E-2</c:v>
                </c:pt>
                <c:pt idx="58">
                  <c:v>2.1014492753622601E-2</c:v>
                </c:pt>
                <c:pt idx="59">
                  <c:v>2.1376811594202301E-2</c:v>
                </c:pt>
                <c:pt idx="60">
                  <c:v>2.1739130434782001E-2</c:v>
                </c:pt>
                <c:pt idx="61">
                  <c:v>2.2101449275361701E-2</c:v>
                </c:pt>
                <c:pt idx="62">
                  <c:v>2.2463768115941401E-2</c:v>
                </c:pt>
                <c:pt idx="63">
                  <c:v>2.2826086956521101E-2</c:v>
                </c:pt>
                <c:pt idx="64">
                  <c:v>2.3188405797100801E-2</c:v>
                </c:pt>
                <c:pt idx="65">
                  <c:v>2.3550724637680501E-2</c:v>
                </c:pt>
                <c:pt idx="66">
                  <c:v>2.3913043478260201E-2</c:v>
                </c:pt>
                <c:pt idx="67">
                  <c:v>2.4275362318839901E-2</c:v>
                </c:pt>
                <c:pt idx="68">
                  <c:v>2.4637681159419601E-2</c:v>
                </c:pt>
                <c:pt idx="69">
                  <c:v>2.4999999999999301E-2</c:v>
                </c:pt>
              </c:numCache>
            </c:numRef>
          </c:xVal>
          <c:yVal>
            <c:numRef>
              <c:f>Cópulas!ydata6</c:f>
              <c:numCache>
                <c:formatCode>General</c:formatCode>
                <c:ptCount val="70"/>
                <c:pt idx="0">
                  <c:v>1.3476608858650794E-2</c:v>
                </c:pt>
                <c:pt idx="1">
                  <c:v>1.3687336892595497E-2</c:v>
                </c:pt>
                <c:pt idx="2">
                  <c:v>1.3901577169133124E-2</c:v>
                </c:pt>
                <c:pt idx="3">
                  <c:v>1.4119449409847206E-2</c:v>
                </c:pt>
                <c:pt idx="4">
                  <c:v>1.4341075698701152E-2</c:v>
                </c:pt>
                <c:pt idx="5">
                  <c:v>1.4566580262216657E-2</c:v>
                </c:pt>
                <c:pt idx="6">
                  <c:v>1.4796089213194166E-2</c:v>
                </c:pt>
                <c:pt idx="7">
                  <c:v>1.5029730256050566E-2</c:v>
                </c:pt>
                <c:pt idx="8">
                  <c:v>1.5267632352160068E-2</c:v>
                </c:pt>
                <c:pt idx="9">
                  <c:v>1.550992534398396E-2</c:v>
                </c:pt>
                <c:pt idx="10">
                  <c:v>1.5756739537269301E-2</c:v>
                </c:pt>
                <c:pt idx="11">
                  <c:v>1.6008205241188896E-2</c:v>
                </c:pt>
                <c:pt idx="12">
                  <c:v>1.6264452266985807E-2</c:v>
                </c:pt>
                <c:pt idx="13">
                  <c:v>1.6525609386471095E-2</c:v>
                </c:pt>
                <c:pt idx="14">
                  <c:v>1.6791803752596261E-2</c:v>
                </c:pt>
                <c:pt idx="15">
                  <c:v>1.7063160285268514E-2</c:v>
                </c:pt>
                <c:pt idx="16">
                  <c:v>1.7339801026579178E-2</c:v>
                </c:pt>
                <c:pt idx="17">
                  <c:v>1.7621844470649201E-2</c:v>
                </c:pt>
                <c:pt idx="18">
                  <c:v>1.7909404874331149E-2</c:v>
                </c:pt>
                <c:pt idx="19">
                  <c:v>1.820259155600952E-2</c:v>
                </c:pt>
                <c:pt idx="20">
                  <c:v>1.8501508190672047E-2</c:v>
                </c:pt>
                <c:pt idx="21">
                  <c:v>1.8806252110242686E-2</c:v>
                </c:pt>
                <c:pt idx="22">
                  <c:v>1.9116913618829778E-2</c:v>
                </c:pt>
                <c:pt idx="23">
                  <c:v>1.9433575333009986E-2</c:v>
                </c:pt>
                <c:pt idx="24">
                  <c:v>1.9756311557503087E-2</c:v>
                </c:pt>
                <c:pt idx="25">
                  <c:v>2.0085187706564422E-2</c:v>
                </c:pt>
                <c:pt idx="26">
                  <c:v>2.0420259781108733E-2</c:v>
                </c:pt>
                <c:pt idx="27">
                  <c:v>2.0761573910971571E-2</c:v>
                </c:pt>
                <c:pt idx="28">
                  <c:v>2.1109165970814421E-2</c:v>
                </c:pt>
                <c:pt idx="29">
                  <c:v>2.1463061277002871E-2</c:v>
                </c:pt>
                <c:pt idx="30">
                  <c:v>2.182327437136386E-2</c:v>
                </c:pt>
                <c:pt idx="31">
                  <c:v>2.2189808896099984E-2</c:v>
                </c:pt>
                <c:pt idx="32">
                  <c:v>2.2562657562359936E-2</c:v>
                </c:pt>
                <c:pt idx="33">
                  <c:v>2.2941802213095813E-2</c:v>
                </c:pt>
                <c:pt idx="34">
                  <c:v>2.3327213978946958E-2</c:v>
                </c:pt>
                <c:pt idx="35">
                  <c:v>2.3718853524044355E-2</c:v>
                </c:pt>
                <c:pt idx="36">
                  <c:v>2.4116671376894487E-2</c:v>
                </c:pt>
                <c:pt idx="37">
                  <c:v>2.4520608339936384E-2</c:v>
                </c:pt>
                <c:pt idx="38">
                  <c:v>2.4930595970020508E-2</c:v>
                </c:pt>
                <c:pt idx="39">
                  <c:v>2.5346557120971121E-2</c:v>
                </c:pt>
                <c:pt idx="40">
                  <c:v>2.5768406538590163E-2</c:v>
                </c:pt>
                <c:pt idx="41">
                  <c:v>2.619605149795191E-2</c:v>
                </c:pt>
                <c:pt idx="42">
                  <c:v>2.6629392472621395E-2</c:v>
                </c:pt>
                <c:pt idx="43">
                  <c:v>2.7068323825491909E-2</c:v>
                </c:pt>
                <c:pt idx="44">
                  <c:v>2.7512734511252732E-2</c:v>
                </c:pt>
                <c:pt idx="45">
                  <c:v>2.7962508781035039E-2</c:v>
                </c:pt>
                <c:pt idx="46">
                  <c:v>2.8417526880503252E-2</c:v>
                </c:pt>
                <c:pt idx="47">
                  <c:v>2.8877665733519336E-2</c:v>
                </c:pt>
                <c:pt idx="48">
                  <c:v>2.9342799604466938E-2</c:v>
                </c:pt>
                <c:pt idx="49">
                  <c:v>2.9812800733339705E-2</c:v>
                </c:pt>
                <c:pt idx="50">
                  <c:v>3.0287539938736736E-2</c:v>
                </c:pt>
                <c:pt idx="51">
                  <c:v>3.0766887184934047E-2</c:v>
                </c:pt>
                <c:pt idx="52">
                  <c:v>3.1250712110187352E-2</c:v>
                </c:pt>
                <c:pt idx="53">
                  <c:v>3.1738884514344853E-2</c:v>
                </c:pt>
                <c:pt idx="54">
                  <c:v>3.2231274804693719E-2</c:v>
                </c:pt>
                <c:pt idx="55">
                  <c:v>3.2727754399718589E-2</c:v>
                </c:pt>
                <c:pt idx="56">
                  <c:v>3.3228196091108296E-2</c:v>
                </c:pt>
                <c:pt idx="57">
                  <c:v>3.3732474364906589E-2</c:v>
                </c:pt>
                <c:pt idx="58">
                  <c:v>3.4240465683165036E-2</c:v>
                </c:pt>
                <c:pt idx="59">
                  <c:v>3.4752048727825238E-2</c:v>
                </c:pt>
                <c:pt idx="60">
                  <c:v>3.5267104608840555E-2</c:v>
                </c:pt>
                <c:pt idx="61">
                  <c:v>3.5785517038751248E-2</c:v>
                </c:pt>
                <c:pt idx="62">
                  <c:v>3.6307172476060759E-2</c:v>
                </c:pt>
                <c:pt idx="63">
                  <c:v>3.6831960239833317E-2</c:v>
                </c:pt>
                <c:pt idx="64">
                  <c:v>3.7359772597953811E-2</c:v>
                </c:pt>
                <c:pt idx="65">
                  <c:v>3.7890504831467692E-2</c:v>
                </c:pt>
                <c:pt idx="66">
                  <c:v>3.84240552773608E-2</c:v>
                </c:pt>
                <c:pt idx="67">
                  <c:v>3.8960325352052981E-2</c:v>
                </c:pt>
                <c:pt idx="68">
                  <c:v>3.9499219557772761E-2</c:v>
                </c:pt>
                <c:pt idx="69">
                  <c:v>4.0040645473858077E-2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0872832"/>
        <c:axId val="540871656"/>
      </c:scatterChart>
      <c:valAx>
        <c:axId val="540872832"/>
        <c:scaling>
          <c:orientation val="minMax"/>
          <c:max val="2.5000000000000001E-2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GB"/>
                  <a:t>Pred(Sperm volume)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540871656"/>
        <c:crosses val="autoZero"/>
        <c:crossBetween val="midCat"/>
        <c:majorUnit val="5.0000000000000001E-3"/>
      </c:valAx>
      <c:valAx>
        <c:axId val="540871656"/>
        <c:scaling>
          <c:orientation val="minMax"/>
          <c:max val="2.5000000000000001E-2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GB"/>
                  <a:t>Sperm volume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540872832"/>
        <c:crosses val="autoZero"/>
        <c:crossBetween val="midCat"/>
        <c:majorUnit val="5.0000000000000001E-3"/>
      </c:valAx>
      <c:spPr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US"/>
              <a:t>Standardized residuals / Sperm volume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Active</c:v>
          </c:tx>
          <c:invertIfNegative val="0"/>
          <c:val>
            <c:numRef>
              <c:f>Matings!#REF!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Matings!#REF!</c15:sqref>
                        </c15:formulaRef>
                      </c:ext>
                    </c:extLst>
                  </c: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869304"/>
        <c:axId val="540875576"/>
      </c:barChart>
      <c:catAx>
        <c:axId val="5408693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GB"/>
                  <a:t>Observations</a:t>
                </a:r>
              </a:p>
            </c:rich>
          </c:tx>
          <c:layout/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540875576"/>
        <c:crosses val="autoZero"/>
        <c:auto val="1"/>
        <c:lblAlgn val="ctr"/>
        <c:lblOffset val="100"/>
        <c:noMultiLvlLbl val="0"/>
      </c:catAx>
      <c:valAx>
        <c:axId val="540875576"/>
        <c:scaling>
          <c:orientation val="minMax"/>
          <c:max val="2"/>
          <c:min val="-2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GB"/>
                  <a:t>Standardized residuals</a:t>
                </a:r>
              </a:p>
            </c:rich>
          </c:tx>
          <c:layout/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540869304"/>
        <c:crosses val="autoZero"/>
        <c:crossBetween val="between"/>
      </c:valAx>
      <c:spPr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169</xdr:row>
      <xdr:rowOff>0</xdr:rowOff>
    </xdr:from>
    <xdr:to>
      <xdr:col>24</xdr:col>
      <xdr:colOff>254000</xdr:colOff>
      <xdr:row>186</xdr:row>
      <xdr:rowOff>0</xdr:rowOff>
    </xdr:to>
    <xdr:graphicFrame macro="">
      <xdr:nvGraphicFramePr>
        <xdr:cNvPr id="22" name="Chart 19-XLSTA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381000</xdr:colOff>
      <xdr:row>169</xdr:row>
      <xdr:rowOff>0</xdr:rowOff>
    </xdr:from>
    <xdr:to>
      <xdr:col>29</xdr:col>
      <xdr:colOff>381000</xdr:colOff>
      <xdr:row>186</xdr:row>
      <xdr:rowOff>0</xdr:rowOff>
    </xdr:to>
    <xdr:graphicFrame macro="">
      <xdr:nvGraphicFramePr>
        <xdr:cNvPr id="23" name="Chart 20-XLSTA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olfo\Documents\Datos\Odonata\Hemiphlebia\Hemiphlebia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ópulas_HID"/>
      <sheetName val="Cópulas_HID1"/>
      <sheetName val="Cópulas_HID2"/>
      <sheetName val="Cópulas"/>
      <sheetName val="Morphology"/>
      <sheetName val="Obs Focais"/>
      <sheetName val="Marcaxe_HID"/>
      <sheetName val="Marcaxe_HID1"/>
      <sheetName val="Marcaxe_HID2"/>
      <sheetName val="Obs Focais (2)"/>
      <sheetName val="Marcaxe_HID3"/>
      <sheetName val="Marcaxe_HID4"/>
      <sheetName val="Marcaxe_HID5"/>
      <sheetName val="Marcaxe_HID6"/>
      <sheetName val="Marcaxe_HID7"/>
      <sheetName val="Marcaxe_HID8"/>
      <sheetName val="Marcaxe_HID9"/>
      <sheetName val="Obs Focais (3)"/>
      <sheetName val="Marcaxe_HID10"/>
      <sheetName val="Marcaxe_HID11"/>
      <sheetName val="Marcaxe"/>
      <sheetName val="Correlation tests_HID"/>
      <sheetName val="Correlation tests_HID1"/>
      <sheetName val="Correlation tests_HID2"/>
      <sheetName val="Correlation tests_HID3"/>
      <sheetName val="Desc_HID"/>
      <sheetName val="SCA_HID"/>
      <sheetName val="SCA_HID1"/>
      <sheetName val="SCA"/>
      <sheetName val="Correlation tests"/>
      <sheetName val="Marcaxe (2)"/>
      <sheetName val="Marcaxe (3)"/>
      <sheetName val="Summary"/>
      <sheetName val="MARK"/>
      <sheetName val="MARK (xov+maduros)"/>
      <sheetName val="POPAN"/>
      <sheetName val="Observacións"/>
    </sheetNames>
    <definedNames>
      <definedName name="GoToResults3101201616543170"/>
      <definedName name="GoToResults3101201617064657"/>
      <definedName name="GoToResults3101201617204170"/>
    </definedNames>
    <sheetDataSet>
      <sheetData sheetId="0">
        <row r="2">
          <cell r="B2" t="str">
            <v>Treatment-End stage I</v>
          </cell>
          <cell r="C2">
            <v>4.0400000000000019E-3</v>
          </cell>
        </row>
        <row r="3">
          <cell r="B3" t="str">
            <v>Treatment-Postcopula</v>
          </cell>
          <cell r="C3">
            <v>1.4100000000000003E-2</v>
          </cell>
        </row>
      </sheetData>
      <sheetData sheetId="1">
        <row r="2">
          <cell r="B2" t="str">
            <v>Treatment-End stage I</v>
          </cell>
          <cell r="C2">
            <v>4.0400000000000002E-3</v>
          </cell>
        </row>
        <row r="3">
          <cell r="B3" t="str">
            <v>Treatment-Postcopula</v>
          </cell>
          <cell r="C3">
            <v>1.0966666666666668E-2</v>
          </cell>
        </row>
      </sheetData>
      <sheetData sheetId="2">
        <row r="2">
          <cell r="B2" t="str">
            <v>Treatment-End stage I</v>
          </cell>
          <cell r="C2">
            <v>5.0500000000000007E-3</v>
          </cell>
        </row>
        <row r="3">
          <cell r="B3" t="str">
            <v>Treatment-Postcopula</v>
          </cell>
          <cell r="C3">
            <v>1.4100000000000003E-2</v>
          </cell>
        </row>
      </sheetData>
      <sheetData sheetId="3">
        <row r="1">
          <cell r="I1" t="str">
            <v>Courtship</v>
          </cell>
          <cell r="K1" t="str">
            <v>Tandem</v>
          </cell>
          <cell r="P1" t="str">
            <v>Copula</v>
          </cell>
        </row>
        <row r="2">
          <cell r="G2">
            <v>18.7</v>
          </cell>
          <cell r="H2">
            <v>0.39583333333333331</v>
          </cell>
          <cell r="K2">
            <v>6.9444444444449749E-4</v>
          </cell>
          <cell r="P2">
            <v>8.3333333333333037E-3</v>
          </cell>
        </row>
        <row r="3">
          <cell r="G3">
            <v>24.2</v>
          </cell>
          <cell r="H3">
            <v>0.67569444444444438</v>
          </cell>
          <cell r="K3">
            <v>1.388888888888995E-3</v>
          </cell>
          <cell r="P3">
            <v>1.1539351851851851E-2</v>
          </cell>
        </row>
        <row r="4">
          <cell r="G4">
            <v>19.2</v>
          </cell>
          <cell r="H4">
            <v>0.44444444444444442</v>
          </cell>
          <cell r="K4">
            <v>5.6481481481481244E-3</v>
          </cell>
          <cell r="P4">
            <v>5.2314814814815036E-3</v>
          </cell>
        </row>
        <row r="5">
          <cell r="G5">
            <v>28.6</v>
          </cell>
          <cell r="H5">
            <v>0.48866898148148147</v>
          </cell>
          <cell r="K5">
            <v>4.9768518518522598E-4</v>
          </cell>
        </row>
        <row r="6">
          <cell r="F6">
            <v>0.53472222222222221</v>
          </cell>
          <cell r="H6">
            <v>0.53670138888888885</v>
          </cell>
          <cell r="I6">
            <v>1.979166666666643E-3</v>
          </cell>
          <cell r="K6">
            <v>7.0601851851859188E-4</v>
          </cell>
          <cell r="P6">
            <v>3.5648148148147429E-3</v>
          </cell>
        </row>
        <row r="7">
          <cell r="F7">
            <v>0.63541666666666663</v>
          </cell>
          <cell r="H7">
            <v>0.63806712962962964</v>
          </cell>
          <cell r="I7">
            <v>2.6504629629630072E-3</v>
          </cell>
          <cell r="K7">
            <v>7.523148148148584E-4</v>
          </cell>
        </row>
        <row r="8">
          <cell r="F8">
            <v>0.65902777777777777</v>
          </cell>
          <cell r="H8">
            <v>0.67499999999999993</v>
          </cell>
          <cell r="I8">
            <v>1.5972222222222165E-2</v>
          </cell>
          <cell r="K8">
            <v>9.8379629629641308E-4</v>
          </cell>
          <cell r="P8">
            <v>9.7800925925924931E-3</v>
          </cell>
        </row>
        <row r="9">
          <cell r="F9">
            <v>0.50347222222222221</v>
          </cell>
          <cell r="G9">
            <v>26.7</v>
          </cell>
          <cell r="H9">
            <v>0.50462962962962965</v>
          </cell>
          <cell r="I9">
            <v>1.1574074074074403E-3</v>
          </cell>
          <cell r="K9">
            <v>6.9444444444444198E-4</v>
          </cell>
        </row>
        <row r="10">
          <cell r="F10">
            <v>0.51527777777777783</v>
          </cell>
          <cell r="G10">
            <v>26.7</v>
          </cell>
          <cell r="H10">
            <v>0.52012731481481478</v>
          </cell>
          <cell r="I10">
            <v>4.8495370370369439E-3</v>
          </cell>
          <cell r="K10">
            <v>1.4004629629630339E-3</v>
          </cell>
          <cell r="P10">
            <v>5.3009259259259034E-3</v>
          </cell>
        </row>
        <row r="11">
          <cell r="F11">
            <v>0.54722222222222217</v>
          </cell>
          <cell r="G11">
            <v>26.8</v>
          </cell>
          <cell r="H11">
            <v>0.54877314814814815</v>
          </cell>
          <cell r="K11">
            <v>4.5138888888895945E-4</v>
          </cell>
          <cell r="P11">
            <v>6.9675925925924975E-3</v>
          </cell>
        </row>
        <row r="12">
          <cell r="F12">
            <v>0.55833333333333335</v>
          </cell>
          <cell r="G12">
            <v>26.8</v>
          </cell>
          <cell r="H12">
            <v>0.56921296296296298</v>
          </cell>
          <cell r="I12">
            <v>1.0879629629629628E-2</v>
          </cell>
          <cell r="K12">
            <v>6.5972222222221433E-4</v>
          </cell>
          <cell r="P12">
            <v>1.0624999999999996E-2</v>
          </cell>
        </row>
        <row r="13">
          <cell r="F13">
            <v>0.67847222222222225</v>
          </cell>
          <cell r="G13">
            <v>26.8</v>
          </cell>
          <cell r="H13">
            <v>0.68315972222222221</v>
          </cell>
          <cell r="I13">
            <v>4.6874999999999556E-3</v>
          </cell>
          <cell r="K13">
            <v>6.828703703704031E-4</v>
          </cell>
          <cell r="P13">
            <v>5.5439814814813859E-3</v>
          </cell>
        </row>
        <row r="14">
          <cell r="F14">
            <v>0.50416666666666665</v>
          </cell>
          <cell r="G14">
            <v>30.4</v>
          </cell>
          <cell r="H14">
            <v>0.50635416666666666</v>
          </cell>
          <cell r="I14">
            <v>2.1875000000000089E-3</v>
          </cell>
          <cell r="K14">
            <v>6.828703703704031E-4</v>
          </cell>
        </row>
        <row r="15">
          <cell r="F15">
            <v>0.56180555555555556</v>
          </cell>
          <cell r="G15">
            <v>27.3</v>
          </cell>
          <cell r="H15">
            <v>0.56373842592592593</v>
          </cell>
          <cell r="I15">
            <v>1.9328703703703765E-3</v>
          </cell>
          <cell r="K15">
            <v>6.0185185185190893E-4</v>
          </cell>
        </row>
        <row r="16">
          <cell r="F16">
            <v>0.57013888888888886</v>
          </cell>
        </row>
        <row r="17">
          <cell r="F17">
            <v>0.58124999999999993</v>
          </cell>
          <cell r="G17">
            <v>30.6</v>
          </cell>
          <cell r="H17">
            <v>0.58398148148148155</v>
          </cell>
          <cell r="I17">
            <v>2.7314814814816124E-3</v>
          </cell>
          <cell r="K17">
            <v>5.324074074073426E-4</v>
          </cell>
        </row>
        <row r="18">
          <cell r="F18">
            <v>0.59166666666666667</v>
          </cell>
          <cell r="G18">
            <v>30.6</v>
          </cell>
          <cell r="H18">
            <v>0.59434027777777776</v>
          </cell>
          <cell r="I18">
            <v>2.673611111111085E-3</v>
          </cell>
          <cell r="K18">
            <v>7.1759259259263075E-4</v>
          </cell>
        </row>
        <row r="19">
          <cell r="F19">
            <v>0.60972222222222217</v>
          </cell>
          <cell r="G19">
            <v>30.1</v>
          </cell>
          <cell r="H19">
            <v>0.61483796296296289</v>
          </cell>
          <cell r="I19">
            <v>5.1157407407407263E-3</v>
          </cell>
          <cell r="K19">
            <v>8.217592592593137E-4</v>
          </cell>
          <cell r="P19">
            <v>4.8148148148148273E-3</v>
          </cell>
        </row>
        <row r="20">
          <cell r="F20">
            <v>0.50486111111111109</v>
          </cell>
          <cell r="H20">
            <v>0.50796296296296295</v>
          </cell>
          <cell r="I20">
            <v>3.1018518518518556E-3</v>
          </cell>
          <cell r="K20">
            <v>8.1018518518605198E-5</v>
          </cell>
        </row>
        <row r="21">
          <cell r="F21">
            <v>0.53749999999999998</v>
          </cell>
          <cell r="G21">
            <v>28.8</v>
          </cell>
          <cell r="H21">
            <v>0.54122685185185182</v>
          </cell>
          <cell r="K21">
            <v>1.5162037037037557E-3</v>
          </cell>
        </row>
        <row r="23">
          <cell r="F23">
            <v>0.58263888888888882</v>
          </cell>
          <cell r="G23">
            <v>28.7</v>
          </cell>
          <cell r="H23">
            <v>0.58750000000000002</v>
          </cell>
          <cell r="I23">
            <v>4.8611111111112049E-3</v>
          </cell>
          <cell r="K23">
            <v>2.1412037037036313E-3</v>
          </cell>
        </row>
        <row r="24">
          <cell r="F24">
            <v>0.59722222222222221</v>
          </cell>
          <cell r="G24">
            <v>28.5</v>
          </cell>
          <cell r="H24">
            <v>0.60281249999999997</v>
          </cell>
          <cell r="I24">
            <v>5.5902777777777635E-3</v>
          </cell>
          <cell r="K24">
            <v>7.4074074074081953E-4</v>
          </cell>
        </row>
        <row r="25">
          <cell r="F25">
            <v>0.60902777777777783</v>
          </cell>
          <cell r="G25">
            <v>28.9</v>
          </cell>
          <cell r="H25">
            <v>0.61077546296296303</v>
          </cell>
          <cell r="K25">
            <v>3.5879629629620435E-4</v>
          </cell>
        </row>
        <row r="26">
          <cell r="F26">
            <v>0.65833333333333333</v>
          </cell>
          <cell r="G26">
            <v>21</v>
          </cell>
          <cell r="H26">
            <v>0.66211805555555558</v>
          </cell>
          <cell r="I26">
            <v>3.7847222222222587E-3</v>
          </cell>
          <cell r="K26">
            <v>5.4398148148138148E-4</v>
          </cell>
          <cell r="P26">
            <v>5.8564814814815458E-3</v>
          </cell>
        </row>
        <row r="27">
          <cell r="F27">
            <v>0.66666666666666663</v>
          </cell>
          <cell r="G27">
            <v>18.600000000000001</v>
          </cell>
          <cell r="H27">
            <v>0.66984953703703709</v>
          </cell>
          <cell r="I27">
            <v>3.1828703703704608E-3</v>
          </cell>
          <cell r="K27">
            <v>7.291666666665586E-4</v>
          </cell>
          <cell r="P27">
            <v>4.155092592592613E-3</v>
          </cell>
        </row>
        <row r="28">
          <cell r="F28">
            <v>0.70972222222222225</v>
          </cell>
          <cell r="G28">
            <v>19.8</v>
          </cell>
          <cell r="H28">
            <v>0.71180555555555547</v>
          </cell>
          <cell r="I28">
            <v>2.0833333333332149E-3</v>
          </cell>
          <cell r="K28">
            <v>1.3310185185185786E-3</v>
          </cell>
          <cell r="P28">
            <v>6.9097222222223031E-3</v>
          </cell>
        </row>
        <row r="29">
          <cell r="F29">
            <v>0.61527777777777781</v>
          </cell>
          <cell r="G29">
            <v>21.3</v>
          </cell>
          <cell r="H29">
            <v>0.61760416666666662</v>
          </cell>
          <cell r="I29">
            <v>2.3263888888888085E-3</v>
          </cell>
          <cell r="K29">
            <v>3.5879629629631538E-4</v>
          </cell>
          <cell r="P29">
            <v>1.3703703703703773E-2</v>
          </cell>
        </row>
        <row r="49">
          <cell r="T49" t="str">
            <v>Postcopula</v>
          </cell>
          <cell r="U49">
            <v>1.4100000000000001E-2</v>
          </cell>
          <cell r="V49">
            <v>1.8594674096684368E-3</v>
          </cell>
          <cell r="W49">
            <v>7</v>
          </cell>
        </row>
        <row r="50">
          <cell r="T50" t="str">
            <v>End stage I</v>
          </cell>
          <cell r="U50">
            <v>5.0500000000000007E-3</v>
          </cell>
          <cell r="V50">
            <v>2.0043702252827444E-3</v>
          </cell>
          <cell r="W50">
            <v>4</v>
          </cell>
        </row>
        <row r="130">
          <cell r="Z130" t="str">
            <v>Treatment-End stage I</v>
          </cell>
          <cell r="AA130">
            <v>-0.76151520303542097</v>
          </cell>
          <cell r="AV130" t="str">
            <v>Treatment-End stage I</v>
          </cell>
          <cell r="AW130">
            <v>-0.47716986950590878</v>
          </cell>
        </row>
        <row r="131">
          <cell r="Z131" t="str">
            <v>Treatment-Postcopula</v>
          </cell>
          <cell r="AA131">
            <v>0</v>
          </cell>
          <cell r="AV131" t="str">
            <v>Treatment-Postcopula</v>
          </cell>
          <cell r="AW131">
            <v>0</v>
          </cell>
          <cell r="BK131" t="str">
            <v>Treatment-End stage I</v>
          </cell>
          <cell r="BL131">
            <v>-0.7202235823654628</v>
          </cell>
        </row>
        <row r="132">
          <cell r="BK132" t="str">
            <v>Treatment-Postcopula</v>
          </cell>
          <cell r="BL132">
            <v>0</v>
          </cell>
        </row>
        <row r="156">
          <cell r="Z156" t="str">
            <v>Obs3</v>
          </cell>
          <cell r="AB156">
            <v>1.11E-2</v>
          </cell>
          <cell r="AC156">
            <v>1.4100000000000003E-2</v>
          </cell>
          <cell r="AE156">
            <v>-0.6487612556999518</v>
          </cell>
          <cell r="AV156" t="str">
            <v>Obs3</v>
          </cell>
          <cell r="AX156">
            <v>1.11E-2</v>
          </cell>
          <cell r="AY156">
            <v>1.0966666666666668E-2</v>
          </cell>
          <cell r="BA156">
            <v>2.0194835530775175E-2</v>
          </cell>
        </row>
        <row r="157">
          <cell r="Z157" t="str">
            <v>Obs6</v>
          </cell>
          <cell r="AB157">
            <v>2.5999999999999999E-3</v>
          </cell>
          <cell r="AC157">
            <v>4.0400000000000019E-3</v>
          </cell>
          <cell r="AE157">
            <v>-0.31140540273597705</v>
          </cell>
          <cell r="AV157" t="str">
            <v>Obs5</v>
          </cell>
          <cell r="AX157">
            <v>0</v>
          </cell>
          <cell r="AY157">
            <v>1.0966666666666668E-2</v>
          </cell>
          <cell r="BA157">
            <v>-1.6610252224062685</v>
          </cell>
          <cell r="BK157" t="str">
            <v>Obs3</v>
          </cell>
          <cell r="BM157">
            <v>1.11E-2</v>
          </cell>
          <cell r="BN157">
            <v>1.4100000000000003E-2</v>
          </cell>
          <cell r="BP157">
            <v>-0.64711369879781888</v>
          </cell>
        </row>
        <row r="158">
          <cell r="Z158" t="str">
            <v>Obs7</v>
          </cell>
          <cell r="AB158">
            <v>1.4800000000000001E-2</v>
          </cell>
          <cell r="AC158">
            <v>1.4100000000000003E-2</v>
          </cell>
          <cell r="AE158">
            <v>0.15137762632998808</v>
          </cell>
          <cell r="AV158" t="str">
            <v>Obs6</v>
          </cell>
          <cell r="AX158">
            <v>2.5999999999999999E-3</v>
          </cell>
          <cell r="AY158">
            <v>4.0400000000000002E-3</v>
          </cell>
          <cell r="BA158">
            <v>-0.21810422373237326</v>
          </cell>
          <cell r="BK158" t="str">
            <v>Obs6</v>
          </cell>
          <cell r="BM158">
            <v>2.5999999999999999E-3</v>
          </cell>
          <cell r="BN158">
            <v>5.0500000000000007E-3</v>
          </cell>
          <cell r="BP158">
            <v>-0.52847618735155177</v>
          </cell>
        </row>
        <row r="159">
          <cell r="Z159" t="str">
            <v>Obs9</v>
          </cell>
          <cell r="AB159">
            <v>1.9000000000000003E-2</v>
          </cell>
          <cell r="AC159">
            <v>1.4100000000000003E-2</v>
          </cell>
          <cell r="AE159">
            <v>1.0596433843099204</v>
          </cell>
          <cell r="AV159" t="str">
            <v>Obs7</v>
          </cell>
          <cell r="AX159">
            <v>1.4800000000000001E-2</v>
          </cell>
          <cell r="AY159">
            <v>1.0966666666666668E-2</v>
          </cell>
          <cell r="BA159">
            <v>0.58060152150978972</v>
          </cell>
          <cell r="BK159" t="str">
            <v>Obs7</v>
          </cell>
          <cell r="BM159">
            <v>1.4800000000000001E-2</v>
          </cell>
          <cell r="BN159">
            <v>1.4100000000000003E-2</v>
          </cell>
          <cell r="BP159">
            <v>0.15099319638615707</v>
          </cell>
        </row>
        <row r="160">
          <cell r="Z160" t="str">
            <v>Obs10</v>
          </cell>
          <cell r="AB160">
            <v>2.0500000000000001E-2</v>
          </cell>
          <cell r="AC160">
            <v>1.4100000000000003E-2</v>
          </cell>
          <cell r="AE160">
            <v>1.3840240121598955</v>
          </cell>
          <cell r="AV160" t="str">
            <v>Obs9</v>
          </cell>
          <cell r="AX160">
            <v>1.9000000000000003E-2</v>
          </cell>
          <cell r="AY160">
            <v>1.0966666666666668E-2</v>
          </cell>
          <cell r="BA160">
            <v>1.2167388407292119</v>
          </cell>
          <cell r="BK160" t="str">
            <v>Obs9</v>
          </cell>
          <cell r="BM160">
            <v>1.9000000000000003E-2</v>
          </cell>
          <cell r="BN160">
            <v>1.4100000000000003E-2</v>
          </cell>
          <cell r="BP160">
            <v>1.0569523747031031</v>
          </cell>
        </row>
        <row r="161">
          <cell r="Z161" t="str">
            <v>Obs11</v>
          </cell>
          <cell r="AB161">
            <v>1.3900000000000003E-2</v>
          </cell>
          <cell r="AC161">
            <v>1.4100000000000003E-2</v>
          </cell>
          <cell r="AE161">
            <v>-4.3250750379996865E-2</v>
          </cell>
          <cell r="AV161" t="str">
            <v>Obs10</v>
          </cell>
          <cell r="AX161">
            <v>2.0500000000000001E-2</v>
          </cell>
          <cell r="AY161">
            <v>1.0966666666666668E-2</v>
          </cell>
          <cell r="BA161">
            <v>1.4439307404504338</v>
          </cell>
          <cell r="BK161" t="str">
            <v>Obs10</v>
          </cell>
          <cell r="BM161">
            <v>2.0500000000000001E-2</v>
          </cell>
          <cell r="BN161">
            <v>1.4100000000000003E-2</v>
          </cell>
          <cell r="BP161">
            <v>1.3805092241020118</v>
          </cell>
        </row>
        <row r="162">
          <cell r="Z162" t="str">
            <v>Obs12</v>
          </cell>
          <cell r="AB162">
            <v>5.7000000000000002E-3</v>
          </cell>
          <cell r="AC162">
            <v>1.4100000000000003E-2</v>
          </cell>
          <cell r="AE162">
            <v>-1.8165315159598641</v>
          </cell>
          <cell r="AV162" t="str">
            <v>Obs11</v>
          </cell>
          <cell r="AX162">
            <v>1.3900000000000003E-2</v>
          </cell>
          <cell r="AY162">
            <v>1.0966666666666668E-2</v>
          </cell>
          <cell r="BA162">
            <v>0.44428638167705675</v>
          </cell>
          <cell r="BK162" t="str">
            <v>Obs11</v>
          </cell>
          <cell r="BM162">
            <v>1.3900000000000003E-2</v>
          </cell>
          <cell r="BN162">
            <v>1.4100000000000003E-2</v>
          </cell>
          <cell r="BP162">
            <v>-4.3140913253188001E-2</v>
          </cell>
        </row>
        <row r="163">
          <cell r="Z163" t="str">
            <v>Obs20</v>
          </cell>
          <cell r="AB163">
            <v>2.3E-3</v>
          </cell>
          <cell r="AC163">
            <v>4.0400000000000019E-3</v>
          </cell>
          <cell r="AE163">
            <v>-0.37628152830597217</v>
          </cell>
          <cell r="AV163" t="str">
            <v>Obs12</v>
          </cell>
          <cell r="AX163">
            <v>5.7000000000000002E-3</v>
          </cell>
          <cell r="AY163">
            <v>1.0966666666666668E-2</v>
          </cell>
          <cell r="BA163">
            <v>-0.79769600346562441</v>
          </cell>
          <cell r="BK163" t="str">
            <v>Obs12</v>
          </cell>
          <cell r="BM163">
            <v>5.7000000000000002E-3</v>
          </cell>
          <cell r="BN163">
            <v>1.4100000000000003E-2</v>
          </cell>
          <cell r="BP163">
            <v>-1.8119183566338919</v>
          </cell>
        </row>
        <row r="164">
          <cell r="Z164" t="str">
            <v>Obs21</v>
          </cell>
          <cell r="AB164">
            <v>1.09E-2</v>
          </cell>
          <cell r="AC164">
            <v>4.0400000000000019E-3</v>
          </cell>
          <cell r="AE164">
            <v>1.483500738033888</v>
          </cell>
          <cell r="AV164" t="str">
            <v>Obs18</v>
          </cell>
          <cell r="AX164">
            <v>0</v>
          </cell>
          <cell r="AY164">
            <v>1.0966666666666668E-2</v>
          </cell>
          <cell r="BA164">
            <v>-1.6610252224062685</v>
          </cell>
          <cell r="BK164" t="str">
            <v>Obs20</v>
          </cell>
          <cell r="BM164">
            <v>2.3E-3</v>
          </cell>
          <cell r="BN164">
            <v>5.0500000000000007E-3</v>
          </cell>
          <cell r="BP164">
            <v>-0.59318755723133365</v>
          </cell>
        </row>
        <row r="165">
          <cell r="Z165" t="str">
            <v>Obs22</v>
          </cell>
          <cell r="AB165">
            <v>4.4000000000000003E-3</v>
          </cell>
          <cell r="AC165">
            <v>4.0400000000000019E-3</v>
          </cell>
          <cell r="AE165">
            <v>7.7851350683993792E-2</v>
          </cell>
          <cell r="AV165" t="str">
            <v>Obs20</v>
          </cell>
          <cell r="AX165">
            <v>2.3E-3</v>
          </cell>
          <cell r="AY165">
            <v>4.0400000000000002E-3</v>
          </cell>
          <cell r="BA165">
            <v>-0.26354260367661769</v>
          </cell>
          <cell r="BK165" t="str">
            <v>Obs21</v>
          </cell>
          <cell r="BM165">
            <v>1.09E-2</v>
          </cell>
          <cell r="BN165">
            <v>5.0500000000000007E-3</v>
          </cell>
          <cell r="BP165">
            <v>1.2618717126557455</v>
          </cell>
        </row>
        <row r="166">
          <cell r="Z166" t="str">
            <v>Obs23</v>
          </cell>
          <cell r="AB166">
            <v>0</v>
          </cell>
          <cell r="AC166">
            <v>4.0400000000000019E-3</v>
          </cell>
          <cell r="AE166">
            <v>-0.87366515767593478</v>
          </cell>
          <cell r="AV166" t="str">
            <v>Obs21</v>
          </cell>
          <cell r="AX166">
            <v>1.09E-2</v>
          </cell>
          <cell r="AY166">
            <v>4.0400000000000002E-3</v>
          </cell>
          <cell r="BA166">
            <v>1.0390242880583891</v>
          </cell>
          <cell r="BK166" t="str">
            <v>Obs22</v>
          </cell>
          <cell r="BM166">
            <v>4.4000000000000003E-3</v>
          </cell>
          <cell r="BN166">
            <v>5.0500000000000007E-3</v>
          </cell>
          <cell r="BP166">
            <v>-0.14020796807286071</v>
          </cell>
        </row>
        <row r="167">
          <cell r="Z167" t="str">
            <v>Obs26</v>
          </cell>
          <cell r="AB167">
            <v>1.3700000000000002E-2</v>
          </cell>
          <cell r="AC167">
            <v>1.4100000000000003E-2</v>
          </cell>
          <cell r="AE167">
            <v>-8.650150075999373E-2</v>
          </cell>
          <cell r="AV167" t="str">
            <v>Obs22</v>
          </cell>
          <cell r="AX167">
            <v>4.4000000000000003E-3</v>
          </cell>
          <cell r="AY167">
            <v>4.0400000000000002E-3</v>
          </cell>
          <cell r="BA167">
            <v>5.4526055933093315E-2</v>
          </cell>
          <cell r="BK167" t="str">
            <v>Obs26</v>
          </cell>
          <cell r="BM167">
            <v>1.3700000000000002E-2</v>
          </cell>
          <cell r="BN167">
            <v>1.4100000000000003E-2</v>
          </cell>
          <cell r="BP167">
            <v>-8.6281826506376003E-2</v>
          </cell>
        </row>
        <row r="168">
          <cell r="AV168" t="str">
            <v>Obs23</v>
          </cell>
          <cell r="AX168">
            <v>0</v>
          </cell>
          <cell r="AY168">
            <v>4.0400000000000002E-3</v>
          </cell>
          <cell r="BA168">
            <v>-0.61190351658249154</v>
          </cell>
        </row>
        <row r="169">
          <cell r="AV169" t="str">
            <v>Obs26</v>
          </cell>
          <cell r="AX169">
            <v>1.3700000000000002E-2</v>
          </cell>
          <cell r="AY169">
            <v>1.0966666666666668E-2</v>
          </cell>
          <cell r="BA169">
            <v>0.41399412838089372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lla1"/>
  <dimension ref="A1:W50"/>
  <sheetViews>
    <sheetView tabSelected="1" zoomScale="96" zoomScaleNormal="96" workbookViewId="0">
      <pane ySplit="1" topLeftCell="A2" activePane="bottomLeft" state="frozen"/>
      <selection pane="bottomLeft" activeCell="F7" sqref="F7"/>
    </sheetView>
  </sheetViews>
  <sheetFormatPr defaultColWidth="10.7109375" defaultRowHeight="15" x14ac:dyDescent="0.25"/>
  <cols>
    <col min="1" max="1" width="12" style="2" customWidth="1"/>
    <col min="2" max="2" width="10.5703125" style="2" customWidth="1"/>
    <col min="3" max="3" width="7.7109375" style="1" bestFit="1" customWidth="1"/>
    <col min="4" max="4" width="15.42578125" style="1" bestFit="1" customWidth="1"/>
    <col min="5" max="5" width="7.5703125" style="3" bestFit="1" customWidth="1"/>
    <col min="6" max="6" width="15.5703125" style="4" bestFit="1" customWidth="1"/>
    <col min="7" max="7" width="12.28515625" style="5" bestFit="1" customWidth="1"/>
    <col min="8" max="8" width="10.140625" style="4" customWidth="1"/>
    <col min="9" max="9" width="9.28515625" style="6" customWidth="1"/>
    <col min="10" max="10" width="16.28515625" style="2" bestFit="1" customWidth="1"/>
    <col min="11" max="11" width="16.28515625" style="6" bestFit="1" customWidth="1"/>
    <col min="12" max="12" width="24.28515625" style="7" customWidth="1"/>
    <col min="13" max="13" width="15" style="2" bestFit="1" customWidth="1"/>
    <col min="14" max="14" width="8.42578125" style="2" bestFit="1" customWidth="1"/>
    <col min="15" max="15" width="14.42578125" style="2" bestFit="1" customWidth="1"/>
    <col min="16" max="16" width="19" style="6" bestFit="1" customWidth="1"/>
    <col min="17" max="17" width="14.85546875" style="6" bestFit="1" customWidth="1"/>
    <col min="18" max="18" width="16.42578125" style="6" bestFit="1" customWidth="1"/>
    <col min="19" max="19" width="21.42578125" style="6" bestFit="1" customWidth="1"/>
    <col min="20" max="20" width="10.7109375" style="2" bestFit="1" customWidth="1"/>
    <col min="21" max="21" width="11.5703125" style="9" bestFit="1" customWidth="1"/>
    <col min="22" max="22" width="13.140625" style="10" customWidth="1"/>
    <col min="23" max="16384" width="10.7109375" style="2"/>
  </cols>
  <sheetData>
    <row r="1" spans="1:22" x14ac:dyDescent="0.25">
      <c r="A1" s="2" t="s">
        <v>35</v>
      </c>
      <c r="B1" s="2" t="s">
        <v>36</v>
      </c>
      <c r="C1" s="1" t="s">
        <v>41</v>
      </c>
      <c r="D1" s="1" t="s">
        <v>40</v>
      </c>
      <c r="E1" s="3" t="s">
        <v>42</v>
      </c>
      <c r="F1" s="4" t="s">
        <v>45</v>
      </c>
      <c r="G1" s="5" t="s">
        <v>46</v>
      </c>
      <c r="H1" s="4" t="s">
        <v>47</v>
      </c>
      <c r="I1" s="6" t="s">
        <v>0</v>
      </c>
      <c r="J1" s="2" t="s">
        <v>48</v>
      </c>
      <c r="K1" s="6" t="s">
        <v>48</v>
      </c>
      <c r="L1" s="7" t="s">
        <v>49</v>
      </c>
      <c r="M1" s="2" t="s">
        <v>50</v>
      </c>
      <c r="N1" s="2" t="s">
        <v>51</v>
      </c>
      <c r="O1" s="2" t="s">
        <v>52</v>
      </c>
      <c r="P1" s="6" t="s">
        <v>53</v>
      </c>
      <c r="Q1" s="8" t="s">
        <v>54</v>
      </c>
      <c r="R1" s="8" t="s">
        <v>55</v>
      </c>
      <c r="S1" s="6" t="s">
        <v>56</v>
      </c>
      <c r="T1" s="2" t="s">
        <v>1</v>
      </c>
      <c r="U1" s="9" t="s">
        <v>57</v>
      </c>
      <c r="V1" s="29" t="s">
        <v>2</v>
      </c>
    </row>
    <row r="2" spans="1:22" x14ac:dyDescent="0.25">
      <c r="A2" s="11">
        <v>41597</v>
      </c>
      <c r="B2" s="11" t="s">
        <v>37</v>
      </c>
      <c r="C2" s="1" t="s">
        <v>3</v>
      </c>
      <c r="D2" s="1" t="s">
        <v>4</v>
      </c>
      <c r="E2" s="3" t="s">
        <v>43</v>
      </c>
      <c r="G2" s="5">
        <v>18.7</v>
      </c>
      <c r="H2" s="4">
        <v>0.39583333333333331</v>
      </c>
      <c r="J2" s="10"/>
      <c r="K2" s="6">
        <f t="shared" ref="K2:K15" si="0">M2-H2</f>
        <v>6.9444444444449749E-4</v>
      </c>
      <c r="M2" s="12">
        <v>0.39652777777777781</v>
      </c>
      <c r="N2" s="13">
        <v>0.4045023148148148</v>
      </c>
      <c r="O2" s="10">
        <v>0.40486111111111112</v>
      </c>
      <c r="P2" s="6">
        <f>O2-M2</f>
        <v>8.3333333333333037E-3</v>
      </c>
      <c r="Q2" s="6">
        <f>N2-M2</f>
        <v>7.9745370370369884E-3</v>
      </c>
      <c r="R2" s="6">
        <f>O2-N2</f>
        <v>3.5879629629631538E-4</v>
      </c>
      <c r="V2" s="29"/>
    </row>
    <row r="3" spans="1:22" x14ac:dyDescent="0.25">
      <c r="A3" s="11">
        <v>41603</v>
      </c>
      <c r="B3" s="11" t="s">
        <v>37</v>
      </c>
      <c r="C3" s="1" t="s">
        <v>4</v>
      </c>
      <c r="D3" s="14" t="s">
        <v>5</v>
      </c>
      <c r="E3" s="3" t="s">
        <v>43</v>
      </c>
      <c r="G3" s="5">
        <v>24.2</v>
      </c>
      <c r="H3" s="4">
        <v>0.67569444444444438</v>
      </c>
      <c r="J3" s="10"/>
      <c r="K3" s="6">
        <f t="shared" si="0"/>
        <v>1.388888888888995E-3</v>
      </c>
      <c r="L3" s="7">
        <v>5</v>
      </c>
      <c r="M3" s="12">
        <v>0.67708333333333337</v>
      </c>
      <c r="N3" s="12">
        <v>0.68819444444444444</v>
      </c>
      <c r="O3" s="10">
        <f>M3+P3</f>
        <v>0.68862268518518521</v>
      </c>
      <c r="P3" s="6">
        <v>1.1539351851851851E-2</v>
      </c>
      <c r="Q3" s="6">
        <f>N3-M3</f>
        <v>1.1111111111111072E-2</v>
      </c>
      <c r="R3" s="6">
        <v>4.2824074074074075E-4</v>
      </c>
      <c r="T3" s="2" t="s">
        <v>6</v>
      </c>
      <c r="U3" s="9">
        <v>0</v>
      </c>
      <c r="V3" s="29"/>
    </row>
    <row r="4" spans="1:22" x14ac:dyDescent="0.25">
      <c r="A4" s="11">
        <v>41604</v>
      </c>
      <c r="B4" s="11" t="s">
        <v>37</v>
      </c>
      <c r="C4" s="1" t="s">
        <v>4</v>
      </c>
      <c r="D4" s="14" t="s">
        <v>7</v>
      </c>
      <c r="E4" s="3" t="s">
        <v>43</v>
      </c>
      <c r="G4" s="5">
        <v>19.2</v>
      </c>
      <c r="H4" s="4">
        <v>0.44444444444444442</v>
      </c>
      <c r="J4" s="10"/>
      <c r="K4" s="6">
        <f t="shared" si="0"/>
        <v>5.6481481481481244E-3</v>
      </c>
      <c r="L4" s="7">
        <v>3</v>
      </c>
      <c r="M4" s="13">
        <v>0.45009259259259254</v>
      </c>
      <c r="O4" s="13">
        <v>0.45532407407407405</v>
      </c>
      <c r="P4" s="6">
        <f>O4-M4</f>
        <v>5.2314814814815036E-3</v>
      </c>
      <c r="T4" s="2" t="s">
        <v>6</v>
      </c>
      <c r="U4" s="9">
        <v>0.111</v>
      </c>
      <c r="V4" s="29">
        <f>U4*0.1</f>
        <v>1.11E-2</v>
      </c>
    </row>
    <row r="5" spans="1:22" x14ac:dyDescent="0.25">
      <c r="A5" s="11">
        <v>41604</v>
      </c>
      <c r="B5" s="11" t="s">
        <v>37</v>
      </c>
      <c r="C5" s="1" t="s">
        <v>4</v>
      </c>
      <c r="D5" s="1">
        <v>176</v>
      </c>
      <c r="E5" s="3" t="s">
        <v>43</v>
      </c>
      <c r="G5" s="5">
        <v>28.6</v>
      </c>
      <c r="H5" s="4">
        <v>0.48866898148148147</v>
      </c>
      <c r="J5" s="10"/>
      <c r="K5" s="6">
        <f t="shared" si="0"/>
        <v>4.9768518518522598E-4</v>
      </c>
      <c r="L5" s="7">
        <v>1</v>
      </c>
      <c r="M5" s="13">
        <v>0.48916666666666669</v>
      </c>
      <c r="R5" s="6">
        <v>4.0509259259259258E-4</v>
      </c>
      <c r="V5" s="29"/>
    </row>
    <row r="6" spans="1:22" x14ac:dyDescent="0.25">
      <c r="A6" s="11">
        <v>41607</v>
      </c>
      <c r="B6" s="11" t="s">
        <v>38</v>
      </c>
      <c r="C6" s="1" t="s">
        <v>4</v>
      </c>
      <c r="D6" s="1" t="s">
        <v>8</v>
      </c>
      <c r="E6" s="3" t="s">
        <v>43</v>
      </c>
      <c r="F6" s="4">
        <v>0.53472222222222221</v>
      </c>
      <c r="H6" s="4">
        <v>0.53670138888888885</v>
      </c>
      <c r="I6" s="6">
        <f>H6-F6</f>
        <v>1.979166666666643E-3</v>
      </c>
      <c r="J6" s="10"/>
      <c r="K6" s="6">
        <f t="shared" si="0"/>
        <v>7.0601851851859188E-4</v>
      </c>
      <c r="L6" s="7">
        <v>6</v>
      </c>
      <c r="M6" s="13">
        <v>0.53740740740740744</v>
      </c>
      <c r="N6" s="12">
        <v>0.54027777777777775</v>
      </c>
      <c r="O6" s="12">
        <v>0.54097222222222219</v>
      </c>
      <c r="P6" s="6">
        <f>O6-M6</f>
        <v>3.5648148148147429E-3</v>
      </c>
      <c r="Q6" s="6">
        <f>N6-M6</f>
        <v>2.870370370370301E-3</v>
      </c>
      <c r="R6" s="6">
        <f>O6-N6</f>
        <v>6.9444444444444198E-4</v>
      </c>
      <c r="T6" s="2" t="s">
        <v>6</v>
      </c>
      <c r="U6" s="9">
        <v>0</v>
      </c>
      <c r="V6" s="30"/>
    </row>
    <row r="7" spans="1:22" x14ac:dyDescent="0.25">
      <c r="A7" s="11">
        <v>41607</v>
      </c>
      <c r="B7" s="11" t="s">
        <v>38</v>
      </c>
      <c r="C7" s="1" t="s">
        <v>4</v>
      </c>
      <c r="D7" s="1" t="s">
        <v>9</v>
      </c>
      <c r="E7" s="3" t="s">
        <v>43</v>
      </c>
      <c r="F7" s="4">
        <v>0.63541666666666663</v>
      </c>
      <c r="H7" s="4">
        <v>0.63806712962962964</v>
      </c>
      <c r="I7" s="6">
        <f>H7-F7</f>
        <v>2.6504629629630072E-3</v>
      </c>
      <c r="J7" s="10"/>
      <c r="K7" s="6">
        <f t="shared" si="0"/>
        <v>7.523148148148584E-4</v>
      </c>
      <c r="L7" s="7">
        <v>6</v>
      </c>
      <c r="M7" s="13">
        <v>0.6388194444444445</v>
      </c>
      <c r="N7" s="12">
        <v>0.64444444444444449</v>
      </c>
      <c r="S7" s="6">
        <f>N7-M7</f>
        <v>5.6249999999999911E-3</v>
      </c>
      <c r="T7" s="2" t="s">
        <v>10</v>
      </c>
      <c r="U7" s="9">
        <v>2.5999999999999999E-2</v>
      </c>
      <c r="V7" s="29">
        <f t="shared" ref="V7:V8" si="1">U7*0.1</f>
        <v>2.5999999999999999E-3</v>
      </c>
    </row>
    <row r="8" spans="1:22" x14ac:dyDescent="0.25">
      <c r="A8" s="11">
        <v>41607</v>
      </c>
      <c r="B8" s="11" t="s">
        <v>38</v>
      </c>
      <c r="C8" s="1">
        <v>345</v>
      </c>
      <c r="D8" s="1" t="s">
        <v>11</v>
      </c>
      <c r="E8" s="3" t="s">
        <v>43</v>
      </c>
      <c r="F8" s="4">
        <v>0.65902777777777777</v>
      </c>
      <c r="H8" s="4">
        <v>0.67499999999999993</v>
      </c>
      <c r="I8" s="6">
        <f>H8-F8</f>
        <v>1.5972222222222165E-2</v>
      </c>
      <c r="J8" s="10"/>
      <c r="K8" s="6">
        <f t="shared" si="0"/>
        <v>9.8379629629641308E-4</v>
      </c>
      <c r="L8" s="7">
        <v>4</v>
      </c>
      <c r="M8" s="13">
        <v>0.67598379629629635</v>
      </c>
      <c r="N8" s="13">
        <v>0.68451388888888898</v>
      </c>
      <c r="O8" s="13">
        <v>0.68576388888888884</v>
      </c>
      <c r="P8" s="6">
        <f>O8-M8</f>
        <v>9.7800925925924931E-3</v>
      </c>
      <c r="Q8" s="6">
        <f>N8-M8</f>
        <v>8.5300925925926308E-3</v>
      </c>
      <c r="R8" s="6">
        <f>O8-N8</f>
        <v>1.2499999999998623E-3</v>
      </c>
      <c r="T8" s="2" t="s">
        <v>6</v>
      </c>
      <c r="U8" s="9">
        <v>0.14799999999999999</v>
      </c>
      <c r="V8" s="29">
        <f t="shared" si="1"/>
        <v>1.4800000000000001E-2</v>
      </c>
    </row>
    <row r="9" spans="1:22" x14ac:dyDescent="0.25">
      <c r="A9" s="11">
        <v>41608</v>
      </c>
      <c r="B9" s="11" t="s">
        <v>38</v>
      </c>
      <c r="C9" s="1">
        <v>578</v>
      </c>
      <c r="D9" s="1">
        <v>596</v>
      </c>
      <c r="E9" s="3" t="s">
        <v>43</v>
      </c>
      <c r="F9" s="4">
        <v>0.50347222222222221</v>
      </c>
      <c r="G9" s="5">
        <v>26.7</v>
      </c>
      <c r="H9" s="4">
        <v>0.50462962962962965</v>
      </c>
      <c r="I9" s="6">
        <f>H9-F9</f>
        <v>1.1574074074074403E-3</v>
      </c>
      <c r="J9" s="10"/>
      <c r="K9" s="6">
        <f t="shared" si="0"/>
        <v>6.9444444444444198E-4</v>
      </c>
      <c r="L9" s="7">
        <v>4</v>
      </c>
      <c r="M9" s="13">
        <v>0.50532407407407409</v>
      </c>
      <c r="V9" s="29"/>
    </row>
    <row r="10" spans="1:22" x14ac:dyDescent="0.25">
      <c r="A10" s="11">
        <v>41608</v>
      </c>
      <c r="B10" s="11" t="s">
        <v>38</v>
      </c>
      <c r="C10" s="1">
        <v>318</v>
      </c>
      <c r="D10" s="1" t="s">
        <v>12</v>
      </c>
      <c r="E10" s="3" t="s">
        <v>43</v>
      </c>
      <c r="F10" s="4">
        <v>0.51527777777777783</v>
      </c>
      <c r="G10" s="5">
        <v>26.7</v>
      </c>
      <c r="H10" s="4">
        <v>0.52012731481481478</v>
      </c>
      <c r="I10" s="6">
        <f>H10-F10</f>
        <v>4.8495370370369439E-3</v>
      </c>
      <c r="J10" s="10"/>
      <c r="K10" s="6">
        <f t="shared" si="0"/>
        <v>1.4004629629630339E-3</v>
      </c>
      <c r="L10" s="7">
        <v>3</v>
      </c>
      <c r="M10" s="12">
        <v>0.52152777777777781</v>
      </c>
      <c r="N10" s="13">
        <v>0.52592592592592591</v>
      </c>
      <c r="O10" s="13">
        <v>0.52682870370370372</v>
      </c>
      <c r="P10" s="6">
        <f>O10-M10</f>
        <v>5.3009259259259034E-3</v>
      </c>
      <c r="Q10" s="6">
        <f t="shared" ref="Q10:R13" si="2">N10-M10</f>
        <v>4.3981481481480955E-3</v>
      </c>
      <c r="R10" s="6">
        <f t="shared" si="2"/>
        <v>9.0277777777780788E-4</v>
      </c>
      <c r="T10" s="2" t="s">
        <v>6</v>
      </c>
      <c r="U10" s="9">
        <v>0.19</v>
      </c>
      <c r="V10" s="29">
        <f t="shared" ref="V10:V13" si="3">U10*0.1</f>
        <v>1.9000000000000003E-2</v>
      </c>
    </row>
    <row r="11" spans="1:22" x14ac:dyDescent="0.25">
      <c r="A11" s="11">
        <v>41608</v>
      </c>
      <c r="B11" s="11" t="s">
        <v>38</v>
      </c>
      <c r="C11" s="1" t="s">
        <v>4</v>
      </c>
      <c r="D11" s="1" t="s">
        <v>13</v>
      </c>
      <c r="E11" s="3" t="s">
        <v>43</v>
      </c>
      <c r="F11" s="4">
        <v>0.54722222222222217</v>
      </c>
      <c r="G11" s="5">
        <v>26.8</v>
      </c>
      <c r="H11" s="4">
        <v>0.54877314814814815</v>
      </c>
      <c r="J11" s="10"/>
      <c r="K11" s="6">
        <f t="shared" si="0"/>
        <v>4.5138888888895945E-4</v>
      </c>
      <c r="L11" s="7">
        <v>4</v>
      </c>
      <c r="M11" s="13">
        <v>0.54922453703703711</v>
      </c>
      <c r="N11" s="13">
        <v>0.5552083333333333</v>
      </c>
      <c r="O11" s="13">
        <v>0.55619212962962961</v>
      </c>
      <c r="P11" s="6">
        <f>O11-M11</f>
        <v>6.9675925925924975E-3</v>
      </c>
      <c r="Q11" s="6">
        <f t="shared" si="2"/>
        <v>5.9837962962961955E-3</v>
      </c>
      <c r="R11" s="6">
        <f t="shared" si="2"/>
        <v>9.8379629629630205E-4</v>
      </c>
      <c r="T11" s="2" t="s">
        <v>6</v>
      </c>
      <c r="U11" s="9">
        <v>0.20499999999999999</v>
      </c>
      <c r="V11" s="29">
        <f t="shared" si="3"/>
        <v>2.0500000000000001E-2</v>
      </c>
    </row>
    <row r="12" spans="1:22" x14ac:dyDescent="0.25">
      <c r="A12" s="11">
        <v>41608</v>
      </c>
      <c r="B12" s="11" t="s">
        <v>38</v>
      </c>
      <c r="C12" s="16">
        <v>589</v>
      </c>
      <c r="D12" s="1" t="s">
        <v>14</v>
      </c>
      <c r="E12" s="3" t="s">
        <v>43</v>
      </c>
      <c r="F12" s="4">
        <v>0.55833333333333335</v>
      </c>
      <c r="G12" s="5">
        <v>26.8</v>
      </c>
      <c r="H12" s="4">
        <v>0.56921296296296298</v>
      </c>
      <c r="I12" s="6">
        <f>H12-F12</f>
        <v>1.0879629629629628E-2</v>
      </c>
      <c r="J12" s="10"/>
      <c r="K12" s="6">
        <f t="shared" si="0"/>
        <v>6.5972222222221433E-4</v>
      </c>
      <c r="L12" s="7">
        <v>3</v>
      </c>
      <c r="M12" s="13">
        <v>0.56987268518518519</v>
      </c>
      <c r="N12" s="13">
        <v>0.57947916666666666</v>
      </c>
      <c r="O12" s="13">
        <v>0.58049768518518519</v>
      </c>
      <c r="P12" s="6">
        <f>O12-M12</f>
        <v>1.0624999999999996E-2</v>
      </c>
      <c r="Q12" s="6">
        <f t="shared" si="2"/>
        <v>9.6064814814814659E-3</v>
      </c>
      <c r="R12" s="6">
        <f t="shared" si="2"/>
        <v>1.0185185185185297E-3</v>
      </c>
      <c r="T12" s="2" t="s">
        <v>6</v>
      </c>
      <c r="U12" s="9">
        <v>0.13900000000000001</v>
      </c>
      <c r="V12" s="29">
        <f t="shared" si="3"/>
        <v>1.3900000000000003E-2</v>
      </c>
    </row>
    <row r="13" spans="1:22" x14ac:dyDescent="0.25">
      <c r="A13" s="11">
        <v>41608</v>
      </c>
      <c r="B13" s="11" t="s">
        <v>38</v>
      </c>
      <c r="C13" s="1">
        <v>318</v>
      </c>
      <c r="D13" s="1" t="s">
        <v>15</v>
      </c>
      <c r="E13" s="3" t="s">
        <v>43</v>
      </c>
      <c r="F13" s="4">
        <v>0.67847222222222225</v>
      </c>
      <c r="G13" s="5">
        <v>26.8</v>
      </c>
      <c r="H13" s="4">
        <v>0.68315972222222221</v>
      </c>
      <c r="I13" s="6">
        <f>H13-F13</f>
        <v>4.6874999999999556E-3</v>
      </c>
      <c r="J13" s="10"/>
      <c r="K13" s="6">
        <f t="shared" si="0"/>
        <v>6.828703703704031E-4</v>
      </c>
      <c r="L13" s="7">
        <v>4</v>
      </c>
      <c r="M13" s="13">
        <v>0.68384259259259261</v>
      </c>
      <c r="N13" s="13">
        <v>0.6885648148148148</v>
      </c>
      <c r="O13" s="13">
        <v>0.689386574074074</v>
      </c>
      <c r="P13" s="6">
        <f>O13-M13</f>
        <v>5.5439814814813859E-3</v>
      </c>
      <c r="Q13" s="6">
        <f t="shared" si="2"/>
        <v>4.7222222222221832E-3</v>
      </c>
      <c r="R13" s="6">
        <f t="shared" si="2"/>
        <v>8.2175925925920268E-4</v>
      </c>
      <c r="T13" s="2" t="s">
        <v>6</v>
      </c>
      <c r="U13" s="9">
        <v>5.7000000000000002E-2</v>
      </c>
      <c r="V13" s="29">
        <f t="shared" si="3"/>
        <v>5.7000000000000002E-3</v>
      </c>
    </row>
    <row r="14" spans="1:22" x14ac:dyDescent="0.25">
      <c r="A14" s="11">
        <v>41609</v>
      </c>
      <c r="B14" s="11" t="s">
        <v>38</v>
      </c>
      <c r="C14" s="1">
        <v>702</v>
      </c>
      <c r="D14" s="1">
        <v>712</v>
      </c>
      <c r="E14" s="3" t="s">
        <v>43</v>
      </c>
      <c r="F14" s="4">
        <v>0.50416666666666665</v>
      </c>
      <c r="G14" s="5">
        <v>30.4</v>
      </c>
      <c r="H14" s="4">
        <v>0.50635416666666666</v>
      </c>
      <c r="I14" s="6">
        <f>H14-F14</f>
        <v>2.1875000000000089E-3</v>
      </c>
      <c r="J14" s="10"/>
      <c r="K14" s="6">
        <f t="shared" si="0"/>
        <v>6.828703703704031E-4</v>
      </c>
      <c r="L14" s="7">
        <v>3</v>
      </c>
      <c r="M14" s="13">
        <v>0.50703703703703706</v>
      </c>
      <c r="N14" s="12">
        <v>0.51041666666666663</v>
      </c>
      <c r="S14" s="6">
        <f>N14-M14</f>
        <v>3.3796296296295658E-3</v>
      </c>
      <c r="T14" s="2" t="s">
        <v>10</v>
      </c>
      <c r="V14" s="29"/>
    </row>
    <row r="15" spans="1:22" x14ac:dyDescent="0.25">
      <c r="A15" s="11">
        <v>41609</v>
      </c>
      <c r="B15" s="11" t="s">
        <v>38</v>
      </c>
      <c r="C15" s="1">
        <v>406</v>
      </c>
      <c r="D15" s="1">
        <v>197</v>
      </c>
      <c r="E15" s="3" t="s">
        <v>43</v>
      </c>
      <c r="F15" s="4">
        <v>0.56180555555555556</v>
      </c>
      <c r="G15" s="5">
        <v>27.3</v>
      </c>
      <c r="H15" s="4">
        <v>0.56373842592592593</v>
      </c>
      <c r="I15" s="6">
        <f>H15-F15</f>
        <v>1.9328703703703765E-3</v>
      </c>
      <c r="J15" s="10"/>
      <c r="K15" s="6">
        <f t="shared" si="0"/>
        <v>6.0185185185190893E-4</v>
      </c>
      <c r="L15" s="7">
        <v>3</v>
      </c>
      <c r="M15" s="13">
        <v>0.56434027777777784</v>
      </c>
      <c r="N15" s="12">
        <v>0.56666666666666665</v>
      </c>
      <c r="S15" s="6">
        <f>N15-M15</f>
        <v>2.3263888888888085E-3</v>
      </c>
      <c r="T15" s="2" t="s">
        <v>10</v>
      </c>
      <c r="V15" s="29"/>
    </row>
    <row r="16" spans="1:22" x14ac:dyDescent="0.25">
      <c r="A16" s="11">
        <v>41609</v>
      </c>
      <c r="B16" s="11" t="s">
        <v>38</v>
      </c>
      <c r="C16" s="1">
        <v>703</v>
      </c>
      <c r="D16" s="1">
        <v>717</v>
      </c>
      <c r="E16" s="3" t="s">
        <v>43</v>
      </c>
      <c r="F16" s="4">
        <v>0.57013888888888886</v>
      </c>
      <c r="J16" s="10"/>
      <c r="L16" s="7">
        <v>2</v>
      </c>
      <c r="M16" s="13">
        <v>0.56747685185185182</v>
      </c>
      <c r="N16" s="12">
        <v>0.57013888888888886</v>
      </c>
      <c r="S16" s="6">
        <f>N16-M16</f>
        <v>2.6620370370370461E-3</v>
      </c>
      <c r="V16" s="29"/>
    </row>
    <row r="17" spans="1:22" x14ac:dyDescent="0.25">
      <c r="A17" s="11">
        <v>41609</v>
      </c>
      <c r="B17" s="11" t="s">
        <v>38</v>
      </c>
      <c r="C17" s="1">
        <v>711</v>
      </c>
      <c r="D17" s="1">
        <v>705</v>
      </c>
      <c r="E17" s="3" t="s">
        <v>43</v>
      </c>
      <c r="F17" s="4">
        <v>0.58124999999999993</v>
      </c>
      <c r="G17" s="5">
        <v>30.6</v>
      </c>
      <c r="H17" s="4">
        <v>0.58398148148148155</v>
      </c>
      <c r="I17" s="6">
        <f>H17-F17</f>
        <v>2.7314814814816124E-3</v>
      </c>
      <c r="J17" s="10"/>
      <c r="K17" s="6">
        <f>M17-H17</f>
        <v>5.324074074073426E-4</v>
      </c>
      <c r="L17" s="7">
        <v>3</v>
      </c>
      <c r="M17" s="13">
        <v>0.58451388888888889</v>
      </c>
      <c r="N17" s="13">
        <v>0.58894675925925932</v>
      </c>
      <c r="S17" s="6">
        <f>N17-M17</f>
        <v>4.4328703703704342E-3</v>
      </c>
      <c r="T17" s="2" t="s">
        <v>10</v>
      </c>
      <c r="V17" s="29"/>
    </row>
    <row r="18" spans="1:22" x14ac:dyDescent="0.25">
      <c r="A18" s="11">
        <v>41609</v>
      </c>
      <c r="B18" s="11" t="s">
        <v>38</v>
      </c>
      <c r="C18" s="1">
        <v>357</v>
      </c>
      <c r="D18" s="1">
        <v>720</v>
      </c>
      <c r="E18" s="3" t="s">
        <v>43</v>
      </c>
      <c r="F18" s="4">
        <v>0.59166666666666667</v>
      </c>
      <c r="G18" s="5">
        <v>30.6</v>
      </c>
      <c r="H18" s="4">
        <v>0.59434027777777776</v>
      </c>
      <c r="I18" s="6">
        <f>H18-F18</f>
        <v>2.673611111111085E-3</v>
      </c>
      <c r="J18" s="10"/>
      <c r="K18" s="6">
        <f>M18-H18</f>
        <v>7.1759259259263075E-4</v>
      </c>
      <c r="L18" s="7">
        <v>2</v>
      </c>
      <c r="M18" s="13">
        <v>0.59505787037037039</v>
      </c>
      <c r="N18" s="13">
        <v>0.59930555555555554</v>
      </c>
      <c r="S18" s="6">
        <f>N18-M18</f>
        <v>4.247685185185146E-3</v>
      </c>
      <c r="T18" s="2" t="s">
        <v>10</v>
      </c>
      <c r="V18" s="29"/>
    </row>
    <row r="19" spans="1:22" x14ac:dyDescent="0.25">
      <c r="A19" s="11">
        <v>41609</v>
      </c>
      <c r="B19" s="11" t="s">
        <v>38</v>
      </c>
      <c r="C19" s="1" t="s">
        <v>4</v>
      </c>
      <c r="D19" s="1" t="s">
        <v>16</v>
      </c>
      <c r="E19" s="3" t="s">
        <v>43</v>
      </c>
      <c r="F19" s="4">
        <v>0.60972222222222217</v>
      </c>
      <c r="G19" s="5">
        <v>30.1</v>
      </c>
      <c r="H19" s="4">
        <v>0.61483796296296289</v>
      </c>
      <c r="I19" s="6">
        <f>H19-F19</f>
        <v>5.1157407407407263E-3</v>
      </c>
      <c r="J19" s="10"/>
      <c r="K19" s="6">
        <f>M19-H19</f>
        <v>8.217592592593137E-4</v>
      </c>
      <c r="L19" s="7">
        <v>2</v>
      </c>
      <c r="M19" s="13">
        <v>0.61565972222222221</v>
      </c>
      <c r="O19" s="13">
        <v>0.62047453703703703</v>
      </c>
      <c r="P19" s="6">
        <f>O19-M19</f>
        <v>4.8148148148148273E-3</v>
      </c>
      <c r="T19" s="2" t="s">
        <v>6</v>
      </c>
      <c r="U19" s="9">
        <v>0</v>
      </c>
      <c r="V19" s="30"/>
    </row>
    <row r="20" spans="1:22" x14ac:dyDescent="0.25">
      <c r="A20" s="11">
        <v>41611</v>
      </c>
      <c r="B20" s="11" t="s">
        <v>38</v>
      </c>
      <c r="C20" s="17">
        <v>589</v>
      </c>
      <c r="D20" s="1">
        <v>273</v>
      </c>
      <c r="E20" s="3" t="s">
        <v>43</v>
      </c>
      <c r="F20" s="4">
        <v>0.50486111111111109</v>
      </c>
      <c r="H20" s="4">
        <v>0.50796296296296295</v>
      </c>
      <c r="I20" s="6">
        <f>H20-F20</f>
        <v>3.1018518518518556E-3</v>
      </c>
      <c r="J20" s="10"/>
      <c r="K20" s="6">
        <f>M20-H20</f>
        <v>8.1018518518605198E-5</v>
      </c>
      <c r="L20" s="7">
        <v>3</v>
      </c>
      <c r="M20" s="13">
        <v>0.50804398148148155</v>
      </c>
      <c r="N20" s="13">
        <v>0.51631944444444444</v>
      </c>
      <c r="S20" s="6">
        <f>N20-M20</f>
        <v>8.2754629629628873E-3</v>
      </c>
      <c r="T20" s="2" t="s">
        <v>10</v>
      </c>
      <c r="V20" s="29"/>
    </row>
    <row r="21" spans="1:22" x14ac:dyDescent="0.25">
      <c r="A21" s="11">
        <v>41611</v>
      </c>
      <c r="B21" s="11" t="s">
        <v>38</v>
      </c>
      <c r="C21" s="18" t="s">
        <v>17</v>
      </c>
      <c r="D21" s="1" t="s">
        <v>18</v>
      </c>
      <c r="E21" s="3" t="s">
        <v>43</v>
      </c>
      <c r="F21" s="4">
        <v>0.53749999999999998</v>
      </c>
      <c r="G21" s="5">
        <v>28.8</v>
      </c>
      <c r="H21" s="4">
        <v>0.54122685185185182</v>
      </c>
      <c r="J21" s="10"/>
      <c r="K21" s="6">
        <f>M21-H21</f>
        <v>1.5162037037037557E-3</v>
      </c>
      <c r="L21" s="7">
        <v>5</v>
      </c>
      <c r="M21" s="13">
        <v>0.54274305555555558</v>
      </c>
      <c r="N21" s="13">
        <v>0.54809027777777775</v>
      </c>
      <c r="S21" s="6">
        <f>N21-M21</f>
        <v>5.3472222222221699E-3</v>
      </c>
      <c r="T21" s="2" t="s">
        <v>10</v>
      </c>
      <c r="U21" s="9">
        <v>2.3E-2</v>
      </c>
      <c r="V21" s="29">
        <f t="shared" ref="V21:V23" si="4">U21*0.1</f>
        <v>2.3E-3</v>
      </c>
    </row>
    <row r="22" spans="1:22" x14ac:dyDescent="0.25">
      <c r="A22" s="11">
        <v>41611</v>
      </c>
      <c r="B22" s="11" t="s">
        <v>38</v>
      </c>
      <c r="C22" s="18" t="s">
        <v>19</v>
      </c>
      <c r="D22" s="18" t="s">
        <v>20</v>
      </c>
      <c r="E22" s="3" t="s">
        <v>43</v>
      </c>
      <c r="J22" s="10"/>
      <c r="T22" s="2" t="s">
        <v>10</v>
      </c>
      <c r="U22" s="9">
        <v>0.109</v>
      </c>
      <c r="V22" s="29">
        <f t="shared" si="4"/>
        <v>1.09E-2</v>
      </c>
    </row>
    <row r="23" spans="1:22" x14ac:dyDescent="0.25">
      <c r="A23" s="11">
        <v>41611</v>
      </c>
      <c r="B23" s="11" t="s">
        <v>38</v>
      </c>
      <c r="C23" s="18" t="s">
        <v>21</v>
      </c>
      <c r="D23" s="1" t="s">
        <v>22</v>
      </c>
      <c r="E23" s="3" t="s">
        <v>43</v>
      </c>
      <c r="F23" s="4">
        <v>0.58263888888888882</v>
      </c>
      <c r="G23" s="5">
        <v>28.7</v>
      </c>
      <c r="H23" s="4">
        <v>0.58750000000000002</v>
      </c>
      <c r="I23" s="6">
        <f>H23-F23</f>
        <v>4.8611111111112049E-3</v>
      </c>
      <c r="J23" s="10"/>
      <c r="K23" s="6">
        <f t="shared" ref="K23:K29" si="5">M23-H23</f>
        <v>2.1412037037036313E-3</v>
      </c>
      <c r="L23" s="7">
        <v>4</v>
      </c>
      <c r="M23" s="13">
        <v>0.58964120370370365</v>
      </c>
      <c r="N23" s="13">
        <v>0.59245370370370376</v>
      </c>
      <c r="S23" s="6">
        <f>N23-M23</f>
        <v>2.8125000000001066E-3</v>
      </c>
      <c r="T23" s="2" t="s">
        <v>10</v>
      </c>
      <c r="U23" s="9">
        <v>4.3999999999999997E-2</v>
      </c>
      <c r="V23" s="29">
        <f t="shared" si="4"/>
        <v>4.4000000000000003E-3</v>
      </c>
    </row>
    <row r="24" spans="1:22" x14ac:dyDescent="0.25">
      <c r="A24" s="11">
        <v>41611</v>
      </c>
      <c r="B24" s="11" t="s">
        <v>38</v>
      </c>
      <c r="C24" s="1">
        <v>591</v>
      </c>
      <c r="D24" s="18" t="s">
        <v>23</v>
      </c>
      <c r="E24" s="3" t="s">
        <v>43</v>
      </c>
      <c r="F24" s="4">
        <v>0.59722222222222221</v>
      </c>
      <c r="G24" s="5">
        <v>28.5</v>
      </c>
      <c r="H24" s="4">
        <v>0.60281249999999997</v>
      </c>
      <c r="I24" s="6">
        <f>H24-F24</f>
        <v>5.5902777777777635E-3</v>
      </c>
      <c r="J24" s="10"/>
      <c r="K24" s="6">
        <f t="shared" si="5"/>
        <v>7.4074074074081953E-4</v>
      </c>
      <c r="L24" s="7">
        <v>3</v>
      </c>
      <c r="M24" s="13">
        <v>0.60355324074074079</v>
      </c>
      <c r="N24" s="13">
        <v>0.60787037037037039</v>
      </c>
      <c r="S24" s="6">
        <f>N24-M24</f>
        <v>4.3171296296296013E-3</v>
      </c>
      <c r="T24" s="2" t="s">
        <v>10</v>
      </c>
      <c r="U24" s="9">
        <v>0</v>
      </c>
      <c r="V24" s="31"/>
    </row>
    <row r="25" spans="1:22" x14ac:dyDescent="0.25">
      <c r="A25" s="11">
        <v>41611</v>
      </c>
      <c r="B25" s="11" t="s">
        <v>38</v>
      </c>
      <c r="C25" s="1" t="s">
        <v>4</v>
      </c>
      <c r="D25" s="18" t="s">
        <v>24</v>
      </c>
      <c r="E25" s="3" t="s">
        <v>43</v>
      </c>
      <c r="F25" s="4">
        <v>0.60902777777777783</v>
      </c>
      <c r="G25" s="5">
        <v>28.9</v>
      </c>
      <c r="H25" s="4">
        <v>0.61077546296296303</v>
      </c>
      <c r="J25" s="10"/>
      <c r="K25" s="6">
        <f t="shared" si="5"/>
        <v>3.5879629629620435E-4</v>
      </c>
      <c r="L25" s="7">
        <v>3</v>
      </c>
      <c r="M25" s="13">
        <v>0.61113425925925924</v>
      </c>
      <c r="N25" s="13">
        <v>0.61331018518518521</v>
      </c>
      <c r="S25" s="6">
        <f>N25-M25</f>
        <v>2.17592592592597E-3</v>
      </c>
      <c r="T25" s="2" t="s">
        <v>10</v>
      </c>
      <c r="V25" s="29"/>
    </row>
    <row r="26" spans="1:22" x14ac:dyDescent="0.25">
      <c r="A26" s="11">
        <v>41611</v>
      </c>
      <c r="B26" s="11" t="s">
        <v>37</v>
      </c>
      <c r="C26" s="1" t="s">
        <v>4</v>
      </c>
      <c r="D26" s="1" t="s">
        <v>4</v>
      </c>
      <c r="E26" s="3" t="s">
        <v>43</v>
      </c>
      <c r="F26" s="4">
        <v>0.65833333333333333</v>
      </c>
      <c r="G26" s="5">
        <v>21</v>
      </c>
      <c r="H26" s="4">
        <v>0.66211805555555558</v>
      </c>
      <c r="I26" s="6">
        <f>H26-F26</f>
        <v>3.7847222222222587E-3</v>
      </c>
      <c r="J26" s="10"/>
      <c r="K26" s="6">
        <f t="shared" si="5"/>
        <v>5.4398148148138148E-4</v>
      </c>
      <c r="L26" s="7">
        <v>5</v>
      </c>
      <c r="M26" s="13">
        <v>0.66266203703703697</v>
      </c>
      <c r="N26" s="13">
        <v>0.66770833333333324</v>
      </c>
      <c r="O26" s="13">
        <v>0.66851851851851851</v>
      </c>
      <c r="P26" s="6">
        <f>O26-M26</f>
        <v>5.8564814814815458E-3</v>
      </c>
      <c r="Q26" s="6">
        <f t="shared" ref="Q26:R29" si="6">N26-M26</f>
        <v>5.046296296296271E-3</v>
      </c>
      <c r="R26" s="6">
        <f t="shared" si="6"/>
        <v>8.1018518518527483E-4</v>
      </c>
      <c r="V26" s="29"/>
    </row>
    <row r="27" spans="1:22" x14ac:dyDescent="0.25">
      <c r="A27" s="11">
        <v>41614</v>
      </c>
      <c r="B27" s="11" t="s">
        <v>37</v>
      </c>
      <c r="C27" s="1">
        <v>593</v>
      </c>
      <c r="D27" s="1" t="s">
        <v>25</v>
      </c>
      <c r="E27" s="3" t="s">
        <v>43</v>
      </c>
      <c r="F27" s="4">
        <v>0.66666666666666663</v>
      </c>
      <c r="G27" s="5">
        <v>18.600000000000001</v>
      </c>
      <c r="H27" s="4">
        <v>0.66984953703703709</v>
      </c>
      <c r="I27" s="6">
        <f>H27-F27</f>
        <v>3.1828703703704608E-3</v>
      </c>
      <c r="J27" s="10"/>
      <c r="K27" s="6">
        <f t="shared" si="5"/>
        <v>7.291666666665586E-4</v>
      </c>
      <c r="L27" s="7">
        <v>3</v>
      </c>
      <c r="M27" s="13">
        <v>0.67057870370370365</v>
      </c>
      <c r="N27" s="13">
        <v>0.67422453703703711</v>
      </c>
      <c r="O27" s="13">
        <v>0.67473379629629626</v>
      </c>
      <c r="P27" s="6">
        <f>O27-M27</f>
        <v>4.155092592592613E-3</v>
      </c>
      <c r="Q27" s="6">
        <f t="shared" si="6"/>
        <v>3.6458333333334592E-3</v>
      </c>
      <c r="R27" s="6">
        <f t="shared" si="6"/>
        <v>5.0925925925915383E-4</v>
      </c>
      <c r="T27" s="2" t="s">
        <v>6</v>
      </c>
      <c r="U27" s="9">
        <v>0.13700000000000001</v>
      </c>
      <c r="V27" s="29">
        <f t="shared" ref="V27" si="7">U27*0.1</f>
        <v>1.3700000000000002E-2</v>
      </c>
    </row>
    <row r="28" spans="1:22" x14ac:dyDescent="0.25">
      <c r="A28" s="11">
        <v>41614</v>
      </c>
      <c r="B28" s="11" t="s">
        <v>37</v>
      </c>
      <c r="C28" s="1" t="s">
        <v>4</v>
      </c>
      <c r="D28" s="1">
        <v>83</v>
      </c>
      <c r="E28" s="3" t="s">
        <v>43</v>
      </c>
      <c r="F28" s="4">
        <v>0.70972222222222225</v>
      </c>
      <c r="G28" s="5">
        <v>19.8</v>
      </c>
      <c r="H28" s="4">
        <v>0.71180555555555547</v>
      </c>
      <c r="I28" s="6">
        <f>H28-F28</f>
        <v>2.0833333333332149E-3</v>
      </c>
      <c r="J28" s="10"/>
      <c r="K28" s="6">
        <f t="shared" si="5"/>
        <v>1.3310185185185786E-3</v>
      </c>
      <c r="L28" s="7">
        <v>3</v>
      </c>
      <c r="M28" s="13">
        <v>0.71313657407407405</v>
      </c>
      <c r="N28" s="13">
        <v>0.71925925925925915</v>
      </c>
      <c r="O28" s="13">
        <v>0.72004629629629635</v>
      </c>
      <c r="P28" s="6">
        <f>O28-M28</f>
        <v>6.9097222222223031E-3</v>
      </c>
      <c r="Q28" s="6">
        <f t="shared" si="6"/>
        <v>6.1226851851851061E-3</v>
      </c>
      <c r="R28" s="6">
        <f t="shared" si="6"/>
        <v>7.8703703703719707E-4</v>
      </c>
    </row>
    <row r="29" spans="1:22" x14ac:dyDescent="0.25">
      <c r="A29" s="11">
        <v>41615</v>
      </c>
      <c r="B29" s="11" t="s">
        <v>37</v>
      </c>
      <c r="C29" s="1" t="s">
        <v>4</v>
      </c>
      <c r="D29" s="1" t="s">
        <v>4</v>
      </c>
      <c r="E29" s="3" t="s">
        <v>43</v>
      </c>
      <c r="F29" s="4">
        <v>0.61527777777777781</v>
      </c>
      <c r="G29" s="5">
        <v>21.3</v>
      </c>
      <c r="H29" s="4">
        <v>0.61760416666666662</v>
      </c>
      <c r="I29" s="6">
        <f>H29-F29</f>
        <v>2.3263888888888085E-3</v>
      </c>
      <c r="J29" s="10"/>
      <c r="K29" s="6">
        <f t="shared" si="5"/>
        <v>3.5879629629631538E-4</v>
      </c>
      <c r="L29" s="7">
        <v>3</v>
      </c>
      <c r="M29" s="13">
        <v>0.61796296296296294</v>
      </c>
      <c r="N29" s="13">
        <v>0.63091435185185185</v>
      </c>
      <c r="O29" s="13">
        <v>0.63166666666666671</v>
      </c>
      <c r="P29" s="6">
        <f>O29-M29</f>
        <v>1.3703703703703773E-2</v>
      </c>
      <c r="Q29" s="6">
        <f t="shared" si="6"/>
        <v>1.2951388888888915E-2</v>
      </c>
      <c r="R29" s="6">
        <f t="shared" si="6"/>
        <v>7.523148148148584E-4</v>
      </c>
    </row>
    <row r="30" spans="1:22" x14ac:dyDescent="0.25">
      <c r="D30" s="32" t="s">
        <v>39</v>
      </c>
      <c r="E30" s="33"/>
      <c r="F30" s="34">
        <f t="shared" ref="F30:O30" si="8">AVERAGE(F2:F29)</f>
        <v>0.58834541062801915</v>
      </c>
      <c r="G30" s="35">
        <f t="shared" si="8"/>
        <v>25.868181818181821</v>
      </c>
      <c r="H30" s="34">
        <f t="shared" si="8"/>
        <v>0.57904691951566956</v>
      </c>
      <c r="I30" s="35">
        <f>AVERAGE(I2:I29)*24*60</f>
        <v>6.1956140350877167</v>
      </c>
      <c r="J30" s="36"/>
      <c r="K30" s="35">
        <f>AVERAGE(K2:K29)*24*60</f>
        <v>1.4243589743590084</v>
      </c>
      <c r="L30" s="37">
        <f t="shared" si="8"/>
        <v>3.4615384615384617</v>
      </c>
      <c r="M30" s="38">
        <f t="shared" si="8"/>
        <v>0.57957090192043903</v>
      </c>
      <c r="N30" s="38">
        <f t="shared" si="8"/>
        <v>0.5963798309178745</v>
      </c>
      <c r="O30" s="38">
        <f t="shared" si="8"/>
        <v>0.60313492063492047</v>
      </c>
      <c r="P30" s="35">
        <f>AVERAGE(P2:P29)*24*60</f>
        <v>10.524999999999983</v>
      </c>
      <c r="Q30" s="35">
        <f>AVERAGE(Q2:Q29)*24*60</f>
        <v>9.955555555555522</v>
      </c>
      <c r="R30" s="35">
        <f>AVERAGE(R2:R29)*24*60</f>
        <v>1.0769230769230833</v>
      </c>
      <c r="S30" s="35">
        <f>AVERAGE(S2:S29)*24*60</f>
        <v>5.9696969696969528</v>
      </c>
    </row>
    <row r="31" spans="1:22" x14ac:dyDescent="0.25">
      <c r="D31" s="32" t="s">
        <v>26</v>
      </c>
      <c r="E31" s="33"/>
      <c r="F31" s="39">
        <f t="shared" ref="F31:S31" si="9">COUNT(F2:F29)</f>
        <v>23</v>
      </c>
      <c r="G31" s="39">
        <f t="shared" si="9"/>
        <v>22</v>
      </c>
      <c r="H31" s="39">
        <f t="shared" si="9"/>
        <v>26</v>
      </c>
      <c r="I31" s="39">
        <f t="shared" si="9"/>
        <v>19</v>
      </c>
      <c r="J31" s="39"/>
      <c r="K31" s="39">
        <f>COUNT(K2:K29)</f>
        <v>26</v>
      </c>
      <c r="L31" s="39">
        <f t="shared" si="9"/>
        <v>26</v>
      </c>
      <c r="M31" s="39">
        <f t="shared" si="9"/>
        <v>27</v>
      </c>
      <c r="N31" s="39">
        <f t="shared" si="9"/>
        <v>23</v>
      </c>
      <c r="O31" s="39">
        <f t="shared" si="9"/>
        <v>14</v>
      </c>
      <c r="P31" s="39">
        <f t="shared" si="9"/>
        <v>14</v>
      </c>
      <c r="Q31" s="39">
        <f t="shared" si="9"/>
        <v>12</v>
      </c>
      <c r="R31" s="39">
        <f t="shared" si="9"/>
        <v>13</v>
      </c>
      <c r="S31" s="39">
        <f t="shared" si="9"/>
        <v>11</v>
      </c>
    </row>
    <row r="32" spans="1:22" x14ac:dyDescent="0.25">
      <c r="D32" s="32" t="s">
        <v>27</v>
      </c>
      <c r="E32" s="33"/>
      <c r="F32" s="34">
        <f t="shared" ref="F32:O32" si="10">STDEV(F2:F29)/SQRT(F31)</f>
        <v>1.2460897805514525E-2</v>
      </c>
      <c r="G32" s="35">
        <f t="shared" si="10"/>
        <v>0.88555963091012635</v>
      </c>
      <c r="H32" s="34">
        <f t="shared" si="10"/>
        <v>1.5391362777504986E-2</v>
      </c>
      <c r="I32" s="35">
        <f>STDEV(I2:I29)/SQRT(I31)*24*60</f>
        <v>1.1745727950975196</v>
      </c>
      <c r="J32" s="36"/>
      <c r="K32" s="35">
        <f>STDEV(K2:K29)/SQRT(K31)*24*60</f>
        <v>0.29511873717798637</v>
      </c>
      <c r="L32" s="39">
        <f t="shared" si="10"/>
        <v>0.23684314335908693</v>
      </c>
      <c r="M32" s="38">
        <f t="shared" si="10"/>
        <v>1.47705783800611E-2</v>
      </c>
      <c r="N32" s="38">
        <f t="shared" si="10"/>
        <v>1.5371218084199233E-2</v>
      </c>
      <c r="O32" s="38">
        <f t="shared" si="10"/>
        <v>2.5605086015626027E-2</v>
      </c>
      <c r="P32" s="35">
        <f>STDEV(P2:P29)/SQRT(P31)*24*60</f>
        <v>1.1740227926682378</v>
      </c>
      <c r="Q32" s="35">
        <f>STDEV(Q2:Q29)/SQRT(Q31)*24*60</f>
        <v>1.3037151222908308</v>
      </c>
      <c r="R32" s="35">
        <f>STDEV(R2:R29)/SQRT(R31)*24*60</f>
        <v>0.10609184158846421</v>
      </c>
      <c r="S32" s="35">
        <f>STDEV(S2:S29)/SQRT(S31)*24*60</f>
        <v>0.78350036317801131</v>
      </c>
    </row>
    <row r="33" spans="1:23" x14ac:dyDescent="0.25">
      <c r="D33" s="32" t="s">
        <v>28</v>
      </c>
      <c r="E33" s="33"/>
      <c r="F33" s="34">
        <f t="shared" ref="F33:O33" si="11">MAX(F2:F29)</f>
        <v>0.70972222222222225</v>
      </c>
      <c r="G33" s="37">
        <f t="shared" si="11"/>
        <v>30.6</v>
      </c>
      <c r="H33" s="34">
        <f t="shared" si="11"/>
        <v>0.71180555555555547</v>
      </c>
      <c r="I33" s="35">
        <f>MAX(I2:I29)*24*60</f>
        <v>22.999999999999918</v>
      </c>
      <c r="J33" s="36"/>
      <c r="K33" s="35">
        <f>MAX(K2:K29)*24*60</f>
        <v>8.1333333333332991</v>
      </c>
      <c r="L33" s="39">
        <f t="shared" si="11"/>
        <v>6</v>
      </c>
      <c r="M33" s="38">
        <f t="shared" si="11"/>
        <v>0.71313657407407405</v>
      </c>
      <c r="N33" s="38">
        <f t="shared" si="11"/>
        <v>0.71925925925925915</v>
      </c>
      <c r="O33" s="38">
        <f t="shared" si="11"/>
        <v>0.72004629629629635</v>
      </c>
      <c r="P33" s="35">
        <f>MAX(P2:P29)*24*60</f>
        <v>19.733333333333434</v>
      </c>
      <c r="Q33" s="35">
        <f>MAX(Q2:Q29)*24*60</f>
        <v>18.650000000000038</v>
      </c>
      <c r="R33" s="35">
        <f>MAX(R2:R29)*24*60</f>
        <v>1.7999999999998018</v>
      </c>
      <c r="S33" s="35">
        <f>MAX(S2:S29)*24*60</f>
        <v>11.916666666666558</v>
      </c>
    </row>
    <row r="34" spans="1:23" x14ac:dyDescent="0.25">
      <c r="D34" s="32" t="s">
        <v>29</v>
      </c>
      <c r="E34" s="33"/>
      <c r="F34" s="34">
        <f>MIN(F2:F29)</f>
        <v>0.50347222222222221</v>
      </c>
      <c r="G34" s="37">
        <f t="shared" ref="G34:O34" si="12">MIN(G2:G29)</f>
        <v>18.600000000000001</v>
      </c>
      <c r="H34" s="34">
        <f t="shared" si="12"/>
        <v>0.39583333333333331</v>
      </c>
      <c r="I34" s="35">
        <f>MIN(I2:I29)*24*60</f>
        <v>1.666666666666714</v>
      </c>
      <c r="J34" s="36"/>
      <c r="K34" s="35">
        <f>MIN(K2:K29)*24*60</f>
        <v>0.11666666666679149</v>
      </c>
      <c r="L34" s="39">
        <f t="shared" si="12"/>
        <v>1</v>
      </c>
      <c r="M34" s="38">
        <f t="shared" si="12"/>
        <v>0.39652777777777781</v>
      </c>
      <c r="N34" s="38">
        <f t="shared" si="12"/>
        <v>0.4045023148148148</v>
      </c>
      <c r="O34" s="38">
        <f t="shared" si="12"/>
        <v>0.40486111111111112</v>
      </c>
      <c r="P34" s="35">
        <f>MIN(P2:P29)*24*60</f>
        <v>5.1333333333332298</v>
      </c>
      <c r="Q34" s="35">
        <f>MIN(Q2:Q29)*24*60</f>
        <v>4.1333333333332334</v>
      </c>
      <c r="R34" s="35">
        <f>MIN(R2:R29)*24*60</f>
        <v>0.51666666666669414</v>
      </c>
      <c r="S34" s="35">
        <f>MIN(S2:S29)*24*60</f>
        <v>3.1333333333333968</v>
      </c>
    </row>
    <row r="36" spans="1:23" x14ac:dyDescent="0.25">
      <c r="A36" s="19">
        <v>41608</v>
      </c>
      <c r="B36" s="11" t="s">
        <v>38</v>
      </c>
      <c r="C36" s="16">
        <v>589</v>
      </c>
      <c r="D36" s="20">
        <v>598</v>
      </c>
      <c r="E36" s="21" t="s">
        <v>44</v>
      </c>
      <c r="F36" s="22">
        <v>0.5395833333333333</v>
      </c>
      <c r="G36" s="23"/>
      <c r="H36" s="22">
        <v>0.54387731481481483</v>
      </c>
      <c r="I36" s="24"/>
      <c r="J36" s="15">
        <f>H36-F36</f>
        <v>4.2939814814815236E-3</v>
      </c>
      <c r="K36" s="24"/>
      <c r="L36" s="25">
        <v>3</v>
      </c>
      <c r="M36" s="26"/>
      <c r="N36" s="26"/>
      <c r="O36" s="26"/>
      <c r="P36" s="24"/>
      <c r="Q36" s="24"/>
      <c r="R36" s="24"/>
      <c r="S36" s="24"/>
      <c r="T36" s="26"/>
      <c r="U36" s="27"/>
      <c r="V36" s="15"/>
      <c r="W36" s="26"/>
    </row>
    <row r="37" spans="1:23" x14ac:dyDescent="0.25">
      <c r="A37" s="19">
        <v>41608</v>
      </c>
      <c r="B37" s="11" t="s">
        <v>38</v>
      </c>
      <c r="C37" s="20">
        <v>589</v>
      </c>
      <c r="D37" s="20">
        <v>603</v>
      </c>
      <c r="E37" s="21" t="s">
        <v>44</v>
      </c>
      <c r="F37" s="22">
        <v>0.64097222222222217</v>
      </c>
      <c r="G37" s="23"/>
      <c r="H37" s="22"/>
      <c r="I37" s="24"/>
      <c r="J37" s="15"/>
      <c r="K37" s="24"/>
      <c r="L37" s="25"/>
      <c r="M37" s="26"/>
      <c r="N37" s="26"/>
      <c r="O37" s="26"/>
      <c r="P37" s="24"/>
      <c r="Q37" s="24"/>
      <c r="R37" s="24"/>
      <c r="S37" s="24"/>
      <c r="T37" s="26"/>
      <c r="U37" s="27"/>
      <c r="V37" s="15"/>
      <c r="W37" s="26"/>
    </row>
    <row r="38" spans="1:23" x14ac:dyDescent="0.25">
      <c r="A38" s="19">
        <v>41609</v>
      </c>
      <c r="B38" s="11" t="s">
        <v>38</v>
      </c>
      <c r="C38" s="20">
        <v>20</v>
      </c>
      <c r="D38" s="20">
        <v>675</v>
      </c>
      <c r="E38" s="21" t="s">
        <v>44</v>
      </c>
      <c r="F38" s="22">
        <v>0.52222222222222225</v>
      </c>
      <c r="G38" s="23">
        <v>30.4</v>
      </c>
      <c r="H38" s="22">
        <v>0.53298611111111105</v>
      </c>
      <c r="I38" s="24"/>
      <c r="J38" s="15">
        <f>H38-F38</f>
        <v>1.0763888888888795E-2</v>
      </c>
      <c r="K38" s="24"/>
      <c r="L38" s="25">
        <v>2</v>
      </c>
      <c r="M38" s="26"/>
      <c r="N38" s="26"/>
      <c r="O38" s="26"/>
      <c r="P38" s="24"/>
      <c r="Q38" s="24"/>
      <c r="R38" s="24"/>
      <c r="S38" s="24"/>
      <c r="T38" s="26"/>
      <c r="U38" s="27"/>
      <c r="V38" s="15"/>
      <c r="W38" s="26"/>
    </row>
    <row r="39" spans="1:23" x14ac:dyDescent="0.25">
      <c r="A39" s="19">
        <v>41611</v>
      </c>
      <c r="B39" s="11" t="s">
        <v>38</v>
      </c>
      <c r="C39" s="28" t="s">
        <v>30</v>
      </c>
      <c r="D39" s="20">
        <v>327</v>
      </c>
      <c r="E39" s="21" t="s">
        <v>44</v>
      </c>
      <c r="F39" s="22">
        <v>0.49444444444444446</v>
      </c>
      <c r="G39" s="23"/>
      <c r="H39" s="22">
        <v>0.49920138888888888</v>
      </c>
      <c r="I39" s="24"/>
      <c r="J39" s="15">
        <f>H39-F39</f>
        <v>4.7569444444444109E-3</v>
      </c>
      <c r="K39" s="24"/>
      <c r="L39" s="25"/>
      <c r="M39" s="26"/>
      <c r="N39" s="26"/>
      <c r="O39" s="26"/>
      <c r="P39" s="24"/>
      <c r="Q39" s="24"/>
      <c r="R39" s="24"/>
      <c r="S39" s="24"/>
      <c r="T39" s="26"/>
      <c r="U39" s="27"/>
      <c r="V39" s="15"/>
      <c r="W39" s="26"/>
    </row>
    <row r="40" spans="1:23" x14ac:dyDescent="0.25">
      <c r="A40" s="19">
        <v>41611</v>
      </c>
      <c r="B40" s="11" t="s">
        <v>38</v>
      </c>
      <c r="C40" s="20">
        <v>534</v>
      </c>
      <c r="D40" s="28" t="s">
        <v>31</v>
      </c>
      <c r="E40" s="21" t="s">
        <v>44</v>
      </c>
      <c r="F40" s="22">
        <v>0.61944444444444446</v>
      </c>
      <c r="G40" s="23"/>
      <c r="H40" s="22">
        <v>0.62291666666666667</v>
      </c>
      <c r="I40" s="24"/>
      <c r="J40" s="15">
        <f>H40-F40</f>
        <v>3.4722222222222099E-3</v>
      </c>
      <c r="K40" s="24"/>
      <c r="L40" s="25"/>
      <c r="M40" s="26"/>
      <c r="N40" s="26"/>
      <c r="O40" s="26"/>
      <c r="P40" s="24"/>
      <c r="Q40" s="24"/>
      <c r="R40" s="24"/>
      <c r="S40" s="24"/>
      <c r="T40" s="26"/>
      <c r="U40" s="27"/>
      <c r="V40" s="15"/>
      <c r="W40" s="26"/>
    </row>
    <row r="41" spans="1:23" x14ac:dyDescent="0.25">
      <c r="A41" s="19">
        <v>41611</v>
      </c>
      <c r="B41" s="11" t="s">
        <v>38</v>
      </c>
      <c r="C41" s="28" t="s">
        <v>32</v>
      </c>
      <c r="D41" s="28" t="s">
        <v>33</v>
      </c>
      <c r="E41" s="21" t="s">
        <v>44</v>
      </c>
      <c r="F41" s="22">
        <v>0.64236111111111105</v>
      </c>
      <c r="G41" s="23"/>
      <c r="H41" s="22">
        <v>0.64518518518518519</v>
      </c>
      <c r="I41" s="24"/>
      <c r="J41" s="15"/>
      <c r="K41" s="24"/>
      <c r="L41" s="25"/>
      <c r="M41" s="26"/>
      <c r="N41" s="26"/>
      <c r="O41" s="26"/>
      <c r="P41" s="24"/>
      <c r="Q41" s="24"/>
      <c r="R41" s="24"/>
      <c r="S41" s="24"/>
      <c r="T41" s="26"/>
      <c r="U41" s="27"/>
      <c r="V41" s="15"/>
      <c r="W41" s="26"/>
    </row>
    <row r="42" spans="1:23" x14ac:dyDescent="0.25">
      <c r="I42" s="40" t="s">
        <v>39</v>
      </c>
      <c r="J42" s="40">
        <f>AVERAGE(J36:J41)*24*60</f>
        <v>8.3833333333332973</v>
      </c>
    </row>
    <row r="43" spans="1:23" x14ac:dyDescent="0.25">
      <c r="I43" s="40" t="s">
        <v>34</v>
      </c>
      <c r="J43" s="40">
        <f>STDEV(J36:J41)*24*60</f>
        <v>4.8057257516424468</v>
      </c>
    </row>
    <row r="44" spans="1:23" x14ac:dyDescent="0.25">
      <c r="I44" s="41" t="s">
        <v>27</v>
      </c>
      <c r="J44" s="40">
        <f>J43/SQRT(COUNT(J36:J41))</f>
        <v>2.4028628758212234</v>
      </c>
    </row>
    <row r="49" spans="20:20" x14ac:dyDescent="0.25">
      <c r="T49" s="10"/>
    </row>
    <row r="50" spans="20:20" x14ac:dyDescent="0.25">
      <c r="T50" s="10"/>
    </row>
  </sheetData>
  <pageMargins left="0.7" right="0.7" top="0.75" bottom="0.75" header="0.3" footer="0.3"/>
  <pageSetup paperSize="9" orientation="portrait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Follas de cálculo</vt:lpstr>
      </vt:variant>
      <vt:variant>
        <vt:i4>1</vt:i4>
      </vt:variant>
    </vt:vector>
  </HeadingPairs>
  <TitlesOfParts>
    <vt:vector size="1" baseType="lpstr">
      <vt:lpstr>Matings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Macromia</dc:creator>
  <cp:lastModifiedBy>Macromia</cp:lastModifiedBy>
  <dcterms:created xsi:type="dcterms:W3CDTF">2016-02-27T15:22:26Z</dcterms:created>
  <dcterms:modified xsi:type="dcterms:W3CDTF">2016-02-27T15:42:15Z</dcterms:modified>
</cp:coreProperties>
</file>